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F64A856487989631E44315C4EC6CCB62C1FBFB27" xr6:coauthVersionLast="47" xr6:coauthVersionMax="47" xr10:uidLastSave="{AF09955A-753F-45D2-BED9-3C787EA8D4FF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66" i="2" l="1"/>
  <c r="N766" i="2" s="1"/>
  <c r="J765" i="2"/>
  <c r="N765" i="2" s="1"/>
  <c r="J764" i="2"/>
  <c r="N764" i="2" s="1"/>
  <c r="J763" i="2"/>
  <c r="N763" i="2" s="1"/>
  <c r="J762" i="2"/>
  <c r="N762" i="2" s="1"/>
  <c r="J761" i="2"/>
  <c r="N761" i="2" s="1"/>
  <c r="J760" i="2"/>
  <c r="N760" i="2" s="1"/>
  <c r="J759" i="2"/>
  <c r="N759" i="2" s="1"/>
  <c r="J758" i="2"/>
  <c r="N758" i="2" s="1"/>
  <c r="J757" i="2"/>
  <c r="N757" i="2" s="1"/>
  <c r="J756" i="2"/>
  <c r="N756" i="2" s="1"/>
  <c r="J755" i="2"/>
  <c r="N755" i="2" s="1"/>
  <c r="J754" i="2"/>
  <c r="N754" i="2" s="1"/>
  <c r="J753" i="2"/>
  <c r="N753" i="2" s="1"/>
  <c r="J752" i="2"/>
  <c r="N752" i="2" s="1"/>
  <c r="J751" i="2"/>
  <c r="N751" i="2" s="1"/>
  <c r="J750" i="2"/>
  <c r="N750" i="2" s="1"/>
  <c r="J749" i="2" l="1"/>
  <c r="N749" i="2" s="1"/>
  <c r="J748" i="2"/>
  <c r="N748" i="2" s="1"/>
  <c r="J747" i="2"/>
  <c r="N747" i="2" s="1"/>
  <c r="J746" i="2"/>
  <c r="N746" i="2" s="1"/>
  <c r="J745" i="2"/>
  <c r="N745" i="2" s="1"/>
  <c r="J744" i="2"/>
  <c r="N744" i="2" s="1"/>
  <c r="J743" i="2"/>
  <c r="N743" i="2" s="1"/>
  <c r="J742" i="2"/>
  <c r="N742" i="2" s="1"/>
  <c r="J741" i="2"/>
  <c r="N741" i="2" s="1"/>
  <c r="J740" i="2"/>
  <c r="N740" i="2" s="1"/>
  <c r="J739" i="2"/>
  <c r="N739" i="2" s="1"/>
  <c r="J738" i="2"/>
  <c r="N738" i="2" s="1"/>
  <c r="J737" i="2"/>
  <c r="N737" i="2" s="1"/>
  <c r="J736" i="2"/>
  <c r="N736" i="2" s="1"/>
  <c r="J735" i="2"/>
  <c r="N735" i="2" s="1"/>
  <c r="J734" i="2"/>
  <c r="N734" i="2" s="1"/>
  <c r="J733" i="2"/>
  <c r="N733" i="2" s="1"/>
  <c r="J732" i="2"/>
  <c r="N732" i="2" s="1"/>
  <c r="J731" i="2"/>
  <c r="N731" i="2" s="1"/>
  <c r="J730" i="2"/>
  <c r="N730" i="2" s="1"/>
  <c r="J729" i="2"/>
  <c r="N729" i="2" s="1"/>
  <c r="J728" i="2"/>
  <c r="N728" i="2" s="1"/>
  <c r="J727" i="2"/>
  <c r="N727" i="2" s="1"/>
  <c r="J726" i="2"/>
  <c r="N726" i="2" s="1"/>
  <c r="J725" i="2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J712" i="2"/>
  <c r="N712" i="2" s="1"/>
  <c r="J711" i="2"/>
  <c r="N711" i="2" s="1"/>
  <c r="J710" i="2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/>
  <c r="N696" i="2" s="1"/>
  <c r="J695" i="2"/>
  <c r="N695" i="2" s="1"/>
  <c r="J694" i="2" l="1"/>
  <c r="N694" i="2" s="1"/>
  <c r="J693" i="2"/>
  <c r="N693" i="2" s="1"/>
  <c r="J692" i="2"/>
  <c r="N692" i="2" s="1"/>
  <c r="J691" i="2"/>
  <c r="N691" i="2" s="1"/>
  <c r="J690" i="2"/>
  <c r="N690" i="2" s="1"/>
  <c r="J689" i="2"/>
  <c r="N689" i="2" s="1"/>
  <c r="J688" i="2"/>
  <c r="N688" i="2" s="1"/>
  <c r="J687" i="2"/>
  <c r="N687" i="2" s="1"/>
  <c r="J686" i="2"/>
  <c r="N686" i="2" s="1"/>
  <c r="J685" i="2"/>
  <c r="N685" i="2" s="1"/>
  <c r="J684" i="2"/>
  <c r="N684" i="2" s="1"/>
  <c r="J683" i="2"/>
  <c r="N683" i="2" s="1"/>
  <c r="J682" i="2"/>
  <c r="N682" i="2" s="1"/>
  <c r="J681" i="2"/>
  <c r="N681" i="2" s="1"/>
  <c r="J680" i="2"/>
  <c r="N680" i="2" s="1"/>
  <c r="J679" i="2"/>
  <c r="N679" i="2" s="1"/>
  <c r="J678" i="2"/>
  <c r="N678" i="2" s="1"/>
  <c r="J677" i="2"/>
  <c r="N677" i="2" s="1"/>
  <c r="J676" i="2"/>
  <c r="N676" i="2" s="1"/>
  <c r="J675" i="2"/>
  <c r="N675" i="2" s="1"/>
  <c r="J674" i="2"/>
  <c r="N674" i="2" s="1"/>
  <c r="J673" i="2"/>
  <c r="N673" i="2" s="1"/>
  <c r="J672" i="2"/>
  <c r="N672" i="2" s="1"/>
  <c r="J671" i="2"/>
  <c r="N671" i="2" s="1"/>
  <c r="J670" i="2"/>
  <c r="N670" i="2" s="1"/>
  <c r="J669" i="2"/>
  <c r="N669" i="2" s="1"/>
  <c r="J668" i="2"/>
  <c r="N668" i="2" s="1"/>
  <c r="J667" i="2"/>
  <c r="N667" i="2" s="1"/>
  <c r="J666" i="2"/>
  <c r="N666" i="2" s="1"/>
  <c r="N665" i="2"/>
  <c r="J664" i="2"/>
  <c r="N664" i="2" s="1"/>
  <c r="J663" i="2"/>
  <c r="N663" i="2" s="1"/>
  <c r="J662" i="2"/>
  <c r="N662" i="2" s="1"/>
  <c r="J661" i="2"/>
  <c r="N661" i="2" s="1"/>
  <c r="J660" i="2"/>
  <c r="N660" i="2" s="1"/>
  <c r="J659" i="2"/>
  <c r="N659" i="2" s="1"/>
  <c r="J658" i="2"/>
  <c r="N658" i="2" s="1"/>
  <c r="J657" i="2"/>
  <c r="N657" i="2" s="1"/>
  <c r="J656" i="2"/>
  <c r="N656" i="2" s="1"/>
  <c r="J655" i="2"/>
  <c r="N655" i="2" s="1"/>
  <c r="J654" i="2"/>
  <c r="N654" i="2" s="1"/>
  <c r="J653" i="2"/>
  <c r="N653" i="2" s="1"/>
  <c r="J652" i="2"/>
  <c r="N652" i="2" s="1"/>
  <c r="J651" i="2"/>
  <c r="N651" i="2" s="1"/>
  <c r="J650" i="2"/>
  <c r="N650" i="2" s="1"/>
  <c r="J649" i="2"/>
  <c r="N649" i="2" s="1"/>
  <c r="J648" i="2"/>
  <c r="N648" i="2" s="1"/>
  <c r="J647" i="2"/>
  <c r="N647" i="2" s="1"/>
  <c r="J646" i="2"/>
  <c r="N646" i="2" s="1"/>
  <c r="N645" i="2"/>
  <c r="J644" i="2"/>
  <c r="N644" i="2" s="1"/>
  <c r="J643" i="2"/>
  <c r="N643" i="2" s="1"/>
  <c r="J642" i="2"/>
  <c r="N642" i="2" s="1"/>
  <c r="J641" i="2"/>
  <c r="N641" i="2" s="1"/>
  <c r="J640" i="2"/>
  <c r="N640" i="2" s="1"/>
  <c r="J639" i="2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630" i="2"/>
  <c r="N630" i="2" s="1"/>
  <c r="J629" i="2"/>
  <c r="N629" i="2" s="1"/>
  <c r="J628" i="2"/>
  <c r="N628" i="2" s="1"/>
  <c r="J627" i="2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 l="1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 l="1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 l="1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N506" i="2" l="1"/>
  <c r="N505" i="2"/>
  <c r="N504" i="2"/>
  <c r="N503" i="2"/>
  <c r="N502" i="2"/>
  <c r="N501" i="2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 l="1"/>
  <c r="N482" i="2" s="1"/>
  <c r="J481" i="2"/>
  <c r="N481" i="2" s="1"/>
  <c r="J480" i="2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 l="1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 l="1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 l="1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 l="1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 l="1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/>
  <c r="N294" i="2" s="1"/>
  <c r="J293" i="2"/>
  <c r="N293" i="2" s="1"/>
  <c r="J292" i="2"/>
  <c r="N292" i="2" s="1"/>
  <c r="N291" i="2"/>
  <c r="N290" i="2"/>
  <c r="J289" i="2"/>
  <c r="N289" i="2" s="1"/>
  <c r="J288" i="2"/>
  <c r="N288" i="2" s="1"/>
  <c r="N287" i="2"/>
  <c r="N286" i="2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N259" i="2"/>
  <c r="J258" i="2"/>
  <c r="N258" i="2" s="1"/>
  <c r="N257" i="2"/>
  <c r="J256" i="2"/>
  <c r="N256" i="2" s="1"/>
  <c r="N255" i="2"/>
  <c r="N254" i="2"/>
  <c r="N253" i="2"/>
  <c r="J252" i="2"/>
  <c r="N252" i="2" s="1"/>
  <c r="J251" i="2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 l="1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J229" i="2"/>
  <c r="N229" i="2" s="1"/>
  <c r="N228" i="2"/>
  <c r="N227" i="2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N208" i="2"/>
  <c r="N207" i="2"/>
  <c r="N206" i="2"/>
  <c r="J205" i="2"/>
  <c r="N205" i="2" s="1"/>
  <c r="J204" i="2"/>
  <c r="N204" i="2" s="1"/>
  <c r="N203" i="2"/>
  <c r="N202" i="2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/>
  <c r="N178" i="2" s="1"/>
  <c r="N177" i="2"/>
  <c r="N176" i="2"/>
  <c r="N175" i="2"/>
  <c r="N174" i="2"/>
  <c r="N173" i="2"/>
  <c r="J172" i="2"/>
  <c r="N172" i="2" s="1"/>
  <c r="J171" i="2"/>
  <c r="N171" i="2" s="1"/>
  <c r="J170" i="2"/>
  <c r="N170" i="2" s="1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 l="1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N155" i="2"/>
  <c r="N154" i="2"/>
  <c r="N153" i="2"/>
  <c r="N152" i="2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N144" i="2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 l="1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N97" i="2"/>
  <c r="J96" i="2"/>
  <c r="N96" i="2" s="1"/>
  <c r="J95" i="2"/>
  <c r="N95" i="2" s="1"/>
  <c r="J94" i="2"/>
  <c r="N94" i="2" s="1"/>
  <c r="J93" i="2"/>
  <c r="N93" i="2" s="1"/>
  <c r="J92" i="2"/>
  <c r="N92" i="2" s="1"/>
  <c r="N91" i="2"/>
  <c r="J90" i="2" l="1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N80" i="2"/>
  <c r="N79" i="2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N62" i="2"/>
  <c r="N61" i="2"/>
  <c r="N60" i="2"/>
  <c r="N59" i="2"/>
  <c r="N58" i="2"/>
  <c r="N57" i="2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 l="1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I1985" i="9" s="1"/>
  <c r="E1985" i="9"/>
  <c r="D1985" i="9"/>
  <c r="F1985" i="9" s="1"/>
  <c r="B1985" i="9"/>
  <c r="C1985" i="9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/>
  <c r="A1983" i="9"/>
  <c r="H1982" i="9"/>
  <c r="G1982" i="9"/>
  <c r="E1982" i="9"/>
  <c r="D1982" i="9"/>
  <c r="F1982" i="9" s="1"/>
  <c r="B1982" i="9"/>
  <c r="C1982" i="9"/>
  <c r="A1982" i="9"/>
  <c r="H1981" i="9"/>
  <c r="G1981" i="9"/>
  <c r="E1981" i="9"/>
  <c r="D1981" i="9"/>
  <c r="F1981" i="9" s="1"/>
  <c r="B1981" i="9"/>
  <c r="C1981" i="9"/>
  <c r="A1981" i="9"/>
  <c r="H1980" i="9"/>
  <c r="G1980" i="9"/>
  <c r="E1980" i="9"/>
  <c r="D1980" i="9"/>
  <c r="F1980" i="9" s="1"/>
  <c r="B1980" i="9"/>
  <c r="C1980" i="9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/>
  <c r="A1978" i="9"/>
  <c r="H1977" i="9"/>
  <c r="G1977" i="9"/>
  <c r="E1977" i="9"/>
  <c r="D1977" i="9"/>
  <c r="F1977" i="9" s="1"/>
  <c r="B1977" i="9"/>
  <c r="C1977" i="9"/>
  <c r="A1977" i="9"/>
  <c r="H1976" i="9"/>
  <c r="G1976" i="9"/>
  <c r="E1976" i="9"/>
  <c r="D1976" i="9"/>
  <c r="F1976" i="9" s="1"/>
  <c r="B1976" i="9"/>
  <c r="C1976" i="9"/>
  <c r="A1976" i="9"/>
  <c r="H1975" i="9"/>
  <c r="G1975" i="9"/>
  <c r="I1975" i="9" s="1"/>
  <c r="E1975" i="9"/>
  <c r="D1975" i="9"/>
  <c r="F1975" i="9" s="1"/>
  <c r="B1975" i="9"/>
  <c r="C1975" i="9"/>
  <c r="A1975" i="9"/>
  <c r="H1974" i="9"/>
  <c r="G1974" i="9"/>
  <c r="E1974" i="9"/>
  <c r="D1974" i="9"/>
  <c r="F1974" i="9" s="1"/>
  <c r="B1974" i="9"/>
  <c r="C1974" i="9"/>
  <c r="A1974" i="9"/>
  <c r="H1973" i="9"/>
  <c r="G1973" i="9"/>
  <c r="E1973" i="9"/>
  <c r="D1973" i="9"/>
  <c r="F1973" i="9" s="1"/>
  <c r="B1973" i="9"/>
  <c r="C1973" i="9"/>
  <c r="A1973" i="9"/>
  <c r="H1972" i="9"/>
  <c r="G1972" i="9"/>
  <c r="E1972" i="9"/>
  <c r="D1972" i="9"/>
  <c r="F1972" i="9" s="1"/>
  <c r="B1972" i="9"/>
  <c r="C1972" i="9"/>
  <c r="A1972" i="9"/>
  <c r="H1971" i="9"/>
  <c r="G1971" i="9"/>
  <c r="E1971" i="9"/>
  <c r="D1971" i="9"/>
  <c r="F1971" i="9" s="1"/>
  <c r="B1971" i="9"/>
  <c r="C1971" i="9"/>
  <c r="A1971" i="9"/>
  <c r="H1970" i="9"/>
  <c r="G1970" i="9"/>
  <c r="E1970" i="9"/>
  <c r="D1970" i="9"/>
  <c r="F1970" i="9" s="1"/>
  <c r="B1970" i="9"/>
  <c r="C1970" i="9"/>
  <c r="A1970" i="9"/>
  <c r="H1969" i="9"/>
  <c r="G1969" i="9"/>
  <c r="E1969" i="9"/>
  <c r="D1969" i="9"/>
  <c r="F1969" i="9" s="1"/>
  <c r="B1969" i="9"/>
  <c r="C1969" i="9"/>
  <c r="A1969" i="9"/>
  <c r="H1968" i="9"/>
  <c r="G1968" i="9"/>
  <c r="E1968" i="9"/>
  <c r="D1968" i="9"/>
  <c r="F1968" i="9" s="1"/>
  <c r="B1968" i="9"/>
  <c r="C1968" i="9"/>
  <c r="A1968" i="9"/>
  <c r="H1967" i="9"/>
  <c r="G1967" i="9"/>
  <c r="E1967" i="9"/>
  <c r="D1967" i="9"/>
  <c r="F1967" i="9" s="1"/>
  <c r="B1967" i="9"/>
  <c r="C1967" i="9"/>
  <c r="A1967" i="9"/>
  <c r="H1966" i="9"/>
  <c r="G1966" i="9"/>
  <c r="E1966" i="9"/>
  <c r="D1966" i="9"/>
  <c r="F1966" i="9" s="1"/>
  <c r="B1966" i="9"/>
  <c r="C1966" i="9"/>
  <c r="A1966" i="9"/>
  <c r="H1965" i="9"/>
  <c r="G1965" i="9"/>
  <c r="E1965" i="9"/>
  <c r="D1965" i="9"/>
  <c r="F1965" i="9" s="1"/>
  <c r="B1965" i="9"/>
  <c r="C1965" i="9"/>
  <c r="A1965" i="9"/>
  <c r="H1964" i="9"/>
  <c r="G1964" i="9"/>
  <c r="E1964" i="9"/>
  <c r="D1964" i="9"/>
  <c r="F1964" i="9" s="1"/>
  <c r="B1964" i="9"/>
  <c r="C1964" i="9"/>
  <c r="A1964" i="9"/>
  <c r="H1963" i="9"/>
  <c r="G1963" i="9"/>
  <c r="E1963" i="9"/>
  <c r="D1963" i="9"/>
  <c r="F1963" i="9" s="1"/>
  <c r="B1963" i="9"/>
  <c r="C1963" i="9"/>
  <c r="A1963" i="9"/>
  <c r="H1962" i="9"/>
  <c r="G1962" i="9"/>
  <c r="E1962" i="9"/>
  <c r="D1962" i="9"/>
  <c r="F1962" i="9" s="1"/>
  <c r="B1962" i="9"/>
  <c r="C1962" i="9"/>
  <c r="A1962" i="9"/>
  <c r="H1961" i="9"/>
  <c r="G1961" i="9"/>
  <c r="E1961" i="9"/>
  <c r="D1961" i="9"/>
  <c r="F1961" i="9" s="1"/>
  <c r="B1961" i="9"/>
  <c r="C1961" i="9"/>
  <c r="A1961" i="9"/>
  <c r="H1960" i="9"/>
  <c r="G1960" i="9"/>
  <c r="E1960" i="9"/>
  <c r="D1960" i="9"/>
  <c r="F1960" i="9" s="1"/>
  <c r="B1960" i="9"/>
  <c r="C1960" i="9"/>
  <c r="A1960" i="9"/>
  <c r="H1959" i="9"/>
  <c r="G1959" i="9"/>
  <c r="E1959" i="9"/>
  <c r="D1959" i="9"/>
  <c r="F1959" i="9" s="1"/>
  <c r="B1959" i="9"/>
  <c r="C1959" i="9"/>
  <c r="A1959" i="9"/>
  <c r="H1958" i="9"/>
  <c r="G1958" i="9"/>
  <c r="E1958" i="9"/>
  <c r="D1958" i="9"/>
  <c r="F1958" i="9" s="1"/>
  <c r="B1958" i="9"/>
  <c r="C1958" i="9"/>
  <c r="A1958" i="9"/>
  <c r="H1957" i="9"/>
  <c r="G1957" i="9"/>
  <c r="E1957" i="9"/>
  <c r="D1957" i="9"/>
  <c r="F1957" i="9" s="1"/>
  <c r="B1957" i="9"/>
  <c r="C1957" i="9"/>
  <c r="A1957" i="9"/>
  <c r="H1956" i="9"/>
  <c r="G1956" i="9"/>
  <c r="E1956" i="9"/>
  <c r="D1956" i="9"/>
  <c r="F1956" i="9" s="1"/>
  <c r="B1956" i="9"/>
  <c r="C1956" i="9"/>
  <c r="A1956" i="9"/>
  <c r="H1955" i="9"/>
  <c r="G1955" i="9"/>
  <c r="E1955" i="9"/>
  <c r="D1955" i="9"/>
  <c r="F1955" i="9" s="1"/>
  <c r="B1955" i="9"/>
  <c r="C1955" i="9"/>
  <c r="A1955" i="9"/>
  <c r="H1954" i="9"/>
  <c r="G1954" i="9"/>
  <c r="E1954" i="9"/>
  <c r="D1954" i="9"/>
  <c r="F1954" i="9" s="1"/>
  <c r="B1954" i="9"/>
  <c r="C1954" i="9"/>
  <c r="A1954" i="9"/>
  <c r="H1953" i="9"/>
  <c r="G1953" i="9"/>
  <c r="E1953" i="9"/>
  <c r="D1953" i="9"/>
  <c r="F1953" i="9" s="1"/>
  <c r="B1953" i="9"/>
  <c r="C1953" i="9"/>
  <c r="A1953" i="9"/>
  <c r="H1952" i="9"/>
  <c r="G1952" i="9"/>
  <c r="E1952" i="9"/>
  <c r="D1952" i="9"/>
  <c r="F1952" i="9" s="1"/>
  <c r="B1952" i="9"/>
  <c r="C1952" i="9"/>
  <c r="A1952" i="9"/>
  <c r="H1951" i="9"/>
  <c r="G1951" i="9"/>
  <c r="E1951" i="9"/>
  <c r="D1951" i="9"/>
  <c r="F1951" i="9" s="1"/>
  <c r="B1951" i="9"/>
  <c r="C1951" i="9"/>
  <c r="A1951" i="9"/>
  <c r="H1950" i="9"/>
  <c r="G1950" i="9"/>
  <c r="E1950" i="9"/>
  <c r="D1950" i="9"/>
  <c r="F1950" i="9" s="1"/>
  <c r="B1950" i="9"/>
  <c r="C1950" i="9"/>
  <c r="A1950" i="9"/>
  <c r="H1949" i="9"/>
  <c r="G1949" i="9"/>
  <c r="E1949" i="9"/>
  <c r="D1949" i="9"/>
  <c r="F1949" i="9" s="1"/>
  <c r="B1949" i="9"/>
  <c r="C1949" i="9"/>
  <c r="A1949" i="9"/>
  <c r="H1948" i="9"/>
  <c r="G1948" i="9"/>
  <c r="E1948" i="9"/>
  <c r="D1948" i="9"/>
  <c r="F1948" i="9" s="1"/>
  <c r="B1948" i="9"/>
  <c r="C1948" i="9"/>
  <c r="A1948" i="9"/>
  <c r="H1947" i="9"/>
  <c r="G1947" i="9"/>
  <c r="E1947" i="9"/>
  <c r="D1947" i="9"/>
  <c r="F1947" i="9" s="1"/>
  <c r="B1947" i="9"/>
  <c r="C1947" i="9"/>
  <c r="A1947" i="9"/>
  <c r="H1946" i="9"/>
  <c r="G1946" i="9"/>
  <c r="E1946" i="9"/>
  <c r="D1946" i="9"/>
  <c r="F1946" i="9" s="1"/>
  <c r="B1946" i="9"/>
  <c r="C1946" i="9"/>
  <c r="A1946" i="9"/>
  <c r="H1945" i="9"/>
  <c r="G1945" i="9"/>
  <c r="E1945" i="9"/>
  <c r="D1945" i="9"/>
  <c r="F1945" i="9" s="1"/>
  <c r="B1945" i="9"/>
  <c r="C1945" i="9"/>
  <c r="A1945" i="9"/>
  <c r="H1944" i="9"/>
  <c r="G1944" i="9"/>
  <c r="E1944" i="9"/>
  <c r="D1944" i="9"/>
  <c r="F1944" i="9" s="1"/>
  <c r="B1944" i="9"/>
  <c r="C1944" i="9"/>
  <c r="A1944" i="9"/>
  <c r="H1943" i="9"/>
  <c r="G1943" i="9"/>
  <c r="E1943" i="9"/>
  <c r="D1943" i="9"/>
  <c r="F1943" i="9" s="1"/>
  <c r="B1943" i="9"/>
  <c r="C1943" i="9"/>
  <c r="A1943" i="9"/>
  <c r="H1942" i="9"/>
  <c r="G1942" i="9"/>
  <c r="E1942" i="9"/>
  <c r="D1942" i="9"/>
  <c r="F1942" i="9" s="1"/>
  <c r="B1942" i="9"/>
  <c r="C1942" i="9"/>
  <c r="A1942" i="9"/>
  <c r="H1941" i="9"/>
  <c r="G1941" i="9"/>
  <c r="E1941" i="9"/>
  <c r="D1941" i="9"/>
  <c r="F1941" i="9" s="1"/>
  <c r="B1941" i="9"/>
  <c r="C1941" i="9"/>
  <c r="A1941" i="9"/>
  <c r="H1940" i="9"/>
  <c r="G1940" i="9"/>
  <c r="E1940" i="9"/>
  <c r="D1940" i="9"/>
  <c r="F1940" i="9" s="1"/>
  <c r="B1940" i="9"/>
  <c r="C1940" i="9"/>
  <c r="A1940" i="9"/>
  <c r="H1939" i="9"/>
  <c r="G1939" i="9"/>
  <c r="E1939" i="9"/>
  <c r="D1939" i="9"/>
  <c r="F1939" i="9" s="1"/>
  <c r="B1939" i="9"/>
  <c r="C1939" i="9"/>
  <c r="A1939" i="9"/>
  <c r="H1938" i="9"/>
  <c r="G1938" i="9"/>
  <c r="E1938" i="9"/>
  <c r="D1938" i="9"/>
  <c r="F1938" i="9" s="1"/>
  <c r="B1938" i="9"/>
  <c r="C1938" i="9"/>
  <c r="A1938" i="9"/>
  <c r="H1937" i="9"/>
  <c r="G1937" i="9"/>
  <c r="E1937" i="9"/>
  <c r="D1937" i="9"/>
  <c r="F1937" i="9" s="1"/>
  <c r="B1937" i="9"/>
  <c r="C1937" i="9"/>
  <c r="A1937" i="9"/>
  <c r="H1936" i="9"/>
  <c r="G1936" i="9"/>
  <c r="E1936" i="9"/>
  <c r="D1936" i="9"/>
  <c r="F1936" i="9" s="1"/>
  <c r="B1936" i="9"/>
  <c r="C1936" i="9"/>
  <c r="A1936" i="9"/>
  <c r="H1935" i="9"/>
  <c r="G1935" i="9"/>
  <c r="E1935" i="9"/>
  <c r="D1935" i="9"/>
  <c r="F1935" i="9" s="1"/>
  <c r="B1935" i="9"/>
  <c r="C1935" i="9"/>
  <c r="A1935" i="9"/>
  <c r="H1934" i="9"/>
  <c r="G1934" i="9"/>
  <c r="E1934" i="9"/>
  <c r="D1934" i="9"/>
  <c r="F1934" i="9" s="1"/>
  <c r="B1934" i="9"/>
  <c r="C1934" i="9"/>
  <c r="A1934" i="9"/>
  <c r="H1933" i="9"/>
  <c r="G1933" i="9"/>
  <c r="E1933" i="9"/>
  <c r="D1933" i="9"/>
  <c r="F1933" i="9" s="1"/>
  <c r="B1933" i="9"/>
  <c r="C1933" i="9"/>
  <c r="A1933" i="9"/>
  <c r="H1932" i="9"/>
  <c r="G1932" i="9"/>
  <c r="E1932" i="9"/>
  <c r="D1932" i="9"/>
  <c r="F1932" i="9" s="1"/>
  <c r="B1932" i="9"/>
  <c r="C1932" i="9"/>
  <c r="A1932" i="9"/>
  <c r="H1931" i="9"/>
  <c r="G1931" i="9"/>
  <c r="E1931" i="9"/>
  <c r="D1931" i="9"/>
  <c r="F1931" i="9" s="1"/>
  <c r="B1931" i="9"/>
  <c r="C1931" i="9"/>
  <c r="A1931" i="9"/>
  <c r="H1930" i="9"/>
  <c r="G1930" i="9"/>
  <c r="E1930" i="9"/>
  <c r="D1930" i="9"/>
  <c r="F1930" i="9" s="1"/>
  <c r="B1930" i="9"/>
  <c r="C1930" i="9"/>
  <c r="A1930" i="9"/>
  <c r="H1929" i="9"/>
  <c r="G1929" i="9"/>
  <c r="E1929" i="9"/>
  <c r="D1929" i="9"/>
  <c r="F1929" i="9" s="1"/>
  <c r="B1929" i="9"/>
  <c r="C1929" i="9"/>
  <c r="A1929" i="9"/>
  <c r="H1928" i="9"/>
  <c r="G1928" i="9"/>
  <c r="E1928" i="9"/>
  <c r="D1928" i="9"/>
  <c r="F1928" i="9" s="1"/>
  <c r="B1928" i="9"/>
  <c r="C1928" i="9"/>
  <c r="A1928" i="9"/>
  <c r="H1927" i="9"/>
  <c r="G1927" i="9"/>
  <c r="E1927" i="9"/>
  <c r="D1927" i="9"/>
  <c r="F1927" i="9" s="1"/>
  <c r="B1927" i="9"/>
  <c r="C1927" i="9"/>
  <c r="A1927" i="9"/>
  <c r="H1926" i="9"/>
  <c r="G1926" i="9"/>
  <c r="E1926" i="9"/>
  <c r="D1926" i="9"/>
  <c r="F1926" i="9" s="1"/>
  <c r="B1926" i="9"/>
  <c r="C1926" i="9"/>
  <c r="A1926" i="9"/>
  <c r="H1925" i="9"/>
  <c r="G1925" i="9"/>
  <c r="E1925" i="9"/>
  <c r="D1925" i="9"/>
  <c r="F1925" i="9" s="1"/>
  <c r="B1925" i="9"/>
  <c r="C1925" i="9"/>
  <c r="A1925" i="9"/>
  <c r="H1924" i="9"/>
  <c r="G1924" i="9"/>
  <c r="E1924" i="9"/>
  <c r="D1924" i="9"/>
  <c r="F1924" i="9" s="1"/>
  <c r="B1924" i="9"/>
  <c r="C1924" i="9"/>
  <c r="A1924" i="9"/>
  <c r="H1923" i="9"/>
  <c r="G1923" i="9"/>
  <c r="E1923" i="9"/>
  <c r="D1923" i="9"/>
  <c r="F1923" i="9" s="1"/>
  <c r="B1923" i="9"/>
  <c r="C1923" i="9"/>
  <c r="A1923" i="9"/>
  <c r="H1922" i="9"/>
  <c r="G1922" i="9"/>
  <c r="E1922" i="9"/>
  <c r="D1922" i="9"/>
  <c r="F1922" i="9" s="1"/>
  <c r="B1922" i="9"/>
  <c r="C1922" i="9"/>
  <c r="A1922" i="9"/>
  <c r="H1921" i="9"/>
  <c r="G1921" i="9"/>
  <c r="E1921" i="9"/>
  <c r="D1921" i="9"/>
  <c r="F1921" i="9" s="1"/>
  <c r="B1921" i="9"/>
  <c r="C1921" i="9"/>
  <c r="A1921" i="9"/>
  <c r="H1920" i="9"/>
  <c r="G1920" i="9"/>
  <c r="E1920" i="9"/>
  <c r="D1920" i="9"/>
  <c r="F1920" i="9" s="1"/>
  <c r="B1920" i="9"/>
  <c r="C1920" i="9"/>
  <c r="A1920" i="9"/>
  <c r="H1919" i="9"/>
  <c r="G1919" i="9"/>
  <c r="E1919" i="9"/>
  <c r="D1919" i="9"/>
  <c r="F1919" i="9" s="1"/>
  <c r="B1919" i="9"/>
  <c r="C1919" i="9"/>
  <c r="A1919" i="9"/>
  <c r="H1918" i="9"/>
  <c r="G1918" i="9"/>
  <c r="E1918" i="9"/>
  <c r="D1918" i="9"/>
  <c r="F1918" i="9" s="1"/>
  <c r="B1918" i="9"/>
  <c r="C1918" i="9"/>
  <c r="A1918" i="9"/>
  <c r="H1917" i="9"/>
  <c r="G1917" i="9"/>
  <c r="E1917" i="9"/>
  <c r="D1917" i="9"/>
  <c r="F1917" i="9" s="1"/>
  <c r="B1917" i="9"/>
  <c r="C1917" i="9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/>
  <c r="A1913" i="9"/>
  <c r="H1912" i="9"/>
  <c r="G1912" i="9"/>
  <c r="E1912" i="9"/>
  <c r="D1912" i="9"/>
  <c r="F1912" i="9" s="1"/>
  <c r="B1912" i="9"/>
  <c r="C1912" i="9"/>
  <c r="A1912" i="9"/>
  <c r="H1911" i="9"/>
  <c r="G1911" i="9"/>
  <c r="E1911" i="9"/>
  <c r="D1911" i="9"/>
  <c r="F1911" i="9" s="1"/>
  <c r="B1911" i="9"/>
  <c r="C1911" i="9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/>
  <c r="A1905" i="9"/>
  <c r="H1904" i="9"/>
  <c r="G1904" i="9"/>
  <c r="E1904" i="9"/>
  <c r="D1904" i="9"/>
  <c r="F1904" i="9" s="1"/>
  <c r="B1904" i="9"/>
  <c r="C1904" i="9"/>
  <c r="A1904" i="9"/>
  <c r="H1903" i="9"/>
  <c r="G1903" i="9"/>
  <c r="E1903" i="9"/>
  <c r="D1903" i="9"/>
  <c r="F1903" i="9" s="1"/>
  <c r="B1903" i="9"/>
  <c r="C1903" i="9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/>
  <c r="A1897" i="9"/>
  <c r="H1896" i="9"/>
  <c r="G1896" i="9"/>
  <c r="E1896" i="9"/>
  <c r="D1896" i="9"/>
  <c r="F1896" i="9" s="1"/>
  <c r="B1896" i="9"/>
  <c r="C1896" i="9"/>
  <c r="A1896" i="9"/>
  <c r="H1895" i="9"/>
  <c r="G1895" i="9"/>
  <c r="E1895" i="9"/>
  <c r="D1895" i="9"/>
  <c r="F1895" i="9" s="1"/>
  <c r="B1895" i="9"/>
  <c r="C1895" i="9"/>
  <c r="A1895" i="9"/>
  <c r="H1894" i="9"/>
  <c r="G1894" i="9"/>
  <c r="E1894" i="9"/>
  <c r="D1894" i="9"/>
  <c r="F1894" i="9" s="1"/>
  <c r="B1894" i="9"/>
  <c r="C1894" i="9"/>
  <c r="A1894" i="9"/>
  <c r="H1893" i="9"/>
  <c r="G1893" i="9"/>
  <c r="E1893" i="9"/>
  <c r="D1893" i="9"/>
  <c r="F1893" i="9" s="1"/>
  <c r="B1893" i="9"/>
  <c r="C1893" i="9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/>
  <c r="A1889" i="9"/>
  <c r="H1888" i="9"/>
  <c r="G1888" i="9"/>
  <c r="E1888" i="9"/>
  <c r="D1888" i="9"/>
  <c r="F1888" i="9" s="1"/>
  <c r="B1888" i="9"/>
  <c r="C1888" i="9"/>
  <c r="A1888" i="9"/>
  <c r="H1887" i="9"/>
  <c r="G1887" i="9"/>
  <c r="E1887" i="9"/>
  <c r="D1887" i="9"/>
  <c r="F1887" i="9" s="1"/>
  <c r="B1887" i="9"/>
  <c r="C1887" i="9"/>
  <c r="A1887" i="9"/>
  <c r="H1886" i="9"/>
  <c r="G1886" i="9"/>
  <c r="E1886" i="9"/>
  <c r="D1886" i="9"/>
  <c r="F1886" i="9" s="1"/>
  <c r="B1886" i="9"/>
  <c r="C1886" i="9"/>
  <c r="A1886" i="9"/>
  <c r="H1885" i="9"/>
  <c r="G1885" i="9"/>
  <c r="E1885" i="9"/>
  <c r="D1885" i="9"/>
  <c r="F1885" i="9" s="1"/>
  <c r="B1885" i="9"/>
  <c r="C1885" i="9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/>
  <c r="A1881" i="9"/>
  <c r="H1880" i="9"/>
  <c r="G1880" i="9"/>
  <c r="E1880" i="9"/>
  <c r="D1880" i="9"/>
  <c r="F1880" i="9" s="1"/>
  <c r="B1880" i="9"/>
  <c r="C1880" i="9"/>
  <c r="A1880" i="9"/>
  <c r="H1879" i="9"/>
  <c r="G1879" i="9"/>
  <c r="E1879" i="9"/>
  <c r="D1879" i="9"/>
  <c r="F1879" i="9" s="1"/>
  <c r="B1879" i="9"/>
  <c r="C1879" i="9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/>
  <c r="A1873" i="9"/>
  <c r="H1872" i="9"/>
  <c r="G1872" i="9"/>
  <c r="E1872" i="9"/>
  <c r="D1872" i="9"/>
  <c r="F1872" i="9" s="1"/>
  <c r="B1872" i="9"/>
  <c r="C1872" i="9"/>
  <c r="A1872" i="9"/>
  <c r="H1871" i="9"/>
  <c r="G1871" i="9"/>
  <c r="E1871" i="9"/>
  <c r="D1871" i="9"/>
  <c r="F1871" i="9" s="1"/>
  <c r="B1871" i="9"/>
  <c r="C1871" i="9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/>
  <c r="A1865" i="9"/>
  <c r="H1864" i="9"/>
  <c r="G1864" i="9"/>
  <c r="E1864" i="9"/>
  <c r="D1864" i="9"/>
  <c r="F1864" i="9" s="1"/>
  <c r="B1864" i="9"/>
  <c r="C1864" i="9"/>
  <c r="A1864" i="9"/>
  <c r="H1863" i="9"/>
  <c r="G1863" i="9"/>
  <c r="E1863" i="9"/>
  <c r="D1863" i="9"/>
  <c r="F1863" i="9" s="1"/>
  <c r="B1863" i="9"/>
  <c r="C1863" i="9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/>
  <c r="A1857" i="9"/>
  <c r="H1856" i="9"/>
  <c r="G1856" i="9"/>
  <c r="E1856" i="9"/>
  <c r="D1856" i="9"/>
  <c r="F1856" i="9" s="1"/>
  <c r="B1856" i="9"/>
  <c r="C1856" i="9"/>
  <c r="A1856" i="9"/>
  <c r="H1855" i="9"/>
  <c r="G1855" i="9"/>
  <c r="E1855" i="9"/>
  <c r="D1855" i="9"/>
  <c r="F1855" i="9" s="1"/>
  <c r="B1855" i="9"/>
  <c r="C1855" i="9"/>
  <c r="A1855" i="9"/>
  <c r="H1854" i="9"/>
  <c r="G1854" i="9"/>
  <c r="E1854" i="9"/>
  <c r="D1854" i="9"/>
  <c r="F1854" i="9" s="1"/>
  <c r="B1854" i="9"/>
  <c r="C1854" i="9"/>
  <c r="A1854" i="9"/>
  <c r="H1853" i="9"/>
  <c r="G1853" i="9"/>
  <c r="E1853" i="9"/>
  <c r="D1853" i="9"/>
  <c r="F1853" i="9" s="1"/>
  <c r="B1853" i="9"/>
  <c r="C1853" i="9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/>
  <c r="A1849" i="9"/>
  <c r="H1848" i="9"/>
  <c r="G1848" i="9"/>
  <c r="E1848" i="9"/>
  <c r="D1848" i="9"/>
  <c r="F1848" i="9" s="1"/>
  <c r="B1848" i="9"/>
  <c r="C1848" i="9"/>
  <c r="A1848" i="9"/>
  <c r="H1847" i="9"/>
  <c r="G1847" i="9"/>
  <c r="E1847" i="9"/>
  <c r="D1847" i="9"/>
  <c r="F1847" i="9" s="1"/>
  <c r="B1847" i="9"/>
  <c r="C1847" i="9"/>
  <c r="A1847" i="9"/>
  <c r="H1846" i="9"/>
  <c r="G1846" i="9"/>
  <c r="E1846" i="9"/>
  <c r="D1846" i="9"/>
  <c r="F1846" i="9" s="1"/>
  <c r="B1846" i="9"/>
  <c r="C1846" i="9"/>
  <c r="A1846" i="9"/>
  <c r="H1845" i="9"/>
  <c r="G1845" i="9"/>
  <c r="E1845" i="9"/>
  <c r="D1845" i="9"/>
  <c r="F1845" i="9" s="1"/>
  <c r="B1845" i="9"/>
  <c r="C1845" i="9"/>
  <c r="A1845" i="9"/>
  <c r="H1844" i="9"/>
  <c r="G1844" i="9"/>
  <c r="E1844" i="9"/>
  <c r="D1844" i="9"/>
  <c r="F1844" i="9" s="1"/>
  <c r="B1844" i="9"/>
  <c r="C1844" i="9"/>
  <c r="A1844" i="9"/>
  <c r="H1843" i="9"/>
  <c r="G1843" i="9"/>
  <c r="E1843" i="9"/>
  <c r="D1843" i="9"/>
  <c r="F1843" i="9" s="1"/>
  <c r="B1843" i="9"/>
  <c r="C1843" i="9"/>
  <c r="A1843" i="9"/>
  <c r="H1842" i="9"/>
  <c r="G1842" i="9"/>
  <c r="E1842" i="9"/>
  <c r="D1842" i="9"/>
  <c r="F1842" i="9" s="1"/>
  <c r="B1842" i="9"/>
  <c r="C1842" i="9"/>
  <c r="A1842" i="9"/>
  <c r="H1841" i="9"/>
  <c r="G1841" i="9"/>
  <c r="E1841" i="9"/>
  <c r="D1841" i="9"/>
  <c r="F1841" i="9" s="1"/>
  <c r="B1841" i="9"/>
  <c r="C1841" i="9"/>
  <c r="A1841" i="9"/>
  <c r="H1840" i="9"/>
  <c r="G1840" i="9"/>
  <c r="E1840" i="9"/>
  <c r="D1840" i="9"/>
  <c r="F1840" i="9" s="1"/>
  <c r="B1840" i="9"/>
  <c r="C1840" i="9"/>
  <c r="A1840" i="9"/>
  <c r="H1839" i="9"/>
  <c r="G1839" i="9"/>
  <c r="E1839" i="9"/>
  <c r="D1839" i="9"/>
  <c r="F1839" i="9" s="1"/>
  <c r="B1839" i="9"/>
  <c r="C1839" i="9"/>
  <c r="A1839" i="9"/>
  <c r="H1838" i="9"/>
  <c r="G1838" i="9"/>
  <c r="E1838" i="9"/>
  <c r="D1838" i="9"/>
  <c r="F1838" i="9" s="1"/>
  <c r="B1838" i="9"/>
  <c r="C1838" i="9"/>
  <c r="A1838" i="9"/>
  <c r="H1837" i="9"/>
  <c r="G1837" i="9"/>
  <c r="E1837" i="9"/>
  <c r="D1837" i="9"/>
  <c r="F1837" i="9" s="1"/>
  <c r="B1837" i="9"/>
  <c r="C1837" i="9"/>
  <c r="A1837" i="9"/>
  <c r="H1836" i="9"/>
  <c r="G1836" i="9"/>
  <c r="E1836" i="9"/>
  <c r="D1836" i="9"/>
  <c r="F1836" i="9" s="1"/>
  <c r="B1836" i="9"/>
  <c r="C1836" i="9"/>
  <c r="A1836" i="9"/>
  <c r="H1835" i="9"/>
  <c r="G1835" i="9"/>
  <c r="E1835" i="9"/>
  <c r="D1835" i="9"/>
  <c r="F1835" i="9" s="1"/>
  <c r="B1835" i="9"/>
  <c r="C1835" i="9"/>
  <c r="A1835" i="9"/>
  <c r="H1834" i="9"/>
  <c r="G1834" i="9"/>
  <c r="E1834" i="9"/>
  <c r="D1834" i="9"/>
  <c r="F1834" i="9" s="1"/>
  <c r="B1834" i="9"/>
  <c r="C1834" i="9"/>
  <c r="A1834" i="9"/>
  <c r="H1833" i="9"/>
  <c r="G1833" i="9"/>
  <c r="E1833" i="9"/>
  <c r="D1833" i="9"/>
  <c r="F1833" i="9" s="1"/>
  <c r="B1833" i="9"/>
  <c r="C1833" i="9"/>
  <c r="A1833" i="9"/>
  <c r="H1832" i="9"/>
  <c r="G1832" i="9"/>
  <c r="E1832" i="9"/>
  <c r="D1832" i="9"/>
  <c r="F1832" i="9" s="1"/>
  <c r="B1832" i="9"/>
  <c r="C1832" i="9"/>
  <c r="A1832" i="9"/>
  <c r="H1831" i="9"/>
  <c r="G1831" i="9"/>
  <c r="E1831" i="9"/>
  <c r="D1831" i="9"/>
  <c r="F1831" i="9" s="1"/>
  <c r="B1831" i="9"/>
  <c r="C1831" i="9"/>
  <c r="A1831" i="9"/>
  <c r="H1830" i="9"/>
  <c r="G1830" i="9"/>
  <c r="E1830" i="9"/>
  <c r="D1830" i="9"/>
  <c r="F1830" i="9" s="1"/>
  <c r="B1830" i="9"/>
  <c r="C1830" i="9"/>
  <c r="A1830" i="9"/>
  <c r="H1829" i="9"/>
  <c r="G1829" i="9"/>
  <c r="I1829" i="9"/>
  <c r="E1829" i="9"/>
  <c r="D1829" i="9"/>
  <c r="F1829" i="9" s="1"/>
  <c r="B1829" i="9"/>
  <c r="C1829" i="9"/>
  <c r="A1829" i="9"/>
  <c r="H1828" i="9"/>
  <c r="G1828" i="9"/>
  <c r="E1828" i="9"/>
  <c r="D1828" i="9"/>
  <c r="F1828" i="9" s="1"/>
  <c r="B1828" i="9"/>
  <c r="C1828" i="9"/>
  <c r="A1828" i="9"/>
  <c r="H1827" i="9"/>
  <c r="G1827" i="9"/>
  <c r="E1827" i="9"/>
  <c r="D1827" i="9"/>
  <c r="F1827" i="9" s="1"/>
  <c r="B1827" i="9"/>
  <c r="C1827" i="9"/>
  <c r="A1827" i="9"/>
  <c r="H1826" i="9"/>
  <c r="G1826" i="9"/>
  <c r="E1826" i="9"/>
  <c r="D1826" i="9"/>
  <c r="F1826" i="9" s="1"/>
  <c r="B1826" i="9"/>
  <c r="C1826" i="9"/>
  <c r="A1826" i="9"/>
  <c r="H1825" i="9"/>
  <c r="G1825" i="9"/>
  <c r="E1825" i="9"/>
  <c r="D1825" i="9"/>
  <c r="F1825" i="9" s="1"/>
  <c r="B1825" i="9"/>
  <c r="C1825" i="9"/>
  <c r="A1825" i="9"/>
  <c r="H1824" i="9"/>
  <c r="G1824" i="9"/>
  <c r="E1824" i="9"/>
  <c r="D1824" i="9"/>
  <c r="F1824" i="9" s="1"/>
  <c r="B1824" i="9"/>
  <c r="C1824" i="9"/>
  <c r="A1824" i="9"/>
  <c r="H1823" i="9"/>
  <c r="G1823" i="9"/>
  <c r="E1823" i="9"/>
  <c r="D1823" i="9"/>
  <c r="F1823" i="9" s="1"/>
  <c r="B1823" i="9"/>
  <c r="C1823" i="9"/>
  <c r="A1823" i="9"/>
  <c r="H1822" i="9"/>
  <c r="G1822" i="9"/>
  <c r="E1822" i="9"/>
  <c r="D1822" i="9"/>
  <c r="F1822" i="9" s="1"/>
  <c r="B1822" i="9"/>
  <c r="C1822" i="9"/>
  <c r="A1822" i="9"/>
  <c r="H1821" i="9"/>
  <c r="G1821" i="9"/>
  <c r="E1821" i="9"/>
  <c r="D1821" i="9"/>
  <c r="F1821" i="9" s="1"/>
  <c r="B1821" i="9"/>
  <c r="C1821" i="9"/>
  <c r="A1821" i="9"/>
  <c r="H1820" i="9"/>
  <c r="G1820" i="9"/>
  <c r="E1820" i="9"/>
  <c r="D1820" i="9"/>
  <c r="F1820" i="9" s="1"/>
  <c r="B1820" i="9"/>
  <c r="C1820" i="9"/>
  <c r="A1820" i="9"/>
  <c r="H1819" i="9"/>
  <c r="G1819" i="9"/>
  <c r="E1819" i="9"/>
  <c r="D1819" i="9"/>
  <c r="F1819" i="9" s="1"/>
  <c r="B1819" i="9"/>
  <c r="C1819" i="9"/>
  <c r="A1819" i="9"/>
  <c r="H1818" i="9"/>
  <c r="G1818" i="9"/>
  <c r="E1818" i="9"/>
  <c r="D1818" i="9"/>
  <c r="F1818" i="9" s="1"/>
  <c r="B1818" i="9"/>
  <c r="C1818" i="9"/>
  <c r="A1818" i="9"/>
  <c r="H1817" i="9"/>
  <c r="G1817" i="9"/>
  <c r="E1817" i="9"/>
  <c r="D1817" i="9"/>
  <c r="F1817" i="9" s="1"/>
  <c r="B1817" i="9"/>
  <c r="C1817" i="9"/>
  <c r="A1817" i="9"/>
  <c r="H1816" i="9"/>
  <c r="G1816" i="9"/>
  <c r="E1816" i="9"/>
  <c r="D1816" i="9"/>
  <c r="F1816" i="9" s="1"/>
  <c r="B1816" i="9"/>
  <c r="C1816" i="9"/>
  <c r="A1816" i="9"/>
  <c r="H1815" i="9"/>
  <c r="G1815" i="9"/>
  <c r="E1815" i="9"/>
  <c r="D1815" i="9"/>
  <c r="F1815" i="9" s="1"/>
  <c r="B1815" i="9"/>
  <c r="C1815" i="9"/>
  <c r="A1815" i="9"/>
  <c r="H1814" i="9"/>
  <c r="G1814" i="9"/>
  <c r="E1814" i="9"/>
  <c r="D1814" i="9"/>
  <c r="F1814" i="9" s="1"/>
  <c r="B1814" i="9"/>
  <c r="C1814" i="9"/>
  <c r="A1814" i="9"/>
  <c r="H1813" i="9"/>
  <c r="G1813" i="9"/>
  <c r="E1813" i="9"/>
  <c r="D1813" i="9"/>
  <c r="F1813" i="9" s="1"/>
  <c r="B1813" i="9"/>
  <c r="C1813" i="9"/>
  <c r="A1813" i="9"/>
  <c r="H1812" i="9"/>
  <c r="G1812" i="9"/>
  <c r="E1812" i="9"/>
  <c r="D1812" i="9"/>
  <c r="F1812" i="9" s="1"/>
  <c r="B1812" i="9"/>
  <c r="C1812" i="9"/>
  <c r="A1812" i="9"/>
  <c r="H1811" i="9"/>
  <c r="G1811" i="9"/>
  <c r="E1811" i="9"/>
  <c r="D1811" i="9"/>
  <c r="F1811" i="9" s="1"/>
  <c r="B1811" i="9"/>
  <c r="C1811" i="9"/>
  <c r="A1811" i="9"/>
  <c r="H1810" i="9"/>
  <c r="G1810" i="9"/>
  <c r="E1810" i="9"/>
  <c r="D1810" i="9"/>
  <c r="F1810" i="9" s="1"/>
  <c r="B1810" i="9"/>
  <c r="C1810" i="9"/>
  <c r="A1810" i="9"/>
  <c r="H1809" i="9"/>
  <c r="G1809" i="9"/>
  <c r="E1809" i="9"/>
  <c r="D1809" i="9"/>
  <c r="F1809" i="9" s="1"/>
  <c r="B1809" i="9"/>
  <c r="C1809" i="9"/>
  <c r="A1809" i="9"/>
  <c r="H1808" i="9"/>
  <c r="G1808" i="9"/>
  <c r="E1808" i="9"/>
  <c r="D1808" i="9"/>
  <c r="F1808" i="9" s="1"/>
  <c r="B1808" i="9"/>
  <c r="C1808" i="9"/>
  <c r="A1808" i="9"/>
  <c r="H1807" i="9"/>
  <c r="G1807" i="9"/>
  <c r="E1807" i="9"/>
  <c r="D1807" i="9"/>
  <c r="F1807" i="9" s="1"/>
  <c r="B1807" i="9"/>
  <c r="C1807" i="9"/>
  <c r="A1807" i="9"/>
  <c r="H1806" i="9"/>
  <c r="G1806" i="9"/>
  <c r="E1806" i="9"/>
  <c r="D1806" i="9"/>
  <c r="F1806" i="9" s="1"/>
  <c r="B1806" i="9"/>
  <c r="C1806" i="9"/>
  <c r="A1806" i="9"/>
  <c r="H1805" i="9"/>
  <c r="G1805" i="9"/>
  <c r="E1805" i="9"/>
  <c r="D1805" i="9"/>
  <c r="F1805" i="9" s="1"/>
  <c r="B1805" i="9"/>
  <c r="C1805" i="9"/>
  <c r="A1805" i="9"/>
  <c r="H1804" i="9"/>
  <c r="G1804" i="9"/>
  <c r="E1804" i="9"/>
  <c r="D1804" i="9"/>
  <c r="F1804" i="9" s="1"/>
  <c r="B1804" i="9"/>
  <c r="C1804" i="9"/>
  <c r="A1804" i="9"/>
  <c r="H1803" i="9"/>
  <c r="G1803" i="9"/>
  <c r="E1803" i="9"/>
  <c r="D1803" i="9"/>
  <c r="F1803" i="9" s="1"/>
  <c r="B1803" i="9"/>
  <c r="C1803" i="9"/>
  <c r="A1803" i="9"/>
  <c r="H1802" i="9"/>
  <c r="G1802" i="9"/>
  <c r="E1802" i="9"/>
  <c r="D1802" i="9"/>
  <c r="F1802" i="9" s="1"/>
  <c r="B1802" i="9"/>
  <c r="C1802" i="9"/>
  <c r="A1802" i="9"/>
  <c r="H1801" i="9"/>
  <c r="G1801" i="9"/>
  <c r="E1801" i="9"/>
  <c r="D1801" i="9"/>
  <c r="F1801" i="9" s="1"/>
  <c r="B1801" i="9"/>
  <c r="C1801" i="9"/>
  <c r="A1801" i="9"/>
  <c r="H1800" i="9"/>
  <c r="G1800" i="9"/>
  <c r="E1800" i="9"/>
  <c r="D1800" i="9"/>
  <c r="F1800" i="9" s="1"/>
  <c r="B1800" i="9"/>
  <c r="C1800" i="9"/>
  <c r="A1800" i="9"/>
  <c r="H1799" i="9"/>
  <c r="G1799" i="9"/>
  <c r="E1799" i="9"/>
  <c r="D1799" i="9"/>
  <c r="F1799" i="9" s="1"/>
  <c r="B1799" i="9"/>
  <c r="C1799" i="9"/>
  <c r="A1799" i="9"/>
  <c r="H1798" i="9"/>
  <c r="G1798" i="9"/>
  <c r="E1798" i="9"/>
  <c r="D1798" i="9"/>
  <c r="F1798" i="9" s="1"/>
  <c r="B1798" i="9"/>
  <c r="C1798" i="9"/>
  <c r="A1798" i="9"/>
  <c r="H1797" i="9"/>
  <c r="G1797" i="9"/>
  <c r="E1797" i="9"/>
  <c r="D1797" i="9"/>
  <c r="F1797" i="9" s="1"/>
  <c r="B1797" i="9"/>
  <c r="C1797" i="9"/>
  <c r="A1797" i="9"/>
  <c r="H1796" i="9"/>
  <c r="G1796" i="9"/>
  <c r="E1796" i="9"/>
  <c r="D1796" i="9"/>
  <c r="F1796" i="9" s="1"/>
  <c r="B1796" i="9"/>
  <c r="C1796" i="9"/>
  <c r="A1796" i="9"/>
  <c r="H1795" i="9"/>
  <c r="G1795" i="9"/>
  <c r="E1795" i="9"/>
  <c r="D1795" i="9"/>
  <c r="F1795" i="9" s="1"/>
  <c r="B1795" i="9"/>
  <c r="C1795" i="9"/>
  <c r="A1795" i="9"/>
  <c r="H1794" i="9"/>
  <c r="G1794" i="9"/>
  <c r="E1794" i="9"/>
  <c r="D1794" i="9"/>
  <c r="F1794" i="9" s="1"/>
  <c r="B1794" i="9"/>
  <c r="C1794" i="9"/>
  <c r="A1794" i="9"/>
  <c r="H1793" i="9"/>
  <c r="G1793" i="9"/>
  <c r="E1793" i="9"/>
  <c r="D1793" i="9"/>
  <c r="F1793" i="9" s="1"/>
  <c r="B1793" i="9"/>
  <c r="C1793" i="9"/>
  <c r="A1793" i="9"/>
  <c r="H1792" i="9"/>
  <c r="G1792" i="9"/>
  <c r="E1792" i="9"/>
  <c r="D1792" i="9"/>
  <c r="F1792" i="9" s="1"/>
  <c r="B1792" i="9"/>
  <c r="C1792" i="9"/>
  <c r="A1792" i="9"/>
  <c r="H1791" i="9"/>
  <c r="G1791" i="9"/>
  <c r="E1791" i="9"/>
  <c r="D1791" i="9"/>
  <c r="F1791" i="9" s="1"/>
  <c r="B1791" i="9"/>
  <c r="C1791" i="9"/>
  <c r="A1791" i="9"/>
  <c r="H1790" i="9"/>
  <c r="G1790" i="9"/>
  <c r="E1790" i="9"/>
  <c r="D1790" i="9"/>
  <c r="F1790" i="9" s="1"/>
  <c r="B1790" i="9"/>
  <c r="C1790" i="9"/>
  <c r="A1790" i="9"/>
  <c r="H1789" i="9"/>
  <c r="G1789" i="9"/>
  <c r="E1789" i="9"/>
  <c r="D1789" i="9"/>
  <c r="F1789" i="9" s="1"/>
  <c r="B1789" i="9"/>
  <c r="C1789" i="9"/>
  <c r="A1789" i="9"/>
  <c r="H1788" i="9"/>
  <c r="G1788" i="9"/>
  <c r="E1788" i="9"/>
  <c r="D1788" i="9"/>
  <c r="F1788" i="9" s="1"/>
  <c r="B1788" i="9"/>
  <c r="C1788" i="9"/>
  <c r="A1788" i="9"/>
  <c r="H1787" i="9"/>
  <c r="G1787" i="9"/>
  <c r="E1787" i="9"/>
  <c r="D1787" i="9"/>
  <c r="F1787" i="9" s="1"/>
  <c r="B1787" i="9"/>
  <c r="C1787" i="9"/>
  <c r="A1787" i="9"/>
  <c r="H1786" i="9"/>
  <c r="G1786" i="9"/>
  <c r="E1786" i="9"/>
  <c r="D1786" i="9"/>
  <c r="F1786" i="9" s="1"/>
  <c r="B1786" i="9"/>
  <c r="C1786" i="9"/>
  <c r="A1786" i="9"/>
  <c r="H1785" i="9"/>
  <c r="G1785" i="9"/>
  <c r="E1785" i="9"/>
  <c r="D1785" i="9"/>
  <c r="F1785" i="9" s="1"/>
  <c r="B1785" i="9"/>
  <c r="C1785" i="9"/>
  <c r="A1785" i="9"/>
  <c r="H1784" i="9"/>
  <c r="G1784" i="9"/>
  <c r="E1784" i="9"/>
  <c r="D1784" i="9"/>
  <c r="F1784" i="9" s="1"/>
  <c r="B1784" i="9"/>
  <c r="C1784" i="9"/>
  <c r="A1784" i="9"/>
  <c r="H1783" i="9"/>
  <c r="G1783" i="9"/>
  <c r="E1783" i="9"/>
  <c r="D1783" i="9"/>
  <c r="F1783" i="9" s="1"/>
  <c r="B1783" i="9"/>
  <c r="C1783" i="9"/>
  <c r="A1783" i="9"/>
  <c r="H1782" i="9"/>
  <c r="G1782" i="9"/>
  <c r="E1782" i="9"/>
  <c r="D1782" i="9"/>
  <c r="F1782" i="9" s="1"/>
  <c r="B1782" i="9"/>
  <c r="C1782" i="9"/>
  <c r="A1782" i="9"/>
  <c r="H1781" i="9"/>
  <c r="G1781" i="9"/>
  <c r="E1781" i="9"/>
  <c r="D1781" i="9"/>
  <c r="F1781" i="9" s="1"/>
  <c r="B1781" i="9"/>
  <c r="C1781" i="9"/>
  <c r="A1781" i="9"/>
  <c r="H1780" i="9"/>
  <c r="G1780" i="9"/>
  <c r="E1780" i="9"/>
  <c r="D1780" i="9"/>
  <c r="F1780" i="9" s="1"/>
  <c r="B1780" i="9"/>
  <c r="C1780" i="9"/>
  <c r="A1780" i="9"/>
  <c r="H1779" i="9"/>
  <c r="G1779" i="9"/>
  <c r="E1779" i="9"/>
  <c r="D1779" i="9"/>
  <c r="F1779" i="9" s="1"/>
  <c r="B1779" i="9"/>
  <c r="C1779" i="9"/>
  <c r="A1779" i="9"/>
  <c r="H1778" i="9"/>
  <c r="G1778" i="9"/>
  <c r="E1778" i="9"/>
  <c r="D1778" i="9"/>
  <c r="F1778" i="9" s="1"/>
  <c r="B1778" i="9"/>
  <c r="C1778" i="9"/>
  <c r="A1778" i="9"/>
  <c r="H1777" i="9"/>
  <c r="G1777" i="9"/>
  <c r="E1777" i="9"/>
  <c r="D1777" i="9"/>
  <c r="F1777" i="9" s="1"/>
  <c r="B1777" i="9"/>
  <c r="C1777" i="9"/>
  <c r="A1777" i="9"/>
  <c r="H1776" i="9"/>
  <c r="G1776" i="9"/>
  <c r="E1776" i="9"/>
  <c r="D1776" i="9"/>
  <c r="F1776" i="9" s="1"/>
  <c r="B1776" i="9"/>
  <c r="C1776" i="9"/>
  <c r="A1776" i="9"/>
  <c r="H1775" i="9"/>
  <c r="G1775" i="9"/>
  <c r="E1775" i="9"/>
  <c r="D1775" i="9"/>
  <c r="F1775" i="9" s="1"/>
  <c r="B1775" i="9"/>
  <c r="C1775" i="9"/>
  <c r="A1775" i="9"/>
  <c r="H1774" i="9"/>
  <c r="G1774" i="9"/>
  <c r="E1774" i="9"/>
  <c r="D1774" i="9"/>
  <c r="F1774" i="9" s="1"/>
  <c r="B1774" i="9"/>
  <c r="C1774" i="9"/>
  <c r="A1774" i="9"/>
  <c r="H1773" i="9"/>
  <c r="G1773" i="9"/>
  <c r="E1773" i="9"/>
  <c r="D1773" i="9"/>
  <c r="F1773" i="9" s="1"/>
  <c r="B1773" i="9"/>
  <c r="C1773" i="9"/>
  <c r="A1773" i="9"/>
  <c r="H1772" i="9"/>
  <c r="G1772" i="9"/>
  <c r="E1772" i="9"/>
  <c r="D1772" i="9"/>
  <c r="F1772" i="9" s="1"/>
  <c r="B1772" i="9"/>
  <c r="C1772" i="9"/>
  <c r="A1772" i="9"/>
  <c r="H1771" i="9"/>
  <c r="G1771" i="9"/>
  <c r="E1771" i="9"/>
  <c r="D1771" i="9"/>
  <c r="F1771" i="9" s="1"/>
  <c r="B1771" i="9"/>
  <c r="C1771" i="9"/>
  <c r="A1771" i="9"/>
  <c r="H1770" i="9"/>
  <c r="G1770" i="9"/>
  <c r="E1770" i="9"/>
  <c r="D1770" i="9"/>
  <c r="F1770" i="9" s="1"/>
  <c r="B1770" i="9"/>
  <c r="C1770" i="9"/>
  <c r="A1770" i="9"/>
  <c r="H1769" i="9"/>
  <c r="G1769" i="9"/>
  <c r="E1769" i="9"/>
  <c r="D1769" i="9"/>
  <c r="F1769" i="9" s="1"/>
  <c r="B1769" i="9"/>
  <c r="C1769" i="9"/>
  <c r="A1769" i="9"/>
  <c r="H1768" i="9"/>
  <c r="G1768" i="9"/>
  <c r="E1768" i="9"/>
  <c r="D1768" i="9"/>
  <c r="F1768" i="9" s="1"/>
  <c r="B1768" i="9"/>
  <c r="C1768" i="9"/>
  <c r="A1768" i="9"/>
  <c r="H1767" i="9"/>
  <c r="G1767" i="9"/>
  <c r="E1767" i="9"/>
  <c r="D1767" i="9"/>
  <c r="F1767" i="9" s="1"/>
  <c r="B1767" i="9"/>
  <c r="C1767" i="9"/>
  <c r="A1767" i="9"/>
  <c r="H1766" i="9"/>
  <c r="G1766" i="9"/>
  <c r="E1766" i="9"/>
  <c r="D1766" i="9"/>
  <c r="F1766" i="9" s="1"/>
  <c r="B1766" i="9"/>
  <c r="C1766" i="9"/>
  <c r="A1766" i="9"/>
  <c r="H1765" i="9"/>
  <c r="G1765" i="9"/>
  <c r="E1765" i="9"/>
  <c r="D1765" i="9"/>
  <c r="F1765" i="9" s="1"/>
  <c r="B1765" i="9"/>
  <c r="C1765" i="9"/>
  <c r="A1765" i="9"/>
  <c r="H1764" i="9"/>
  <c r="G1764" i="9"/>
  <c r="E1764" i="9"/>
  <c r="D1764" i="9"/>
  <c r="F1764" i="9" s="1"/>
  <c r="B1764" i="9"/>
  <c r="C1764" i="9"/>
  <c r="A1764" i="9"/>
  <c r="H1763" i="9"/>
  <c r="G1763" i="9"/>
  <c r="E1763" i="9"/>
  <c r="D1763" i="9"/>
  <c r="F1763" i="9" s="1"/>
  <c r="B1763" i="9"/>
  <c r="C1763" i="9"/>
  <c r="A1763" i="9"/>
  <c r="H1762" i="9"/>
  <c r="G1762" i="9"/>
  <c r="E1762" i="9"/>
  <c r="D1762" i="9"/>
  <c r="F1762" i="9" s="1"/>
  <c r="B1762" i="9"/>
  <c r="C1762" i="9"/>
  <c r="A1762" i="9"/>
  <c r="H1761" i="9"/>
  <c r="G1761" i="9"/>
  <c r="E1761" i="9"/>
  <c r="D1761" i="9"/>
  <c r="F1761" i="9" s="1"/>
  <c r="B1761" i="9"/>
  <c r="C1761" i="9"/>
  <c r="A1761" i="9"/>
  <c r="H1760" i="9"/>
  <c r="G1760" i="9"/>
  <c r="E1760" i="9"/>
  <c r="D1760" i="9"/>
  <c r="F1760" i="9" s="1"/>
  <c r="B1760" i="9"/>
  <c r="C1760" i="9"/>
  <c r="A1760" i="9"/>
  <c r="H1759" i="9"/>
  <c r="G1759" i="9"/>
  <c r="E1759" i="9"/>
  <c r="D1759" i="9"/>
  <c r="F1759" i="9" s="1"/>
  <c r="B1759" i="9"/>
  <c r="C1759" i="9"/>
  <c r="A1759" i="9"/>
  <c r="H1758" i="9"/>
  <c r="G1758" i="9"/>
  <c r="E1758" i="9"/>
  <c r="D1758" i="9"/>
  <c r="F1758" i="9" s="1"/>
  <c r="B1758" i="9"/>
  <c r="C1758" i="9"/>
  <c r="A1758" i="9"/>
  <c r="H1757" i="9"/>
  <c r="G1757" i="9"/>
  <c r="E1757" i="9"/>
  <c r="D1757" i="9"/>
  <c r="F1757" i="9" s="1"/>
  <c r="B1757" i="9"/>
  <c r="C1757" i="9"/>
  <c r="A1757" i="9"/>
  <c r="H1756" i="9"/>
  <c r="G1756" i="9"/>
  <c r="E1756" i="9"/>
  <c r="D1756" i="9"/>
  <c r="F1756" i="9" s="1"/>
  <c r="B1756" i="9"/>
  <c r="C1756" i="9"/>
  <c r="A1756" i="9"/>
  <c r="H1755" i="9"/>
  <c r="G1755" i="9"/>
  <c r="E1755" i="9"/>
  <c r="D1755" i="9"/>
  <c r="F1755" i="9" s="1"/>
  <c r="B1755" i="9"/>
  <c r="C1755" i="9"/>
  <c r="A1755" i="9"/>
  <c r="H1754" i="9"/>
  <c r="G1754" i="9"/>
  <c r="E1754" i="9"/>
  <c r="D1754" i="9"/>
  <c r="F1754" i="9" s="1"/>
  <c r="B1754" i="9"/>
  <c r="C1754" i="9"/>
  <c r="A1754" i="9"/>
  <c r="H1753" i="9"/>
  <c r="G1753" i="9"/>
  <c r="E1753" i="9"/>
  <c r="D1753" i="9"/>
  <c r="F1753" i="9" s="1"/>
  <c r="B1753" i="9"/>
  <c r="C1753" i="9"/>
  <c r="A1753" i="9"/>
  <c r="H1752" i="9"/>
  <c r="G1752" i="9"/>
  <c r="E1752" i="9"/>
  <c r="D1752" i="9"/>
  <c r="F1752" i="9" s="1"/>
  <c r="B1752" i="9"/>
  <c r="C1752" i="9"/>
  <c r="A1752" i="9"/>
  <c r="H1751" i="9"/>
  <c r="G1751" i="9"/>
  <c r="E1751" i="9"/>
  <c r="D1751" i="9"/>
  <c r="F1751" i="9" s="1"/>
  <c r="B1751" i="9"/>
  <c r="C1751" i="9"/>
  <c r="A1751" i="9"/>
  <c r="H1750" i="9"/>
  <c r="G1750" i="9"/>
  <c r="E1750" i="9"/>
  <c r="D1750" i="9"/>
  <c r="F1750" i="9" s="1"/>
  <c r="B1750" i="9"/>
  <c r="C1750" i="9"/>
  <c r="A1750" i="9"/>
  <c r="H1749" i="9"/>
  <c r="G1749" i="9"/>
  <c r="E1749" i="9"/>
  <c r="D1749" i="9"/>
  <c r="F1749" i="9" s="1"/>
  <c r="B1749" i="9"/>
  <c r="C1749" i="9"/>
  <c r="A1749" i="9"/>
  <c r="H1748" i="9"/>
  <c r="G1748" i="9"/>
  <c r="E1748" i="9"/>
  <c r="D1748" i="9"/>
  <c r="F1748" i="9" s="1"/>
  <c r="B1748" i="9"/>
  <c r="C1748" i="9"/>
  <c r="A1748" i="9"/>
  <c r="H1747" i="9"/>
  <c r="G1747" i="9"/>
  <c r="E1747" i="9"/>
  <c r="D1747" i="9"/>
  <c r="F1747" i="9" s="1"/>
  <c r="B1747" i="9"/>
  <c r="C1747" i="9"/>
  <c r="A1747" i="9"/>
  <c r="H1746" i="9"/>
  <c r="G1746" i="9"/>
  <c r="E1746" i="9"/>
  <c r="D1746" i="9"/>
  <c r="F1746" i="9" s="1"/>
  <c r="B1746" i="9"/>
  <c r="C1746" i="9"/>
  <c r="A1746" i="9"/>
  <c r="H1745" i="9"/>
  <c r="G1745" i="9"/>
  <c r="E1745" i="9"/>
  <c r="D1745" i="9"/>
  <c r="F1745" i="9" s="1"/>
  <c r="B1745" i="9"/>
  <c r="C1745" i="9"/>
  <c r="A1745" i="9"/>
  <c r="H1744" i="9"/>
  <c r="G1744" i="9"/>
  <c r="E1744" i="9"/>
  <c r="D1744" i="9"/>
  <c r="F1744" i="9" s="1"/>
  <c r="B1744" i="9"/>
  <c r="C1744" i="9"/>
  <c r="A1744" i="9"/>
  <c r="H1743" i="9"/>
  <c r="G1743" i="9"/>
  <c r="E1743" i="9"/>
  <c r="D1743" i="9"/>
  <c r="F1743" i="9" s="1"/>
  <c r="B1743" i="9"/>
  <c r="C1743" i="9"/>
  <c r="A1743" i="9"/>
  <c r="H1742" i="9"/>
  <c r="G1742" i="9"/>
  <c r="E1742" i="9"/>
  <c r="D1742" i="9"/>
  <c r="F1742" i="9" s="1"/>
  <c r="B1742" i="9"/>
  <c r="C1742" i="9"/>
  <c r="A1742" i="9"/>
  <c r="H1741" i="9"/>
  <c r="G1741" i="9"/>
  <c r="E1741" i="9"/>
  <c r="D1741" i="9"/>
  <c r="F1741" i="9" s="1"/>
  <c r="B1741" i="9"/>
  <c r="C1741" i="9"/>
  <c r="A1741" i="9"/>
  <c r="H1740" i="9"/>
  <c r="G1740" i="9"/>
  <c r="E1740" i="9"/>
  <c r="D1740" i="9"/>
  <c r="F1740" i="9" s="1"/>
  <c r="B1740" i="9"/>
  <c r="C1740" i="9"/>
  <c r="A1740" i="9"/>
  <c r="H1739" i="9"/>
  <c r="G1739" i="9"/>
  <c r="E1739" i="9"/>
  <c r="D1739" i="9"/>
  <c r="F1739" i="9" s="1"/>
  <c r="B1739" i="9"/>
  <c r="C1739" i="9"/>
  <c r="A1739" i="9"/>
  <c r="H1738" i="9"/>
  <c r="G1738" i="9"/>
  <c r="E1738" i="9"/>
  <c r="D1738" i="9"/>
  <c r="F1738" i="9" s="1"/>
  <c r="B1738" i="9"/>
  <c r="C1738" i="9"/>
  <c r="A1738" i="9"/>
  <c r="H1737" i="9"/>
  <c r="G1737" i="9"/>
  <c r="E1737" i="9"/>
  <c r="D1737" i="9"/>
  <c r="F1737" i="9" s="1"/>
  <c r="B1737" i="9"/>
  <c r="C1737" i="9"/>
  <c r="A1737" i="9"/>
  <c r="H1736" i="9"/>
  <c r="G1736" i="9"/>
  <c r="E1736" i="9"/>
  <c r="D1736" i="9"/>
  <c r="F1736" i="9" s="1"/>
  <c r="B1736" i="9"/>
  <c r="C1736" i="9"/>
  <c r="A1736" i="9"/>
  <c r="H1735" i="9"/>
  <c r="G1735" i="9"/>
  <c r="E1735" i="9"/>
  <c r="D1735" i="9"/>
  <c r="F1735" i="9" s="1"/>
  <c r="B1735" i="9"/>
  <c r="C1735" i="9"/>
  <c r="A1735" i="9"/>
  <c r="H1734" i="9"/>
  <c r="G1734" i="9"/>
  <c r="E1734" i="9"/>
  <c r="D1734" i="9"/>
  <c r="F1734" i="9" s="1"/>
  <c r="B1734" i="9"/>
  <c r="C1734" i="9"/>
  <c r="A1734" i="9"/>
  <c r="H1733" i="9"/>
  <c r="G1733" i="9"/>
  <c r="E1733" i="9"/>
  <c r="D1733" i="9"/>
  <c r="F1733" i="9" s="1"/>
  <c r="B1733" i="9"/>
  <c r="C1733" i="9"/>
  <c r="A1733" i="9"/>
  <c r="H1732" i="9"/>
  <c r="G1732" i="9"/>
  <c r="E1732" i="9"/>
  <c r="D1732" i="9"/>
  <c r="F1732" i="9" s="1"/>
  <c r="B1732" i="9"/>
  <c r="C1732" i="9"/>
  <c r="A1732" i="9"/>
  <c r="H1731" i="9"/>
  <c r="G1731" i="9"/>
  <c r="E1731" i="9"/>
  <c r="D1731" i="9"/>
  <c r="F1731" i="9" s="1"/>
  <c r="B1731" i="9"/>
  <c r="C1731" i="9"/>
  <c r="A1731" i="9"/>
  <c r="H1730" i="9"/>
  <c r="G1730" i="9"/>
  <c r="E1730" i="9"/>
  <c r="D1730" i="9"/>
  <c r="F1730" i="9" s="1"/>
  <c r="B1730" i="9"/>
  <c r="C1730" i="9"/>
  <c r="A1730" i="9"/>
  <c r="H1729" i="9"/>
  <c r="G1729" i="9"/>
  <c r="E1729" i="9"/>
  <c r="D1729" i="9"/>
  <c r="F1729" i="9" s="1"/>
  <c r="B1729" i="9"/>
  <c r="C1729" i="9"/>
  <c r="A1729" i="9"/>
  <c r="H1728" i="9"/>
  <c r="G1728" i="9"/>
  <c r="E1728" i="9"/>
  <c r="D1728" i="9"/>
  <c r="F1728" i="9" s="1"/>
  <c r="B1728" i="9"/>
  <c r="C1728" i="9"/>
  <c r="A1728" i="9"/>
  <c r="H1727" i="9"/>
  <c r="G1727" i="9"/>
  <c r="E1727" i="9"/>
  <c r="D1727" i="9"/>
  <c r="F1727" i="9" s="1"/>
  <c r="B1727" i="9"/>
  <c r="C1727" i="9"/>
  <c r="A1727" i="9"/>
  <c r="H1726" i="9"/>
  <c r="G1726" i="9"/>
  <c r="E1726" i="9"/>
  <c r="D1726" i="9"/>
  <c r="F1726" i="9" s="1"/>
  <c r="B1726" i="9"/>
  <c r="C1726" i="9"/>
  <c r="A1726" i="9"/>
  <c r="H1725" i="9"/>
  <c r="G1725" i="9"/>
  <c r="E1725" i="9"/>
  <c r="D1725" i="9"/>
  <c r="F1725" i="9" s="1"/>
  <c r="B1725" i="9"/>
  <c r="C1725" i="9"/>
  <c r="A1725" i="9"/>
  <c r="H1724" i="9"/>
  <c r="G1724" i="9"/>
  <c r="E1724" i="9"/>
  <c r="D1724" i="9"/>
  <c r="F1724" i="9" s="1"/>
  <c r="B1724" i="9"/>
  <c r="C1724" i="9"/>
  <c r="A1724" i="9"/>
  <c r="H1723" i="9"/>
  <c r="G1723" i="9"/>
  <c r="E1723" i="9"/>
  <c r="D1723" i="9"/>
  <c r="F1723" i="9" s="1"/>
  <c r="B1723" i="9"/>
  <c r="C1723" i="9"/>
  <c r="A1723" i="9"/>
  <c r="H1722" i="9"/>
  <c r="G1722" i="9"/>
  <c r="E1722" i="9"/>
  <c r="D1722" i="9"/>
  <c r="F1722" i="9" s="1"/>
  <c r="B1722" i="9"/>
  <c r="C1722" i="9"/>
  <c r="A1722" i="9"/>
  <c r="H1721" i="9"/>
  <c r="G1721" i="9"/>
  <c r="E1721" i="9"/>
  <c r="D1721" i="9"/>
  <c r="F1721" i="9" s="1"/>
  <c r="B1721" i="9"/>
  <c r="C1721" i="9"/>
  <c r="A1721" i="9"/>
  <c r="H1720" i="9"/>
  <c r="G1720" i="9"/>
  <c r="E1720" i="9"/>
  <c r="D1720" i="9"/>
  <c r="F1720" i="9" s="1"/>
  <c r="B1720" i="9"/>
  <c r="C1720" i="9"/>
  <c r="A1720" i="9"/>
  <c r="H1719" i="9"/>
  <c r="G1719" i="9"/>
  <c r="E1719" i="9"/>
  <c r="D1719" i="9"/>
  <c r="F1719" i="9" s="1"/>
  <c r="B1719" i="9"/>
  <c r="C1719" i="9"/>
  <c r="A1719" i="9"/>
  <c r="H1718" i="9"/>
  <c r="G1718" i="9"/>
  <c r="E1718" i="9"/>
  <c r="D1718" i="9"/>
  <c r="F1718" i="9" s="1"/>
  <c r="B1718" i="9"/>
  <c r="C1718" i="9"/>
  <c r="A1718" i="9"/>
  <c r="H1717" i="9"/>
  <c r="G1717" i="9"/>
  <c r="E1717" i="9"/>
  <c r="D1717" i="9"/>
  <c r="F1717" i="9" s="1"/>
  <c r="B1717" i="9"/>
  <c r="C1717" i="9"/>
  <c r="A1717" i="9"/>
  <c r="H1716" i="9"/>
  <c r="G1716" i="9"/>
  <c r="E1716" i="9"/>
  <c r="D1716" i="9"/>
  <c r="F1716" i="9" s="1"/>
  <c r="B1716" i="9"/>
  <c r="C1716" i="9"/>
  <c r="A1716" i="9"/>
  <c r="H1715" i="9"/>
  <c r="G1715" i="9"/>
  <c r="E1715" i="9"/>
  <c r="D1715" i="9"/>
  <c r="F1715" i="9" s="1"/>
  <c r="B1715" i="9"/>
  <c r="C1715" i="9"/>
  <c r="A1715" i="9"/>
  <c r="H1714" i="9"/>
  <c r="G1714" i="9"/>
  <c r="E1714" i="9"/>
  <c r="D1714" i="9"/>
  <c r="F1714" i="9" s="1"/>
  <c r="B1714" i="9"/>
  <c r="C1714" i="9"/>
  <c r="A1714" i="9"/>
  <c r="H1713" i="9"/>
  <c r="G1713" i="9"/>
  <c r="E1713" i="9"/>
  <c r="D1713" i="9"/>
  <c r="F1713" i="9" s="1"/>
  <c r="B1713" i="9"/>
  <c r="C1713" i="9"/>
  <c r="A1713" i="9"/>
  <c r="H1712" i="9"/>
  <c r="G1712" i="9"/>
  <c r="E1712" i="9"/>
  <c r="D1712" i="9"/>
  <c r="F1712" i="9" s="1"/>
  <c r="B1712" i="9"/>
  <c r="C1712" i="9"/>
  <c r="A1712" i="9"/>
  <c r="H1711" i="9"/>
  <c r="G1711" i="9"/>
  <c r="E1711" i="9"/>
  <c r="D1711" i="9"/>
  <c r="F1711" i="9" s="1"/>
  <c r="B1711" i="9"/>
  <c r="C1711" i="9"/>
  <c r="A1711" i="9"/>
  <c r="H1710" i="9"/>
  <c r="G1710" i="9"/>
  <c r="E1710" i="9"/>
  <c r="D1710" i="9"/>
  <c r="F1710" i="9" s="1"/>
  <c r="B1710" i="9"/>
  <c r="C1710" i="9"/>
  <c r="A1710" i="9"/>
  <c r="H1709" i="9"/>
  <c r="G1709" i="9"/>
  <c r="E1709" i="9"/>
  <c r="D1709" i="9"/>
  <c r="F1709" i="9" s="1"/>
  <c r="B1709" i="9"/>
  <c r="C1709" i="9"/>
  <c r="A1709" i="9"/>
  <c r="H1708" i="9"/>
  <c r="G1708" i="9"/>
  <c r="E1708" i="9"/>
  <c r="D1708" i="9"/>
  <c r="F1708" i="9" s="1"/>
  <c r="B1708" i="9"/>
  <c r="C1708" i="9"/>
  <c r="A1708" i="9"/>
  <c r="H1707" i="9"/>
  <c r="G1707" i="9"/>
  <c r="E1707" i="9"/>
  <c r="D1707" i="9"/>
  <c r="F1707" i="9" s="1"/>
  <c r="B1707" i="9"/>
  <c r="C1707" i="9"/>
  <c r="A1707" i="9"/>
  <c r="H1706" i="9"/>
  <c r="G1706" i="9"/>
  <c r="E1706" i="9"/>
  <c r="D1706" i="9"/>
  <c r="F1706" i="9" s="1"/>
  <c r="B1706" i="9"/>
  <c r="C1706" i="9"/>
  <c r="A1706" i="9"/>
  <c r="H1705" i="9"/>
  <c r="G1705" i="9"/>
  <c r="E1705" i="9"/>
  <c r="D1705" i="9"/>
  <c r="F1705" i="9" s="1"/>
  <c r="B1705" i="9"/>
  <c r="C1705" i="9"/>
  <c r="A1705" i="9"/>
  <c r="H1704" i="9"/>
  <c r="G1704" i="9"/>
  <c r="E1704" i="9"/>
  <c r="D1704" i="9"/>
  <c r="F1704" i="9" s="1"/>
  <c r="B1704" i="9"/>
  <c r="C1704" i="9"/>
  <c r="A1704" i="9"/>
  <c r="H1703" i="9"/>
  <c r="G1703" i="9"/>
  <c r="E1703" i="9"/>
  <c r="D1703" i="9"/>
  <c r="F1703" i="9" s="1"/>
  <c r="B1703" i="9"/>
  <c r="C1703" i="9"/>
  <c r="A1703" i="9"/>
  <c r="H1702" i="9"/>
  <c r="G1702" i="9"/>
  <c r="E1702" i="9"/>
  <c r="D1702" i="9"/>
  <c r="F1702" i="9" s="1"/>
  <c r="B1702" i="9"/>
  <c r="C1702" i="9"/>
  <c r="A1702" i="9"/>
  <c r="H1701" i="9"/>
  <c r="G1701" i="9"/>
  <c r="E1701" i="9"/>
  <c r="D1701" i="9"/>
  <c r="F1701" i="9" s="1"/>
  <c r="B1701" i="9"/>
  <c r="C1701" i="9"/>
  <c r="A1701" i="9"/>
  <c r="H1700" i="9"/>
  <c r="G1700" i="9"/>
  <c r="E1700" i="9"/>
  <c r="D1700" i="9"/>
  <c r="F1700" i="9" s="1"/>
  <c r="B1700" i="9"/>
  <c r="C1700" i="9"/>
  <c r="A1700" i="9"/>
  <c r="H1699" i="9"/>
  <c r="G1699" i="9"/>
  <c r="E1699" i="9"/>
  <c r="D1699" i="9"/>
  <c r="F1699" i="9" s="1"/>
  <c r="B1699" i="9"/>
  <c r="C1699" i="9"/>
  <c r="A1699" i="9"/>
  <c r="H1698" i="9"/>
  <c r="G1698" i="9"/>
  <c r="E1698" i="9"/>
  <c r="D1698" i="9"/>
  <c r="F1698" i="9" s="1"/>
  <c r="B1698" i="9"/>
  <c r="C1698" i="9"/>
  <c r="A1698" i="9"/>
  <c r="H1697" i="9"/>
  <c r="G1697" i="9"/>
  <c r="E1697" i="9"/>
  <c r="D1697" i="9"/>
  <c r="F1697" i="9" s="1"/>
  <c r="B1697" i="9"/>
  <c r="C1697" i="9"/>
  <c r="A1697" i="9"/>
  <c r="H1696" i="9"/>
  <c r="G1696" i="9"/>
  <c r="E1696" i="9"/>
  <c r="D1696" i="9"/>
  <c r="F1696" i="9" s="1"/>
  <c r="B1696" i="9"/>
  <c r="C1696" i="9"/>
  <c r="A1696" i="9"/>
  <c r="H1695" i="9"/>
  <c r="G1695" i="9"/>
  <c r="E1695" i="9"/>
  <c r="D1695" i="9"/>
  <c r="F1695" i="9" s="1"/>
  <c r="B1695" i="9"/>
  <c r="C1695" i="9"/>
  <c r="A1695" i="9"/>
  <c r="H1694" i="9"/>
  <c r="G1694" i="9"/>
  <c r="E1694" i="9"/>
  <c r="D1694" i="9"/>
  <c r="F1694" i="9" s="1"/>
  <c r="B1694" i="9"/>
  <c r="C1694" i="9"/>
  <c r="A1694" i="9"/>
  <c r="H1693" i="9"/>
  <c r="G1693" i="9"/>
  <c r="E1693" i="9"/>
  <c r="D1693" i="9"/>
  <c r="F1693" i="9" s="1"/>
  <c r="B1693" i="9"/>
  <c r="C1693" i="9"/>
  <c r="A1693" i="9"/>
  <c r="H1692" i="9"/>
  <c r="G1692" i="9"/>
  <c r="E1692" i="9"/>
  <c r="D1692" i="9"/>
  <c r="F1692" i="9" s="1"/>
  <c r="B1692" i="9"/>
  <c r="C1692" i="9"/>
  <c r="A1692" i="9"/>
  <c r="H1691" i="9"/>
  <c r="G1691" i="9"/>
  <c r="E1691" i="9"/>
  <c r="D1691" i="9"/>
  <c r="F1691" i="9" s="1"/>
  <c r="B1691" i="9"/>
  <c r="C1691" i="9"/>
  <c r="A1691" i="9"/>
  <c r="H1690" i="9"/>
  <c r="G1690" i="9"/>
  <c r="E1690" i="9"/>
  <c r="D1690" i="9"/>
  <c r="F1690" i="9" s="1"/>
  <c r="B1690" i="9"/>
  <c r="C1690" i="9"/>
  <c r="A1690" i="9"/>
  <c r="H1689" i="9"/>
  <c r="G1689" i="9"/>
  <c r="E1689" i="9"/>
  <c r="D1689" i="9"/>
  <c r="F1689" i="9" s="1"/>
  <c r="B1689" i="9"/>
  <c r="C1689" i="9"/>
  <c r="A1689" i="9"/>
  <c r="H1688" i="9"/>
  <c r="G1688" i="9"/>
  <c r="E1688" i="9"/>
  <c r="D1688" i="9"/>
  <c r="F1688" i="9" s="1"/>
  <c r="B1688" i="9"/>
  <c r="C1688" i="9"/>
  <c r="A1688" i="9"/>
  <c r="H1687" i="9"/>
  <c r="G1687" i="9"/>
  <c r="E1687" i="9"/>
  <c r="D1687" i="9"/>
  <c r="F1687" i="9" s="1"/>
  <c r="B1687" i="9"/>
  <c r="C1687" i="9"/>
  <c r="A1687" i="9"/>
  <c r="H1686" i="9"/>
  <c r="G1686" i="9"/>
  <c r="E1686" i="9"/>
  <c r="D1686" i="9"/>
  <c r="F1686" i="9" s="1"/>
  <c r="B1686" i="9"/>
  <c r="C1686" i="9"/>
  <c r="A1686" i="9"/>
  <c r="H1685" i="9"/>
  <c r="G1685" i="9"/>
  <c r="E1685" i="9"/>
  <c r="D1685" i="9"/>
  <c r="F1685" i="9" s="1"/>
  <c r="B1685" i="9"/>
  <c r="C1685" i="9"/>
  <c r="A1685" i="9"/>
  <c r="H1684" i="9"/>
  <c r="G1684" i="9"/>
  <c r="E1684" i="9"/>
  <c r="D1684" i="9"/>
  <c r="F1684" i="9" s="1"/>
  <c r="B1684" i="9"/>
  <c r="C1684" i="9"/>
  <c r="A1684" i="9"/>
  <c r="H1683" i="9"/>
  <c r="G1683" i="9"/>
  <c r="E1683" i="9"/>
  <c r="D1683" i="9"/>
  <c r="F1683" i="9" s="1"/>
  <c r="B1683" i="9"/>
  <c r="C1683" i="9"/>
  <c r="A1683" i="9"/>
  <c r="H1682" i="9"/>
  <c r="G1682" i="9"/>
  <c r="E1682" i="9"/>
  <c r="D1682" i="9"/>
  <c r="F1682" i="9" s="1"/>
  <c r="B1682" i="9"/>
  <c r="C1682" i="9"/>
  <c r="A1682" i="9"/>
  <c r="H1681" i="9"/>
  <c r="G1681" i="9"/>
  <c r="E1681" i="9"/>
  <c r="D1681" i="9"/>
  <c r="F1681" i="9" s="1"/>
  <c r="B1681" i="9"/>
  <c r="C1681" i="9"/>
  <c r="A1681" i="9"/>
  <c r="H1680" i="9"/>
  <c r="G1680" i="9"/>
  <c r="E1680" i="9"/>
  <c r="D1680" i="9"/>
  <c r="F1680" i="9" s="1"/>
  <c r="B1680" i="9"/>
  <c r="C1680" i="9"/>
  <c r="A1680" i="9"/>
  <c r="H1679" i="9"/>
  <c r="G1679" i="9"/>
  <c r="E1679" i="9"/>
  <c r="D1679" i="9"/>
  <c r="F1679" i="9" s="1"/>
  <c r="B1679" i="9"/>
  <c r="C1679" i="9"/>
  <c r="A1679" i="9"/>
  <c r="H1678" i="9"/>
  <c r="G1678" i="9"/>
  <c r="E1678" i="9"/>
  <c r="D1678" i="9"/>
  <c r="F1678" i="9" s="1"/>
  <c r="B1678" i="9"/>
  <c r="C1678" i="9"/>
  <c r="A1678" i="9"/>
  <c r="H1677" i="9"/>
  <c r="G1677" i="9"/>
  <c r="E1677" i="9"/>
  <c r="D1677" i="9"/>
  <c r="F1677" i="9" s="1"/>
  <c r="B1677" i="9"/>
  <c r="C1677" i="9"/>
  <c r="A1677" i="9"/>
  <c r="H1676" i="9"/>
  <c r="G1676" i="9"/>
  <c r="E1676" i="9"/>
  <c r="D1676" i="9"/>
  <c r="F1676" i="9" s="1"/>
  <c r="B1676" i="9"/>
  <c r="C1676" i="9"/>
  <c r="A1676" i="9"/>
  <c r="H1675" i="9"/>
  <c r="G1675" i="9"/>
  <c r="E1675" i="9"/>
  <c r="D1675" i="9"/>
  <c r="F1675" i="9" s="1"/>
  <c r="B1675" i="9"/>
  <c r="C1675" i="9"/>
  <c r="A1675" i="9"/>
  <c r="H1674" i="9"/>
  <c r="G1674" i="9"/>
  <c r="E1674" i="9"/>
  <c r="D1674" i="9"/>
  <c r="F1674" i="9" s="1"/>
  <c r="B1674" i="9"/>
  <c r="C1674" i="9"/>
  <c r="A1674" i="9"/>
  <c r="H1673" i="9"/>
  <c r="G1673" i="9"/>
  <c r="E1673" i="9"/>
  <c r="D1673" i="9"/>
  <c r="F1673" i="9" s="1"/>
  <c r="B1673" i="9"/>
  <c r="C1673" i="9"/>
  <c r="A1673" i="9"/>
  <c r="H1672" i="9"/>
  <c r="G1672" i="9"/>
  <c r="E1672" i="9"/>
  <c r="D1672" i="9"/>
  <c r="F1672" i="9" s="1"/>
  <c r="B1672" i="9"/>
  <c r="C1672" i="9"/>
  <c r="A1672" i="9"/>
  <c r="H1671" i="9"/>
  <c r="G1671" i="9"/>
  <c r="E1671" i="9"/>
  <c r="D1671" i="9"/>
  <c r="F1671" i="9" s="1"/>
  <c r="B1671" i="9"/>
  <c r="C1671" i="9"/>
  <c r="A1671" i="9"/>
  <c r="H1670" i="9"/>
  <c r="G1670" i="9"/>
  <c r="E1670" i="9"/>
  <c r="D1670" i="9"/>
  <c r="F1670" i="9" s="1"/>
  <c r="B1670" i="9"/>
  <c r="C1670" i="9"/>
  <c r="A1670" i="9"/>
  <c r="H1669" i="9"/>
  <c r="G1669" i="9"/>
  <c r="E1669" i="9"/>
  <c r="D1669" i="9"/>
  <c r="F1669" i="9" s="1"/>
  <c r="B1669" i="9"/>
  <c r="C1669" i="9"/>
  <c r="A1669" i="9"/>
  <c r="H1668" i="9"/>
  <c r="G1668" i="9"/>
  <c r="E1668" i="9"/>
  <c r="D1668" i="9"/>
  <c r="F1668" i="9" s="1"/>
  <c r="B1668" i="9"/>
  <c r="C1668" i="9"/>
  <c r="A1668" i="9"/>
  <c r="H1667" i="9"/>
  <c r="G1667" i="9"/>
  <c r="E1667" i="9"/>
  <c r="D1667" i="9"/>
  <c r="F1667" i="9" s="1"/>
  <c r="B1667" i="9"/>
  <c r="C1667" i="9"/>
  <c r="A1667" i="9"/>
  <c r="H1666" i="9"/>
  <c r="G1666" i="9"/>
  <c r="E1666" i="9"/>
  <c r="D1666" i="9"/>
  <c r="F1666" i="9" s="1"/>
  <c r="B1666" i="9"/>
  <c r="C1666" i="9"/>
  <c r="A1666" i="9"/>
  <c r="H1665" i="9"/>
  <c r="G1665" i="9"/>
  <c r="E1665" i="9"/>
  <c r="D1665" i="9"/>
  <c r="F1665" i="9" s="1"/>
  <c r="B1665" i="9"/>
  <c r="C1665" i="9"/>
  <c r="A1665" i="9"/>
  <c r="H1664" i="9"/>
  <c r="G1664" i="9"/>
  <c r="E1664" i="9"/>
  <c r="D1664" i="9"/>
  <c r="F1664" i="9" s="1"/>
  <c r="B1664" i="9"/>
  <c r="C1664" i="9"/>
  <c r="A1664" i="9"/>
  <c r="H1663" i="9"/>
  <c r="G1663" i="9"/>
  <c r="E1663" i="9"/>
  <c r="D1663" i="9"/>
  <c r="F1663" i="9" s="1"/>
  <c r="B1663" i="9"/>
  <c r="C1663" i="9"/>
  <c r="A1663" i="9"/>
  <c r="H1662" i="9"/>
  <c r="G1662" i="9"/>
  <c r="E1662" i="9"/>
  <c r="D1662" i="9"/>
  <c r="F1662" i="9" s="1"/>
  <c r="B1662" i="9"/>
  <c r="C1662" i="9"/>
  <c r="A1662" i="9"/>
  <c r="H1661" i="9"/>
  <c r="G1661" i="9"/>
  <c r="E1661" i="9"/>
  <c r="D1661" i="9"/>
  <c r="F1661" i="9" s="1"/>
  <c r="B1661" i="9"/>
  <c r="C1661" i="9"/>
  <c r="A1661" i="9"/>
  <c r="H1660" i="9"/>
  <c r="G1660" i="9"/>
  <c r="E1660" i="9"/>
  <c r="D1660" i="9"/>
  <c r="F1660" i="9" s="1"/>
  <c r="B1660" i="9"/>
  <c r="C1660" i="9"/>
  <c r="A1660" i="9"/>
  <c r="H1659" i="9"/>
  <c r="G1659" i="9"/>
  <c r="E1659" i="9"/>
  <c r="D1659" i="9"/>
  <c r="F1659" i="9" s="1"/>
  <c r="B1659" i="9"/>
  <c r="C1659" i="9"/>
  <c r="A1659" i="9"/>
  <c r="H1658" i="9"/>
  <c r="G1658" i="9"/>
  <c r="E1658" i="9"/>
  <c r="D1658" i="9"/>
  <c r="F1658" i="9" s="1"/>
  <c r="B1658" i="9"/>
  <c r="C1658" i="9"/>
  <c r="A1658" i="9"/>
  <c r="H1657" i="9"/>
  <c r="G1657" i="9"/>
  <c r="E1657" i="9"/>
  <c r="D1657" i="9"/>
  <c r="F1657" i="9" s="1"/>
  <c r="B1657" i="9"/>
  <c r="C1657" i="9"/>
  <c r="A1657" i="9"/>
  <c r="H1656" i="9"/>
  <c r="G1656" i="9"/>
  <c r="E1656" i="9"/>
  <c r="D1656" i="9"/>
  <c r="F1656" i="9" s="1"/>
  <c r="B1656" i="9"/>
  <c r="C1656" i="9"/>
  <c r="A1656" i="9"/>
  <c r="H1655" i="9"/>
  <c r="G1655" i="9"/>
  <c r="E1655" i="9"/>
  <c r="D1655" i="9"/>
  <c r="F1655" i="9" s="1"/>
  <c r="B1655" i="9"/>
  <c r="C1655" i="9"/>
  <c r="A1655" i="9"/>
  <c r="H1654" i="9"/>
  <c r="G1654" i="9"/>
  <c r="E1654" i="9"/>
  <c r="D1654" i="9"/>
  <c r="F1654" i="9" s="1"/>
  <c r="B1654" i="9"/>
  <c r="C1654" i="9"/>
  <c r="A1654" i="9"/>
  <c r="H1653" i="9"/>
  <c r="G1653" i="9"/>
  <c r="E1653" i="9"/>
  <c r="D1653" i="9"/>
  <c r="F1653" i="9" s="1"/>
  <c r="B1653" i="9"/>
  <c r="C1653" i="9"/>
  <c r="A1653" i="9"/>
  <c r="H1652" i="9"/>
  <c r="G1652" i="9"/>
  <c r="E1652" i="9"/>
  <c r="D1652" i="9"/>
  <c r="F1652" i="9" s="1"/>
  <c r="B1652" i="9"/>
  <c r="C1652" i="9"/>
  <c r="A1652" i="9"/>
  <c r="H1651" i="9"/>
  <c r="G1651" i="9"/>
  <c r="E1651" i="9"/>
  <c r="D1651" i="9"/>
  <c r="F1651" i="9" s="1"/>
  <c r="B1651" i="9"/>
  <c r="C1651" i="9"/>
  <c r="A1651" i="9"/>
  <c r="H1650" i="9"/>
  <c r="G1650" i="9"/>
  <c r="E1650" i="9"/>
  <c r="D1650" i="9"/>
  <c r="F1650" i="9" s="1"/>
  <c r="B1650" i="9"/>
  <c r="C1650" i="9"/>
  <c r="A1650" i="9"/>
  <c r="H1649" i="9"/>
  <c r="G1649" i="9"/>
  <c r="E1649" i="9"/>
  <c r="D1649" i="9"/>
  <c r="F1649" i="9" s="1"/>
  <c r="B1649" i="9"/>
  <c r="C1649" i="9"/>
  <c r="A1649" i="9"/>
  <c r="H1648" i="9"/>
  <c r="G1648" i="9"/>
  <c r="E1648" i="9"/>
  <c r="D1648" i="9"/>
  <c r="F1648" i="9" s="1"/>
  <c r="B1648" i="9"/>
  <c r="C1648" i="9"/>
  <c r="A1648" i="9"/>
  <c r="H1647" i="9"/>
  <c r="G1647" i="9"/>
  <c r="E1647" i="9"/>
  <c r="D1647" i="9"/>
  <c r="F1647" i="9" s="1"/>
  <c r="B1647" i="9"/>
  <c r="C1647" i="9"/>
  <c r="A1647" i="9"/>
  <c r="H1646" i="9"/>
  <c r="G1646" i="9"/>
  <c r="E1646" i="9"/>
  <c r="D1646" i="9"/>
  <c r="F1646" i="9" s="1"/>
  <c r="B1646" i="9"/>
  <c r="C1646" i="9"/>
  <c r="A1646" i="9"/>
  <c r="H1645" i="9"/>
  <c r="G1645" i="9"/>
  <c r="E1645" i="9"/>
  <c r="D1645" i="9"/>
  <c r="F1645" i="9" s="1"/>
  <c r="B1645" i="9"/>
  <c r="C1645" i="9"/>
  <c r="A1645" i="9"/>
  <c r="H1644" i="9"/>
  <c r="G1644" i="9"/>
  <c r="E1644" i="9"/>
  <c r="D1644" i="9"/>
  <c r="F1644" i="9" s="1"/>
  <c r="B1644" i="9"/>
  <c r="C1644" i="9"/>
  <c r="A1644" i="9"/>
  <c r="H1643" i="9"/>
  <c r="G1643" i="9"/>
  <c r="E1643" i="9"/>
  <c r="D1643" i="9"/>
  <c r="F1643" i="9" s="1"/>
  <c r="B1643" i="9"/>
  <c r="C1643" i="9"/>
  <c r="A1643" i="9"/>
  <c r="H1642" i="9"/>
  <c r="G1642" i="9"/>
  <c r="E1642" i="9"/>
  <c r="D1642" i="9"/>
  <c r="F1642" i="9" s="1"/>
  <c r="B1642" i="9"/>
  <c r="C1642" i="9"/>
  <c r="A1642" i="9"/>
  <c r="H1641" i="9"/>
  <c r="G1641" i="9"/>
  <c r="E1641" i="9"/>
  <c r="D1641" i="9"/>
  <c r="F1641" i="9" s="1"/>
  <c r="B1641" i="9"/>
  <c r="C1641" i="9"/>
  <c r="A1641" i="9"/>
  <c r="H1640" i="9"/>
  <c r="G1640" i="9"/>
  <c r="E1640" i="9"/>
  <c r="D1640" i="9"/>
  <c r="F1640" i="9" s="1"/>
  <c r="B1640" i="9"/>
  <c r="C1640" i="9"/>
  <c r="A1640" i="9"/>
  <c r="H1639" i="9"/>
  <c r="G1639" i="9"/>
  <c r="E1639" i="9"/>
  <c r="D1639" i="9"/>
  <c r="F1639" i="9" s="1"/>
  <c r="B1639" i="9"/>
  <c r="C1639" i="9"/>
  <c r="A1639" i="9"/>
  <c r="H1638" i="9"/>
  <c r="G1638" i="9"/>
  <c r="E1638" i="9"/>
  <c r="D1638" i="9"/>
  <c r="F1638" i="9" s="1"/>
  <c r="B1638" i="9"/>
  <c r="C1638" i="9"/>
  <c r="A1638" i="9"/>
  <c r="H1637" i="9"/>
  <c r="G1637" i="9"/>
  <c r="E1637" i="9"/>
  <c r="D1637" i="9"/>
  <c r="F1637" i="9" s="1"/>
  <c r="B1637" i="9"/>
  <c r="C1637" i="9"/>
  <c r="A1637" i="9"/>
  <c r="H1636" i="9"/>
  <c r="G1636" i="9"/>
  <c r="E1636" i="9"/>
  <c r="D1636" i="9"/>
  <c r="F1636" i="9" s="1"/>
  <c r="B1636" i="9"/>
  <c r="C1636" i="9"/>
  <c r="A1636" i="9"/>
  <c r="H1635" i="9"/>
  <c r="G1635" i="9"/>
  <c r="E1635" i="9"/>
  <c r="D1635" i="9"/>
  <c r="F1635" i="9" s="1"/>
  <c r="B1635" i="9"/>
  <c r="C1635" i="9"/>
  <c r="A1635" i="9"/>
  <c r="H1634" i="9"/>
  <c r="G1634" i="9"/>
  <c r="E1634" i="9"/>
  <c r="D1634" i="9"/>
  <c r="F1634" i="9" s="1"/>
  <c r="B1634" i="9"/>
  <c r="C1634" i="9"/>
  <c r="A1634" i="9"/>
  <c r="H1633" i="9"/>
  <c r="G1633" i="9"/>
  <c r="E1633" i="9"/>
  <c r="D1633" i="9"/>
  <c r="F1633" i="9" s="1"/>
  <c r="B1633" i="9"/>
  <c r="C1633" i="9"/>
  <c r="A1633" i="9"/>
  <c r="H1632" i="9"/>
  <c r="G1632" i="9"/>
  <c r="E1632" i="9"/>
  <c r="D1632" i="9"/>
  <c r="F1632" i="9" s="1"/>
  <c r="B1632" i="9"/>
  <c r="C1632" i="9"/>
  <c r="A1632" i="9"/>
  <c r="H1631" i="9"/>
  <c r="G1631" i="9"/>
  <c r="E1631" i="9"/>
  <c r="D1631" i="9"/>
  <c r="F1631" i="9" s="1"/>
  <c r="B1631" i="9"/>
  <c r="C1631" i="9"/>
  <c r="A1631" i="9"/>
  <c r="H1630" i="9"/>
  <c r="G1630" i="9"/>
  <c r="E1630" i="9"/>
  <c r="D1630" i="9"/>
  <c r="F1630" i="9" s="1"/>
  <c r="B1630" i="9"/>
  <c r="C1630" i="9"/>
  <c r="A1630" i="9"/>
  <c r="H1629" i="9"/>
  <c r="G1629" i="9"/>
  <c r="E1629" i="9"/>
  <c r="D1629" i="9"/>
  <c r="F1629" i="9" s="1"/>
  <c r="B1629" i="9"/>
  <c r="C1629" i="9"/>
  <c r="A1629" i="9"/>
  <c r="H1628" i="9"/>
  <c r="G1628" i="9"/>
  <c r="E1628" i="9"/>
  <c r="D1628" i="9"/>
  <c r="F1628" i="9" s="1"/>
  <c r="B1628" i="9"/>
  <c r="C1628" i="9"/>
  <c r="A1628" i="9"/>
  <c r="H1627" i="9"/>
  <c r="G1627" i="9"/>
  <c r="E1627" i="9"/>
  <c r="D1627" i="9"/>
  <c r="F1627" i="9" s="1"/>
  <c r="B1627" i="9"/>
  <c r="C1627" i="9"/>
  <c r="A1627" i="9"/>
  <c r="H1626" i="9"/>
  <c r="G1626" i="9"/>
  <c r="E1626" i="9"/>
  <c r="D1626" i="9"/>
  <c r="F1626" i="9" s="1"/>
  <c r="B1626" i="9"/>
  <c r="C1626" i="9"/>
  <c r="A1626" i="9"/>
  <c r="H1625" i="9"/>
  <c r="G1625" i="9"/>
  <c r="E1625" i="9"/>
  <c r="D1625" i="9"/>
  <c r="F1625" i="9" s="1"/>
  <c r="B1625" i="9"/>
  <c r="C1625" i="9"/>
  <c r="A1625" i="9"/>
  <c r="H1624" i="9"/>
  <c r="G1624" i="9"/>
  <c r="E1624" i="9"/>
  <c r="D1624" i="9"/>
  <c r="F1624" i="9" s="1"/>
  <c r="B1624" i="9"/>
  <c r="C1624" i="9"/>
  <c r="A1624" i="9"/>
  <c r="H1623" i="9"/>
  <c r="G1623" i="9"/>
  <c r="E1623" i="9"/>
  <c r="D1623" i="9"/>
  <c r="F1623" i="9" s="1"/>
  <c r="B1623" i="9"/>
  <c r="C1623" i="9"/>
  <c r="A1623" i="9"/>
  <c r="H1622" i="9"/>
  <c r="G1622" i="9"/>
  <c r="E1622" i="9"/>
  <c r="D1622" i="9"/>
  <c r="F1622" i="9" s="1"/>
  <c r="B1622" i="9"/>
  <c r="C1622" i="9"/>
  <c r="A1622" i="9"/>
  <c r="H1621" i="9"/>
  <c r="G1621" i="9"/>
  <c r="E1621" i="9"/>
  <c r="D1621" i="9"/>
  <c r="F1621" i="9" s="1"/>
  <c r="B1621" i="9"/>
  <c r="C1621" i="9"/>
  <c r="A1621" i="9"/>
  <c r="H1620" i="9"/>
  <c r="G1620" i="9"/>
  <c r="E1620" i="9"/>
  <c r="D1620" i="9"/>
  <c r="F1620" i="9" s="1"/>
  <c r="B1620" i="9"/>
  <c r="C1620" i="9"/>
  <c r="A1620" i="9"/>
  <c r="H1619" i="9"/>
  <c r="G1619" i="9"/>
  <c r="E1619" i="9"/>
  <c r="D1619" i="9"/>
  <c r="F1619" i="9" s="1"/>
  <c r="B1619" i="9"/>
  <c r="C1619" i="9"/>
  <c r="A1619" i="9"/>
  <c r="H1618" i="9"/>
  <c r="G1618" i="9"/>
  <c r="E1618" i="9"/>
  <c r="D1618" i="9"/>
  <c r="F1618" i="9" s="1"/>
  <c r="B1618" i="9"/>
  <c r="C1618" i="9"/>
  <c r="A1618" i="9"/>
  <c r="H1617" i="9"/>
  <c r="G1617" i="9"/>
  <c r="E1617" i="9"/>
  <c r="D1617" i="9"/>
  <c r="F1617" i="9" s="1"/>
  <c r="B1617" i="9"/>
  <c r="C1617" i="9"/>
  <c r="A1617" i="9"/>
  <c r="H1616" i="9"/>
  <c r="G1616" i="9"/>
  <c r="E1616" i="9"/>
  <c r="D1616" i="9"/>
  <c r="F1616" i="9" s="1"/>
  <c r="B1616" i="9"/>
  <c r="C1616" i="9"/>
  <c r="A1616" i="9"/>
  <c r="H1615" i="9"/>
  <c r="G1615" i="9"/>
  <c r="E1615" i="9"/>
  <c r="D1615" i="9"/>
  <c r="F1615" i="9" s="1"/>
  <c r="B1615" i="9"/>
  <c r="C1615" i="9"/>
  <c r="A1615" i="9"/>
  <c r="H1614" i="9"/>
  <c r="G1614" i="9"/>
  <c r="E1614" i="9"/>
  <c r="D1614" i="9"/>
  <c r="F1614" i="9" s="1"/>
  <c r="B1614" i="9"/>
  <c r="C1614" i="9"/>
  <c r="A1614" i="9"/>
  <c r="H1613" i="9"/>
  <c r="G1613" i="9"/>
  <c r="E1613" i="9"/>
  <c r="D1613" i="9"/>
  <c r="F1613" i="9" s="1"/>
  <c r="B1613" i="9"/>
  <c r="C1613" i="9"/>
  <c r="A1613" i="9"/>
  <c r="H1612" i="9"/>
  <c r="G1612" i="9"/>
  <c r="E1612" i="9"/>
  <c r="D1612" i="9"/>
  <c r="F1612" i="9" s="1"/>
  <c r="B1612" i="9"/>
  <c r="C1612" i="9"/>
  <c r="A1612" i="9"/>
  <c r="H1611" i="9"/>
  <c r="G1611" i="9"/>
  <c r="E1611" i="9"/>
  <c r="D1611" i="9"/>
  <c r="F1611" i="9" s="1"/>
  <c r="B1611" i="9"/>
  <c r="C1611" i="9"/>
  <c r="A1611" i="9"/>
  <c r="H1610" i="9"/>
  <c r="G1610" i="9"/>
  <c r="E1610" i="9"/>
  <c r="D1610" i="9"/>
  <c r="F1610" i="9" s="1"/>
  <c r="B1610" i="9"/>
  <c r="C1610" i="9"/>
  <c r="A1610" i="9"/>
  <c r="H1609" i="9"/>
  <c r="G1609" i="9"/>
  <c r="E1609" i="9"/>
  <c r="D1609" i="9"/>
  <c r="F1609" i="9" s="1"/>
  <c r="B1609" i="9"/>
  <c r="C1609" i="9"/>
  <c r="A1609" i="9"/>
  <c r="H1608" i="9"/>
  <c r="G1608" i="9"/>
  <c r="E1608" i="9"/>
  <c r="D1608" i="9"/>
  <c r="F1608" i="9" s="1"/>
  <c r="B1608" i="9"/>
  <c r="C1608" i="9"/>
  <c r="A1608" i="9"/>
  <c r="H1607" i="9"/>
  <c r="G1607" i="9"/>
  <c r="E1607" i="9"/>
  <c r="D1607" i="9"/>
  <c r="F1607" i="9" s="1"/>
  <c r="B1607" i="9"/>
  <c r="C1607" i="9"/>
  <c r="A1607" i="9"/>
  <c r="H1606" i="9"/>
  <c r="G1606" i="9"/>
  <c r="E1606" i="9"/>
  <c r="D1606" i="9"/>
  <c r="F1606" i="9" s="1"/>
  <c r="B1606" i="9"/>
  <c r="C1606" i="9"/>
  <c r="A1606" i="9"/>
  <c r="H1605" i="9"/>
  <c r="G1605" i="9"/>
  <c r="E1605" i="9"/>
  <c r="D1605" i="9"/>
  <c r="F1605" i="9" s="1"/>
  <c r="B1605" i="9"/>
  <c r="C1605" i="9"/>
  <c r="A1605" i="9"/>
  <c r="H1604" i="9"/>
  <c r="G1604" i="9"/>
  <c r="E1604" i="9"/>
  <c r="D1604" i="9"/>
  <c r="F1604" i="9" s="1"/>
  <c r="B1604" i="9"/>
  <c r="C1604" i="9"/>
  <c r="A1604" i="9"/>
  <c r="H1603" i="9"/>
  <c r="G1603" i="9"/>
  <c r="E1603" i="9"/>
  <c r="D1603" i="9"/>
  <c r="F1603" i="9" s="1"/>
  <c r="B1603" i="9"/>
  <c r="C1603" i="9"/>
  <c r="A1603" i="9"/>
  <c r="H1602" i="9"/>
  <c r="G1602" i="9"/>
  <c r="E1602" i="9"/>
  <c r="D1602" i="9"/>
  <c r="F1602" i="9" s="1"/>
  <c r="B1602" i="9"/>
  <c r="C1602" i="9"/>
  <c r="A1602" i="9"/>
  <c r="H1601" i="9"/>
  <c r="G1601" i="9"/>
  <c r="E1601" i="9"/>
  <c r="D1601" i="9"/>
  <c r="F1601" i="9" s="1"/>
  <c r="B1601" i="9"/>
  <c r="C1601" i="9"/>
  <c r="A1601" i="9"/>
  <c r="H1600" i="9"/>
  <c r="G1600" i="9"/>
  <c r="E1600" i="9"/>
  <c r="D1600" i="9"/>
  <c r="F1600" i="9" s="1"/>
  <c r="B1600" i="9"/>
  <c r="C1600" i="9"/>
  <c r="A1600" i="9"/>
  <c r="H1599" i="9"/>
  <c r="G1599" i="9"/>
  <c r="E1599" i="9"/>
  <c r="D1599" i="9"/>
  <c r="F1599" i="9" s="1"/>
  <c r="B1599" i="9"/>
  <c r="C1599" i="9"/>
  <c r="A1599" i="9"/>
  <c r="H1598" i="9"/>
  <c r="G1598" i="9"/>
  <c r="E1598" i="9"/>
  <c r="D1598" i="9"/>
  <c r="F1598" i="9" s="1"/>
  <c r="B1598" i="9"/>
  <c r="C1598" i="9"/>
  <c r="A1598" i="9"/>
  <c r="H1597" i="9"/>
  <c r="G1597" i="9"/>
  <c r="E1597" i="9"/>
  <c r="D1597" i="9"/>
  <c r="F1597" i="9" s="1"/>
  <c r="B1597" i="9"/>
  <c r="C1597" i="9"/>
  <c r="A1597" i="9"/>
  <c r="H1596" i="9"/>
  <c r="G1596" i="9"/>
  <c r="E1596" i="9"/>
  <c r="D1596" i="9"/>
  <c r="F1596" i="9" s="1"/>
  <c r="B1596" i="9"/>
  <c r="C1596" i="9"/>
  <c r="A1596" i="9"/>
  <c r="H1595" i="9"/>
  <c r="G1595" i="9"/>
  <c r="E1595" i="9"/>
  <c r="D1595" i="9"/>
  <c r="F1595" i="9" s="1"/>
  <c r="B1595" i="9"/>
  <c r="C1595" i="9"/>
  <c r="A1595" i="9"/>
  <c r="H1594" i="9"/>
  <c r="G1594" i="9"/>
  <c r="E1594" i="9"/>
  <c r="D1594" i="9"/>
  <c r="F1594" i="9" s="1"/>
  <c r="B1594" i="9"/>
  <c r="C1594" i="9"/>
  <c r="A1594" i="9"/>
  <c r="H1593" i="9"/>
  <c r="G1593" i="9"/>
  <c r="E1593" i="9"/>
  <c r="D1593" i="9"/>
  <c r="F1593" i="9" s="1"/>
  <c r="B1593" i="9"/>
  <c r="C1593" i="9"/>
  <c r="A1593" i="9"/>
  <c r="H1592" i="9"/>
  <c r="G1592" i="9"/>
  <c r="E1592" i="9"/>
  <c r="D1592" i="9"/>
  <c r="F1592" i="9" s="1"/>
  <c r="B1592" i="9"/>
  <c r="C1592" i="9"/>
  <c r="A1592" i="9"/>
  <c r="H1591" i="9"/>
  <c r="G1591" i="9"/>
  <c r="E1591" i="9"/>
  <c r="D1591" i="9"/>
  <c r="F1591" i="9" s="1"/>
  <c r="B1591" i="9"/>
  <c r="C1591" i="9"/>
  <c r="A1591" i="9"/>
  <c r="H1590" i="9"/>
  <c r="G1590" i="9"/>
  <c r="E1590" i="9"/>
  <c r="D1590" i="9"/>
  <c r="F1590" i="9" s="1"/>
  <c r="B1590" i="9"/>
  <c r="C1590" i="9"/>
  <c r="A1590" i="9"/>
  <c r="H1589" i="9"/>
  <c r="G1589" i="9"/>
  <c r="E1589" i="9"/>
  <c r="D1589" i="9"/>
  <c r="F1589" i="9" s="1"/>
  <c r="B1589" i="9"/>
  <c r="C1589" i="9"/>
  <c r="A1589" i="9"/>
  <c r="H1588" i="9"/>
  <c r="G1588" i="9"/>
  <c r="E1588" i="9"/>
  <c r="D1588" i="9"/>
  <c r="F1588" i="9" s="1"/>
  <c r="B1588" i="9"/>
  <c r="C1588" i="9"/>
  <c r="A1588" i="9"/>
  <c r="H1587" i="9"/>
  <c r="G1587" i="9"/>
  <c r="E1587" i="9"/>
  <c r="D1587" i="9"/>
  <c r="F1587" i="9" s="1"/>
  <c r="B1587" i="9"/>
  <c r="C1587" i="9"/>
  <c r="A1587" i="9"/>
  <c r="H1586" i="9"/>
  <c r="G1586" i="9"/>
  <c r="E1586" i="9"/>
  <c r="D1586" i="9"/>
  <c r="F1586" i="9" s="1"/>
  <c r="B1586" i="9"/>
  <c r="C1586" i="9"/>
  <c r="A1586" i="9"/>
  <c r="H1585" i="9"/>
  <c r="G1585" i="9"/>
  <c r="E1585" i="9"/>
  <c r="D1585" i="9"/>
  <c r="F1585" i="9" s="1"/>
  <c r="B1585" i="9"/>
  <c r="C1585" i="9"/>
  <c r="A1585" i="9"/>
  <c r="H1584" i="9"/>
  <c r="G1584" i="9"/>
  <c r="E1584" i="9"/>
  <c r="D1584" i="9"/>
  <c r="F1584" i="9" s="1"/>
  <c r="B1584" i="9"/>
  <c r="C1584" i="9"/>
  <c r="A1584" i="9"/>
  <c r="H1583" i="9"/>
  <c r="G1583" i="9"/>
  <c r="E1583" i="9"/>
  <c r="D1583" i="9"/>
  <c r="F1583" i="9" s="1"/>
  <c r="B1583" i="9"/>
  <c r="C1583" i="9"/>
  <c r="A1583" i="9"/>
  <c r="H1582" i="9"/>
  <c r="G1582" i="9"/>
  <c r="E1582" i="9"/>
  <c r="D1582" i="9"/>
  <c r="F1582" i="9" s="1"/>
  <c r="B1582" i="9"/>
  <c r="C1582" i="9"/>
  <c r="A1582" i="9"/>
  <c r="H1581" i="9"/>
  <c r="G1581" i="9"/>
  <c r="E1581" i="9"/>
  <c r="D1581" i="9"/>
  <c r="F1581" i="9" s="1"/>
  <c r="B1581" i="9"/>
  <c r="C1581" i="9"/>
  <c r="A1581" i="9"/>
  <c r="H1580" i="9"/>
  <c r="G1580" i="9"/>
  <c r="E1580" i="9"/>
  <c r="D1580" i="9"/>
  <c r="F1580" i="9" s="1"/>
  <c r="B1580" i="9"/>
  <c r="C1580" i="9"/>
  <c r="A1580" i="9"/>
  <c r="H1579" i="9"/>
  <c r="G1579" i="9"/>
  <c r="E1579" i="9"/>
  <c r="D1579" i="9"/>
  <c r="F1579" i="9" s="1"/>
  <c r="B1579" i="9"/>
  <c r="C1579" i="9"/>
  <c r="A1579" i="9"/>
  <c r="H1578" i="9"/>
  <c r="G1578" i="9"/>
  <c r="E1578" i="9"/>
  <c r="D1578" i="9"/>
  <c r="F1578" i="9" s="1"/>
  <c r="B1578" i="9"/>
  <c r="C1578" i="9"/>
  <c r="A1578" i="9"/>
  <c r="H1577" i="9"/>
  <c r="G1577" i="9"/>
  <c r="E1577" i="9"/>
  <c r="D1577" i="9"/>
  <c r="F1577" i="9" s="1"/>
  <c r="B1577" i="9"/>
  <c r="C1577" i="9"/>
  <c r="A1577" i="9"/>
  <c r="H1576" i="9"/>
  <c r="G1576" i="9"/>
  <c r="E1576" i="9"/>
  <c r="D1576" i="9"/>
  <c r="F1576" i="9" s="1"/>
  <c r="B1576" i="9"/>
  <c r="C1576" i="9"/>
  <c r="A1576" i="9"/>
  <c r="H1575" i="9"/>
  <c r="G1575" i="9"/>
  <c r="E1575" i="9"/>
  <c r="D1575" i="9"/>
  <c r="F1575" i="9" s="1"/>
  <c r="B1575" i="9"/>
  <c r="C1575" i="9"/>
  <c r="A1575" i="9"/>
  <c r="H1574" i="9"/>
  <c r="G1574" i="9"/>
  <c r="E1574" i="9"/>
  <c r="D1574" i="9"/>
  <c r="F1574" i="9" s="1"/>
  <c r="B1574" i="9"/>
  <c r="C1574" i="9"/>
  <c r="A1574" i="9"/>
  <c r="H1573" i="9"/>
  <c r="G1573" i="9"/>
  <c r="E1573" i="9"/>
  <c r="D1573" i="9"/>
  <c r="F1573" i="9" s="1"/>
  <c r="B1573" i="9"/>
  <c r="C1573" i="9"/>
  <c r="A1573" i="9"/>
  <c r="H1572" i="9"/>
  <c r="G1572" i="9"/>
  <c r="E1572" i="9"/>
  <c r="D1572" i="9"/>
  <c r="F1572" i="9" s="1"/>
  <c r="B1572" i="9"/>
  <c r="C1572" i="9"/>
  <c r="A1572" i="9"/>
  <c r="H1571" i="9"/>
  <c r="G1571" i="9"/>
  <c r="E1571" i="9"/>
  <c r="D1571" i="9"/>
  <c r="F1571" i="9" s="1"/>
  <c r="B1571" i="9"/>
  <c r="C1571" i="9"/>
  <c r="A1571" i="9"/>
  <c r="H1570" i="9"/>
  <c r="G1570" i="9"/>
  <c r="E1570" i="9"/>
  <c r="D1570" i="9"/>
  <c r="F1570" i="9" s="1"/>
  <c r="B1570" i="9"/>
  <c r="C1570" i="9"/>
  <c r="A1570" i="9"/>
  <c r="H1569" i="9"/>
  <c r="G1569" i="9"/>
  <c r="E1569" i="9"/>
  <c r="D1569" i="9"/>
  <c r="F1569" i="9" s="1"/>
  <c r="B1569" i="9"/>
  <c r="C1569" i="9"/>
  <c r="A1569" i="9"/>
  <c r="H1568" i="9"/>
  <c r="G1568" i="9"/>
  <c r="E1568" i="9"/>
  <c r="D1568" i="9"/>
  <c r="F1568" i="9" s="1"/>
  <c r="B1568" i="9"/>
  <c r="C1568" i="9"/>
  <c r="A1568" i="9"/>
  <c r="H1567" i="9"/>
  <c r="G1567" i="9"/>
  <c r="E1567" i="9"/>
  <c r="D1567" i="9"/>
  <c r="F1567" i="9" s="1"/>
  <c r="B1567" i="9"/>
  <c r="C1567" i="9"/>
  <c r="A1567" i="9"/>
  <c r="H1566" i="9"/>
  <c r="G1566" i="9"/>
  <c r="E1566" i="9"/>
  <c r="D1566" i="9"/>
  <c r="F1566" i="9" s="1"/>
  <c r="B1566" i="9"/>
  <c r="C1566" i="9"/>
  <c r="A1566" i="9"/>
  <c r="H1565" i="9"/>
  <c r="G1565" i="9"/>
  <c r="E1565" i="9"/>
  <c r="D1565" i="9"/>
  <c r="F1565" i="9" s="1"/>
  <c r="B1565" i="9"/>
  <c r="C1565" i="9"/>
  <c r="A1565" i="9"/>
  <c r="H1564" i="9"/>
  <c r="G1564" i="9"/>
  <c r="E1564" i="9"/>
  <c r="D1564" i="9"/>
  <c r="F1564" i="9" s="1"/>
  <c r="B1564" i="9"/>
  <c r="C1564" i="9"/>
  <c r="A1564" i="9"/>
  <c r="H1563" i="9"/>
  <c r="G1563" i="9"/>
  <c r="E1563" i="9"/>
  <c r="D1563" i="9"/>
  <c r="F1563" i="9" s="1"/>
  <c r="B1563" i="9"/>
  <c r="C1563" i="9"/>
  <c r="A1563" i="9"/>
  <c r="H1562" i="9"/>
  <c r="G1562" i="9"/>
  <c r="E1562" i="9"/>
  <c r="D1562" i="9"/>
  <c r="F1562" i="9" s="1"/>
  <c r="B1562" i="9"/>
  <c r="C1562" i="9"/>
  <c r="A1562" i="9"/>
  <c r="H1561" i="9"/>
  <c r="G1561" i="9"/>
  <c r="E1561" i="9"/>
  <c r="D1561" i="9"/>
  <c r="F1561" i="9" s="1"/>
  <c r="B1561" i="9"/>
  <c r="C1561" i="9"/>
  <c r="A1561" i="9"/>
  <c r="H1560" i="9"/>
  <c r="G1560" i="9"/>
  <c r="E1560" i="9"/>
  <c r="D1560" i="9"/>
  <c r="F1560" i="9" s="1"/>
  <c r="B1560" i="9"/>
  <c r="C1560" i="9"/>
  <c r="A1560" i="9"/>
  <c r="H1559" i="9"/>
  <c r="G1559" i="9"/>
  <c r="E1559" i="9"/>
  <c r="D1559" i="9"/>
  <c r="F1559" i="9" s="1"/>
  <c r="B1559" i="9"/>
  <c r="C1559" i="9"/>
  <c r="A1559" i="9"/>
  <c r="H1558" i="9"/>
  <c r="G1558" i="9"/>
  <c r="E1558" i="9"/>
  <c r="D1558" i="9"/>
  <c r="F1558" i="9" s="1"/>
  <c r="B1558" i="9"/>
  <c r="C1558" i="9"/>
  <c r="A1558" i="9"/>
  <c r="H1557" i="9"/>
  <c r="G1557" i="9"/>
  <c r="E1557" i="9"/>
  <c r="D1557" i="9"/>
  <c r="F1557" i="9" s="1"/>
  <c r="B1557" i="9"/>
  <c r="C1557" i="9"/>
  <c r="A1557" i="9"/>
  <c r="H1556" i="9"/>
  <c r="G1556" i="9"/>
  <c r="E1556" i="9"/>
  <c r="D1556" i="9"/>
  <c r="F1556" i="9" s="1"/>
  <c r="B1556" i="9"/>
  <c r="C1556" i="9"/>
  <c r="A1556" i="9"/>
  <c r="H1555" i="9"/>
  <c r="G1555" i="9"/>
  <c r="E1555" i="9"/>
  <c r="D1555" i="9"/>
  <c r="F1555" i="9" s="1"/>
  <c r="B1555" i="9"/>
  <c r="C1555" i="9"/>
  <c r="A1555" i="9"/>
  <c r="H1554" i="9"/>
  <c r="G1554" i="9"/>
  <c r="E1554" i="9"/>
  <c r="D1554" i="9"/>
  <c r="F1554" i="9" s="1"/>
  <c r="B1554" i="9"/>
  <c r="C1554" i="9"/>
  <c r="A1554" i="9"/>
  <c r="H1553" i="9"/>
  <c r="G1553" i="9"/>
  <c r="E1553" i="9"/>
  <c r="D1553" i="9"/>
  <c r="F1553" i="9" s="1"/>
  <c r="B1553" i="9"/>
  <c r="C1553" i="9"/>
  <c r="A1553" i="9"/>
  <c r="H1552" i="9"/>
  <c r="G1552" i="9"/>
  <c r="E1552" i="9"/>
  <c r="D1552" i="9"/>
  <c r="F1552" i="9" s="1"/>
  <c r="B1552" i="9"/>
  <c r="C1552" i="9"/>
  <c r="A1552" i="9"/>
  <c r="H1551" i="9"/>
  <c r="G1551" i="9"/>
  <c r="E1551" i="9"/>
  <c r="D1551" i="9"/>
  <c r="F1551" i="9" s="1"/>
  <c r="B1551" i="9"/>
  <c r="C1551" i="9"/>
  <c r="A1551" i="9"/>
  <c r="H1550" i="9"/>
  <c r="G1550" i="9"/>
  <c r="E1550" i="9"/>
  <c r="D1550" i="9"/>
  <c r="F1550" i="9" s="1"/>
  <c r="B1550" i="9"/>
  <c r="C1550" i="9"/>
  <c r="A1550" i="9"/>
  <c r="H1549" i="9"/>
  <c r="G1549" i="9"/>
  <c r="E1549" i="9"/>
  <c r="D1549" i="9"/>
  <c r="F1549" i="9" s="1"/>
  <c r="B1549" i="9"/>
  <c r="C1549" i="9"/>
  <c r="A1549" i="9"/>
  <c r="H1548" i="9"/>
  <c r="G1548" i="9"/>
  <c r="E1548" i="9"/>
  <c r="D1548" i="9"/>
  <c r="F1548" i="9" s="1"/>
  <c r="B1548" i="9"/>
  <c r="C1548" i="9"/>
  <c r="A1548" i="9"/>
  <c r="H1547" i="9"/>
  <c r="G1547" i="9"/>
  <c r="E1547" i="9"/>
  <c r="D1547" i="9"/>
  <c r="F1547" i="9" s="1"/>
  <c r="B1547" i="9"/>
  <c r="C1547" i="9"/>
  <c r="A1547" i="9"/>
  <c r="H1546" i="9"/>
  <c r="G1546" i="9"/>
  <c r="E1546" i="9"/>
  <c r="D1546" i="9"/>
  <c r="F1546" i="9" s="1"/>
  <c r="B1546" i="9"/>
  <c r="C1546" i="9"/>
  <c r="A1546" i="9"/>
  <c r="H1545" i="9"/>
  <c r="G1545" i="9"/>
  <c r="E1545" i="9"/>
  <c r="D1545" i="9"/>
  <c r="F1545" i="9" s="1"/>
  <c r="B1545" i="9"/>
  <c r="C1545" i="9"/>
  <c r="A1545" i="9"/>
  <c r="H1544" i="9"/>
  <c r="G1544" i="9"/>
  <c r="E1544" i="9"/>
  <c r="D1544" i="9"/>
  <c r="F1544" i="9" s="1"/>
  <c r="B1544" i="9"/>
  <c r="C1544" i="9"/>
  <c r="A1544" i="9"/>
  <c r="H1543" i="9"/>
  <c r="G1543" i="9"/>
  <c r="E1543" i="9"/>
  <c r="D1543" i="9"/>
  <c r="F1543" i="9" s="1"/>
  <c r="B1543" i="9"/>
  <c r="C1543" i="9"/>
  <c r="A1543" i="9"/>
  <c r="H1542" i="9"/>
  <c r="G1542" i="9"/>
  <c r="E1542" i="9"/>
  <c r="D1542" i="9"/>
  <c r="F1542" i="9" s="1"/>
  <c r="B1542" i="9"/>
  <c r="C1542" i="9"/>
  <c r="A1542" i="9"/>
  <c r="H1541" i="9"/>
  <c r="G1541" i="9"/>
  <c r="E1541" i="9"/>
  <c r="D1541" i="9"/>
  <c r="F1541" i="9" s="1"/>
  <c r="B1541" i="9"/>
  <c r="C1541" i="9"/>
  <c r="A1541" i="9"/>
  <c r="H1540" i="9"/>
  <c r="G1540" i="9"/>
  <c r="E1540" i="9"/>
  <c r="D1540" i="9"/>
  <c r="F1540" i="9" s="1"/>
  <c r="B1540" i="9"/>
  <c r="C1540" i="9"/>
  <c r="A1540" i="9"/>
  <c r="H1539" i="9"/>
  <c r="G1539" i="9"/>
  <c r="E1539" i="9"/>
  <c r="D1539" i="9"/>
  <c r="F1539" i="9" s="1"/>
  <c r="B1539" i="9"/>
  <c r="C1539" i="9"/>
  <c r="A1539" i="9"/>
  <c r="H1538" i="9"/>
  <c r="G1538" i="9"/>
  <c r="E1538" i="9"/>
  <c r="D1538" i="9"/>
  <c r="F1538" i="9" s="1"/>
  <c r="B1538" i="9"/>
  <c r="C1538" i="9"/>
  <c r="A1538" i="9"/>
  <c r="H1537" i="9"/>
  <c r="G1537" i="9"/>
  <c r="E1537" i="9"/>
  <c r="D1537" i="9"/>
  <c r="F1537" i="9" s="1"/>
  <c r="B1537" i="9"/>
  <c r="C1537" i="9"/>
  <c r="A1537" i="9"/>
  <c r="H1536" i="9"/>
  <c r="G1536" i="9"/>
  <c r="E1536" i="9"/>
  <c r="D1536" i="9"/>
  <c r="F1536" i="9" s="1"/>
  <c r="B1536" i="9"/>
  <c r="C1536" i="9"/>
  <c r="A1536" i="9"/>
  <c r="H1535" i="9"/>
  <c r="G1535" i="9"/>
  <c r="E1535" i="9"/>
  <c r="D1535" i="9"/>
  <c r="F1535" i="9" s="1"/>
  <c r="B1535" i="9"/>
  <c r="C1535" i="9"/>
  <c r="A1535" i="9"/>
  <c r="H1534" i="9"/>
  <c r="G1534" i="9"/>
  <c r="E1534" i="9"/>
  <c r="D1534" i="9"/>
  <c r="F1534" i="9" s="1"/>
  <c r="B1534" i="9"/>
  <c r="C1534" i="9"/>
  <c r="A1534" i="9"/>
  <c r="H1533" i="9"/>
  <c r="G1533" i="9"/>
  <c r="E1533" i="9"/>
  <c r="D1533" i="9"/>
  <c r="F1533" i="9" s="1"/>
  <c r="B1533" i="9"/>
  <c r="C1533" i="9"/>
  <c r="A1533" i="9"/>
  <c r="H1532" i="9"/>
  <c r="G1532" i="9"/>
  <c r="E1532" i="9"/>
  <c r="D1532" i="9"/>
  <c r="F1532" i="9" s="1"/>
  <c r="B1532" i="9"/>
  <c r="C1532" i="9"/>
  <c r="A1532" i="9"/>
  <c r="H1531" i="9"/>
  <c r="G1531" i="9"/>
  <c r="E1531" i="9"/>
  <c r="D1531" i="9"/>
  <c r="F1531" i="9" s="1"/>
  <c r="B1531" i="9"/>
  <c r="C1531" i="9"/>
  <c r="A1531" i="9"/>
  <c r="H1530" i="9"/>
  <c r="G1530" i="9"/>
  <c r="E1530" i="9"/>
  <c r="D1530" i="9"/>
  <c r="F1530" i="9" s="1"/>
  <c r="B1530" i="9"/>
  <c r="C1530" i="9"/>
  <c r="A1530" i="9"/>
  <c r="H1529" i="9"/>
  <c r="G1529" i="9"/>
  <c r="E1529" i="9"/>
  <c r="D1529" i="9"/>
  <c r="F1529" i="9" s="1"/>
  <c r="B1529" i="9"/>
  <c r="C1529" i="9"/>
  <c r="A1529" i="9"/>
  <c r="H1528" i="9"/>
  <c r="G1528" i="9"/>
  <c r="E1528" i="9"/>
  <c r="D1528" i="9"/>
  <c r="F1528" i="9" s="1"/>
  <c r="B1528" i="9"/>
  <c r="C1528" i="9"/>
  <c r="A1528" i="9"/>
  <c r="H1527" i="9"/>
  <c r="G1527" i="9"/>
  <c r="E1527" i="9"/>
  <c r="D1527" i="9"/>
  <c r="F1527" i="9" s="1"/>
  <c r="B1527" i="9"/>
  <c r="C1527" i="9"/>
  <c r="A1527" i="9"/>
  <c r="H1526" i="9"/>
  <c r="G1526" i="9"/>
  <c r="E1526" i="9"/>
  <c r="D1526" i="9"/>
  <c r="F1526" i="9" s="1"/>
  <c r="B1526" i="9"/>
  <c r="C1526" i="9"/>
  <c r="A1526" i="9"/>
  <c r="H1525" i="9"/>
  <c r="G1525" i="9"/>
  <c r="E1525" i="9"/>
  <c r="D1525" i="9"/>
  <c r="F1525" i="9" s="1"/>
  <c r="B1525" i="9"/>
  <c r="C1525" i="9"/>
  <c r="A1525" i="9"/>
  <c r="H1524" i="9"/>
  <c r="G1524" i="9"/>
  <c r="E1524" i="9"/>
  <c r="D1524" i="9"/>
  <c r="F1524" i="9" s="1"/>
  <c r="B1524" i="9"/>
  <c r="C1524" i="9"/>
  <c r="A1524" i="9"/>
  <c r="H1523" i="9"/>
  <c r="G1523" i="9"/>
  <c r="E1523" i="9"/>
  <c r="D1523" i="9"/>
  <c r="F1523" i="9" s="1"/>
  <c r="B1523" i="9"/>
  <c r="C1523" i="9"/>
  <c r="A1523" i="9"/>
  <c r="H1522" i="9"/>
  <c r="G1522" i="9"/>
  <c r="E1522" i="9"/>
  <c r="D1522" i="9"/>
  <c r="F1522" i="9" s="1"/>
  <c r="B1522" i="9"/>
  <c r="C1522" i="9"/>
  <c r="A1522" i="9"/>
  <c r="H1521" i="9"/>
  <c r="G1521" i="9"/>
  <c r="E1521" i="9"/>
  <c r="D1521" i="9"/>
  <c r="F1521" i="9" s="1"/>
  <c r="B1521" i="9"/>
  <c r="C1521" i="9"/>
  <c r="A1521" i="9"/>
  <c r="H1520" i="9"/>
  <c r="G1520" i="9"/>
  <c r="E1520" i="9"/>
  <c r="D1520" i="9"/>
  <c r="F1520" i="9" s="1"/>
  <c r="B1520" i="9"/>
  <c r="C1520" i="9"/>
  <c r="A1520" i="9"/>
  <c r="H1519" i="9"/>
  <c r="G1519" i="9"/>
  <c r="E1519" i="9"/>
  <c r="D1519" i="9"/>
  <c r="F1519" i="9" s="1"/>
  <c r="B1519" i="9"/>
  <c r="C1519" i="9"/>
  <c r="A1519" i="9"/>
  <c r="H1518" i="9"/>
  <c r="G1518" i="9"/>
  <c r="E1518" i="9"/>
  <c r="D1518" i="9"/>
  <c r="F1518" i="9" s="1"/>
  <c r="B1518" i="9"/>
  <c r="C1518" i="9"/>
  <c r="A1518" i="9"/>
  <c r="H1517" i="9"/>
  <c r="G1517" i="9"/>
  <c r="E1517" i="9"/>
  <c r="D1517" i="9"/>
  <c r="F1517" i="9" s="1"/>
  <c r="B1517" i="9"/>
  <c r="C1517" i="9"/>
  <c r="A1517" i="9"/>
  <c r="H1516" i="9"/>
  <c r="G1516" i="9"/>
  <c r="E1516" i="9"/>
  <c r="D1516" i="9"/>
  <c r="F1516" i="9" s="1"/>
  <c r="B1516" i="9"/>
  <c r="C1516" i="9"/>
  <c r="A1516" i="9"/>
  <c r="H1515" i="9"/>
  <c r="G1515" i="9"/>
  <c r="E1515" i="9"/>
  <c r="D1515" i="9"/>
  <c r="F1515" i="9" s="1"/>
  <c r="B1515" i="9"/>
  <c r="C1515" i="9"/>
  <c r="A1515" i="9"/>
  <c r="H1514" i="9"/>
  <c r="G1514" i="9"/>
  <c r="E1514" i="9"/>
  <c r="D1514" i="9"/>
  <c r="F1514" i="9" s="1"/>
  <c r="B1514" i="9"/>
  <c r="C1514" i="9"/>
  <c r="A1514" i="9"/>
  <c r="H1513" i="9"/>
  <c r="G1513" i="9"/>
  <c r="E1513" i="9"/>
  <c r="D1513" i="9"/>
  <c r="F1513" i="9" s="1"/>
  <c r="B1513" i="9"/>
  <c r="C1513" i="9"/>
  <c r="A1513" i="9"/>
  <c r="H1512" i="9"/>
  <c r="G1512" i="9"/>
  <c r="E1512" i="9"/>
  <c r="D1512" i="9"/>
  <c r="F1512" i="9" s="1"/>
  <c r="B1512" i="9"/>
  <c r="C1512" i="9"/>
  <c r="A1512" i="9"/>
  <c r="H1511" i="9"/>
  <c r="G1511" i="9"/>
  <c r="E1511" i="9"/>
  <c r="D1511" i="9"/>
  <c r="F1511" i="9" s="1"/>
  <c r="B1511" i="9"/>
  <c r="C1511" i="9"/>
  <c r="A1511" i="9"/>
  <c r="H1510" i="9"/>
  <c r="G1510" i="9"/>
  <c r="E1510" i="9"/>
  <c r="D1510" i="9"/>
  <c r="F1510" i="9" s="1"/>
  <c r="B1510" i="9"/>
  <c r="C1510" i="9"/>
  <c r="A1510" i="9"/>
  <c r="H1509" i="9"/>
  <c r="G1509" i="9"/>
  <c r="E1509" i="9"/>
  <c r="D1509" i="9"/>
  <c r="F1509" i="9" s="1"/>
  <c r="B1509" i="9"/>
  <c r="C1509" i="9"/>
  <c r="A1509" i="9"/>
  <c r="H1508" i="9"/>
  <c r="G1508" i="9"/>
  <c r="E1508" i="9"/>
  <c r="D1508" i="9"/>
  <c r="F1508" i="9" s="1"/>
  <c r="B1508" i="9"/>
  <c r="C1508" i="9"/>
  <c r="A1508" i="9"/>
  <c r="H1507" i="9"/>
  <c r="G1507" i="9"/>
  <c r="E1507" i="9"/>
  <c r="D1507" i="9"/>
  <c r="F1507" i="9" s="1"/>
  <c r="B1507" i="9"/>
  <c r="C1507" i="9"/>
  <c r="A1507" i="9"/>
  <c r="H1506" i="9"/>
  <c r="G1506" i="9"/>
  <c r="E1506" i="9"/>
  <c r="D1506" i="9"/>
  <c r="F1506" i="9" s="1"/>
  <c r="B1506" i="9"/>
  <c r="C1506" i="9"/>
  <c r="A1506" i="9"/>
  <c r="H1505" i="9"/>
  <c r="G1505" i="9"/>
  <c r="E1505" i="9"/>
  <c r="D1505" i="9"/>
  <c r="F1505" i="9" s="1"/>
  <c r="B1505" i="9"/>
  <c r="C1505" i="9"/>
  <c r="A1505" i="9"/>
  <c r="H1504" i="9"/>
  <c r="G1504" i="9"/>
  <c r="E1504" i="9"/>
  <c r="D1504" i="9"/>
  <c r="F1504" i="9" s="1"/>
  <c r="B1504" i="9"/>
  <c r="C1504" i="9"/>
  <c r="A1504" i="9"/>
  <c r="H1503" i="9"/>
  <c r="G1503" i="9"/>
  <c r="E1503" i="9"/>
  <c r="D1503" i="9"/>
  <c r="F1503" i="9" s="1"/>
  <c r="B1503" i="9"/>
  <c r="C1503" i="9"/>
  <c r="A1503" i="9"/>
  <c r="H1502" i="9"/>
  <c r="G1502" i="9"/>
  <c r="E1502" i="9"/>
  <c r="D1502" i="9"/>
  <c r="F1502" i="9" s="1"/>
  <c r="B1502" i="9"/>
  <c r="C1502" i="9"/>
  <c r="A1502" i="9"/>
  <c r="H1501" i="9"/>
  <c r="G1501" i="9"/>
  <c r="E1501" i="9"/>
  <c r="D1501" i="9"/>
  <c r="F1501" i="9" s="1"/>
  <c r="B1501" i="9"/>
  <c r="C1501" i="9"/>
  <c r="A1501" i="9"/>
  <c r="H1500" i="9"/>
  <c r="G1500" i="9"/>
  <c r="E1500" i="9"/>
  <c r="D1500" i="9"/>
  <c r="F1500" i="9" s="1"/>
  <c r="B1500" i="9"/>
  <c r="C1500" i="9"/>
  <c r="A1500" i="9"/>
  <c r="H1499" i="9"/>
  <c r="G1499" i="9"/>
  <c r="E1499" i="9"/>
  <c r="D1499" i="9"/>
  <c r="F1499" i="9" s="1"/>
  <c r="B1499" i="9"/>
  <c r="C1499" i="9"/>
  <c r="A1499" i="9"/>
  <c r="H1498" i="9"/>
  <c r="G1498" i="9"/>
  <c r="E1498" i="9"/>
  <c r="D1498" i="9"/>
  <c r="F1498" i="9" s="1"/>
  <c r="B1498" i="9"/>
  <c r="C1498" i="9"/>
  <c r="A1498" i="9"/>
  <c r="H1497" i="9"/>
  <c r="G1497" i="9"/>
  <c r="E1497" i="9"/>
  <c r="D1497" i="9"/>
  <c r="F1497" i="9" s="1"/>
  <c r="B1497" i="9"/>
  <c r="C1497" i="9"/>
  <c r="A1497" i="9"/>
  <c r="H1496" i="9"/>
  <c r="G1496" i="9"/>
  <c r="E1496" i="9"/>
  <c r="D1496" i="9"/>
  <c r="F1496" i="9" s="1"/>
  <c r="B1496" i="9"/>
  <c r="C1496" i="9"/>
  <c r="A1496" i="9"/>
  <c r="H1495" i="9"/>
  <c r="G1495" i="9"/>
  <c r="E1495" i="9"/>
  <c r="D1495" i="9"/>
  <c r="F1495" i="9" s="1"/>
  <c r="B1495" i="9"/>
  <c r="C1495" i="9"/>
  <c r="A1495" i="9"/>
  <c r="H1494" i="9"/>
  <c r="G1494" i="9"/>
  <c r="E1494" i="9"/>
  <c r="D1494" i="9"/>
  <c r="F1494" i="9" s="1"/>
  <c r="B1494" i="9"/>
  <c r="C1494" i="9"/>
  <c r="A1494" i="9"/>
  <c r="H1493" i="9"/>
  <c r="G1493" i="9"/>
  <c r="E1493" i="9"/>
  <c r="D1493" i="9"/>
  <c r="F1493" i="9" s="1"/>
  <c r="B1493" i="9"/>
  <c r="C1493" i="9"/>
  <c r="A1493" i="9"/>
  <c r="H1492" i="9"/>
  <c r="G1492" i="9"/>
  <c r="E1492" i="9"/>
  <c r="D1492" i="9"/>
  <c r="F1492" i="9" s="1"/>
  <c r="B1492" i="9"/>
  <c r="C1492" i="9"/>
  <c r="A1492" i="9"/>
  <c r="H1491" i="9"/>
  <c r="G1491" i="9"/>
  <c r="E1491" i="9"/>
  <c r="D1491" i="9"/>
  <c r="F1491" i="9" s="1"/>
  <c r="B1491" i="9"/>
  <c r="C1491" i="9"/>
  <c r="A1491" i="9"/>
  <c r="H1490" i="9"/>
  <c r="G1490" i="9"/>
  <c r="E1490" i="9"/>
  <c r="D1490" i="9"/>
  <c r="F1490" i="9" s="1"/>
  <c r="B1490" i="9"/>
  <c r="C1490" i="9"/>
  <c r="A1490" i="9"/>
  <c r="H1489" i="9"/>
  <c r="G1489" i="9"/>
  <c r="I1489" i="9"/>
  <c r="E1489" i="9"/>
  <c r="D1489" i="9"/>
  <c r="F1489" i="9" s="1"/>
  <c r="B1489" i="9"/>
  <c r="C1489" i="9"/>
  <c r="A1489" i="9"/>
  <c r="H1488" i="9"/>
  <c r="G1488" i="9"/>
  <c r="E1488" i="9"/>
  <c r="D1488" i="9"/>
  <c r="F1488" i="9" s="1"/>
  <c r="B1488" i="9"/>
  <c r="C1488" i="9"/>
  <c r="A1488" i="9"/>
  <c r="H1487" i="9"/>
  <c r="G1487" i="9"/>
  <c r="E1487" i="9"/>
  <c r="D1487" i="9"/>
  <c r="F1487" i="9" s="1"/>
  <c r="B1487" i="9"/>
  <c r="C1487" i="9"/>
  <c r="A1487" i="9"/>
  <c r="H1486" i="9"/>
  <c r="G1486" i="9"/>
  <c r="E1486" i="9"/>
  <c r="D1486" i="9"/>
  <c r="F1486" i="9" s="1"/>
  <c r="B1486" i="9"/>
  <c r="C1486" i="9"/>
  <c r="A1486" i="9"/>
  <c r="H1485" i="9"/>
  <c r="G1485" i="9"/>
  <c r="E1485" i="9"/>
  <c r="D1485" i="9"/>
  <c r="F1485" i="9" s="1"/>
  <c r="B1485" i="9"/>
  <c r="C1485" i="9"/>
  <c r="A1485" i="9"/>
  <c r="H1484" i="9"/>
  <c r="G1484" i="9"/>
  <c r="E1484" i="9"/>
  <c r="D1484" i="9"/>
  <c r="F1484" i="9" s="1"/>
  <c r="B1484" i="9"/>
  <c r="C1484" i="9"/>
  <c r="A1484" i="9"/>
  <c r="H1483" i="9"/>
  <c r="G1483" i="9"/>
  <c r="E1483" i="9"/>
  <c r="D1483" i="9"/>
  <c r="F1483" i="9" s="1"/>
  <c r="B1483" i="9"/>
  <c r="C1483" i="9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/>
  <c r="A1436" i="9"/>
  <c r="H1435" i="9"/>
  <c r="G1435" i="9"/>
  <c r="E1435" i="9"/>
  <c r="D1435" i="9"/>
  <c r="F1435" i="9" s="1"/>
  <c r="B1435" i="9"/>
  <c r="C1435" i="9"/>
  <c r="A1435" i="9"/>
  <c r="H1434" i="9"/>
  <c r="G1434" i="9"/>
  <c r="E1434" i="9"/>
  <c r="D1434" i="9"/>
  <c r="F1434" i="9" s="1"/>
  <c r="B1434" i="9"/>
  <c r="C1434" i="9"/>
  <c r="A1434" i="9"/>
  <c r="H1433" i="9"/>
  <c r="G1433" i="9"/>
  <c r="E1433" i="9"/>
  <c r="D1433" i="9"/>
  <c r="F1433" i="9" s="1"/>
  <c r="B1433" i="9"/>
  <c r="C1433" i="9"/>
  <c r="A1433" i="9"/>
  <c r="H1432" i="9"/>
  <c r="G1432" i="9"/>
  <c r="E1432" i="9"/>
  <c r="D1432" i="9"/>
  <c r="F1432" i="9" s="1"/>
  <c r="B1432" i="9"/>
  <c r="C1432" i="9"/>
  <c r="A1432" i="9"/>
  <c r="H1431" i="9"/>
  <c r="G1431" i="9"/>
  <c r="E1431" i="9"/>
  <c r="D1431" i="9"/>
  <c r="F1431" i="9" s="1"/>
  <c r="B1431" i="9"/>
  <c r="C1431" i="9"/>
  <c r="A1431" i="9"/>
  <c r="H1430" i="9"/>
  <c r="G1430" i="9"/>
  <c r="E1430" i="9"/>
  <c r="D1430" i="9"/>
  <c r="F1430" i="9" s="1"/>
  <c r="B1430" i="9"/>
  <c r="C1430" i="9"/>
  <c r="A1430" i="9"/>
  <c r="H1429" i="9"/>
  <c r="G1429" i="9"/>
  <c r="E1429" i="9"/>
  <c r="D1429" i="9"/>
  <c r="F1429" i="9" s="1"/>
  <c r="B1429" i="9"/>
  <c r="C1429" i="9"/>
  <c r="A1429" i="9"/>
  <c r="H1428" i="9"/>
  <c r="G1428" i="9"/>
  <c r="E1428" i="9"/>
  <c r="D1428" i="9"/>
  <c r="F1428" i="9" s="1"/>
  <c r="B1428" i="9"/>
  <c r="C1428" i="9"/>
  <c r="A1428" i="9"/>
  <c r="H1427" i="9"/>
  <c r="G1427" i="9"/>
  <c r="E1427" i="9"/>
  <c r="D1427" i="9"/>
  <c r="F1427" i="9" s="1"/>
  <c r="B1427" i="9"/>
  <c r="C1427" i="9"/>
  <c r="A1427" i="9"/>
  <c r="H1426" i="9"/>
  <c r="G1426" i="9"/>
  <c r="E1426" i="9"/>
  <c r="D1426" i="9"/>
  <c r="F1426" i="9" s="1"/>
  <c r="B1426" i="9"/>
  <c r="C1426" i="9"/>
  <c r="A1426" i="9"/>
  <c r="H1425" i="9"/>
  <c r="G1425" i="9"/>
  <c r="E1425" i="9"/>
  <c r="D1425" i="9"/>
  <c r="F1425" i="9" s="1"/>
  <c r="B1425" i="9"/>
  <c r="C1425" i="9"/>
  <c r="A1425" i="9"/>
  <c r="H1424" i="9"/>
  <c r="G1424" i="9"/>
  <c r="E1424" i="9"/>
  <c r="D1424" i="9"/>
  <c r="F1424" i="9" s="1"/>
  <c r="B1424" i="9"/>
  <c r="C1424" i="9"/>
  <c r="A1424" i="9"/>
  <c r="H1423" i="9"/>
  <c r="G1423" i="9"/>
  <c r="E1423" i="9"/>
  <c r="D1423" i="9"/>
  <c r="F1423" i="9" s="1"/>
  <c r="B1423" i="9"/>
  <c r="C1423" i="9"/>
  <c r="A1423" i="9"/>
  <c r="H1422" i="9"/>
  <c r="G1422" i="9"/>
  <c r="E1422" i="9"/>
  <c r="D1422" i="9"/>
  <c r="F1422" i="9" s="1"/>
  <c r="B1422" i="9"/>
  <c r="C1422" i="9"/>
  <c r="A1422" i="9"/>
  <c r="H1421" i="9"/>
  <c r="G1421" i="9"/>
  <c r="E1421" i="9"/>
  <c r="D1421" i="9"/>
  <c r="F1421" i="9" s="1"/>
  <c r="B1421" i="9"/>
  <c r="C1421" i="9"/>
  <c r="A1421" i="9"/>
  <c r="H1420" i="9"/>
  <c r="G1420" i="9"/>
  <c r="E1420" i="9"/>
  <c r="D1420" i="9"/>
  <c r="F1420" i="9" s="1"/>
  <c r="B1420" i="9"/>
  <c r="C1420" i="9"/>
  <c r="A1420" i="9"/>
  <c r="H1419" i="9"/>
  <c r="G1419" i="9"/>
  <c r="E1419" i="9"/>
  <c r="D1419" i="9"/>
  <c r="F1419" i="9" s="1"/>
  <c r="B1419" i="9"/>
  <c r="C1419" i="9"/>
  <c r="A1419" i="9"/>
  <c r="H1418" i="9"/>
  <c r="G1418" i="9"/>
  <c r="E1418" i="9"/>
  <c r="D1418" i="9"/>
  <c r="F1418" i="9" s="1"/>
  <c r="B1418" i="9"/>
  <c r="C1418" i="9"/>
  <c r="A1418" i="9"/>
  <c r="H1417" i="9"/>
  <c r="G1417" i="9"/>
  <c r="E1417" i="9"/>
  <c r="D1417" i="9"/>
  <c r="F1417" i="9" s="1"/>
  <c r="B1417" i="9"/>
  <c r="C1417" i="9"/>
  <c r="A1417" i="9"/>
  <c r="H1416" i="9"/>
  <c r="G1416" i="9"/>
  <c r="E1416" i="9"/>
  <c r="D1416" i="9"/>
  <c r="F1416" i="9" s="1"/>
  <c r="B1416" i="9"/>
  <c r="C1416" i="9"/>
  <c r="A1416" i="9"/>
  <c r="H1415" i="9"/>
  <c r="G1415" i="9"/>
  <c r="E1415" i="9"/>
  <c r="D1415" i="9"/>
  <c r="F1415" i="9" s="1"/>
  <c r="B1415" i="9"/>
  <c r="C1415" i="9"/>
  <c r="A1415" i="9"/>
  <c r="H1414" i="9"/>
  <c r="G1414" i="9"/>
  <c r="E1414" i="9"/>
  <c r="D1414" i="9"/>
  <c r="F1414" i="9" s="1"/>
  <c r="B1414" i="9"/>
  <c r="C1414" i="9"/>
  <c r="A1414" i="9"/>
  <c r="H1413" i="9"/>
  <c r="G1413" i="9"/>
  <c r="E1413" i="9"/>
  <c r="D1413" i="9"/>
  <c r="F1413" i="9" s="1"/>
  <c r="B1413" i="9"/>
  <c r="C1413" i="9"/>
  <c r="A1413" i="9"/>
  <c r="H1412" i="9"/>
  <c r="G1412" i="9"/>
  <c r="E1412" i="9"/>
  <c r="D1412" i="9"/>
  <c r="F1412" i="9" s="1"/>
  <c r="B1412" i="9"/>
  <c r="C1412" i="9"/>
  <c r="A1412" i="9"/>
  <c r="H1411" i="9"/>
  <c r="G1411" i="9"/>
  <c r="E1411" i="9"/>
  <c r="D1411" i="9"/>
  <c r="F1411" i="9" s="1"/>
  <c r="B1411" i="9"/>
  <c r="C1411" i="9"/>
  <c r="A1411" i="9"/>
  <c r="H1410" i="9"/>
  <c r="G1410" i="9"/>
  <c r="E1410" i="9"/>
  <c r="D1410" i="9"/>
  <c r="F1410" i="9" s="1"/>
  <c r="B1410" i="9"/>
  <c r="C1410" i="9"/>
  <c r="A1410" i="9"/>
  <c r="H1409" i="9"/>
  <c r="G1409" i="9"/>
  <c r="E1409" i="9"/>
  <c r="D1409" i="9"/>
  <c r="F1409" i="9" s="1"/>
  <c r="B1409" i="9"/>
  <c r="C1409" i="9"/>
  <c r="A1409" i="9"/>
  <c r="H1408" i="9"/>
  <c r="G1408" i="9"/>
  <c r="E1408" i="9"/>
  <c r="D1408" i="9"/>
  <c r="F1408" i="9" s="1"/>
  <c r="B1408" i="9"/>
  <c r="C1408" i="9"/>
  <c r="A1408" i="9"/>
  <c r="H1407" i="9"/>
  <c r="G1407" i="9"/>
  <c r="E1407" i="9"/>
  <c r="D1407" i="9"/>
  <c r="F1407" i="9" s="1"/>
  <c r="B1407" i="9"/>
  <c r="C1407" i="9"/>
  <c r="A1407" i="9"/>
  <c r="H1406" i="9"/>
  <c r="G1406" i="9"/>
  <c r="E1406" i="9"/>
  <c r="D1406" i="9"/>
  <c r="F1406" i="9" s="1"/>
  <c r="B1406" i="9"/>
  <c r="C1406" i="9"/>
  <c r="A1406" i="9"/>
  <c r="H1405" i="9"/>
  <c r="G1405" i="9"/>
  <c r="E1405" i="9"/>
  <c r="D1405" i="9"/>
  <c r="F1405" i="9" s="1"/>
  <c r="B1405" i="9"/>
  <c r="C1405" i="9"/>
  <c r="A1405" i="9"/>
  <c r="H1404" i="9"/>
  <c r="G1404" i="9"/>
  <c r="E1404" i="9"/>
  <c r="D1404" i="9"/>
  <c r="F1404" i="9" s="1"/>
  <c r="B1404" i="9"/>
  <c r="C1404" i="9"/>
  <c r="A1404" i="9"/>
  <c r="H1403" i="9"/>
  <c r="G1403" i="9"/>
  <c r="E1403" i="9"/>
  <c r="D1403" i="9"/>
  <c r="F1403" i="9" s="1"/>
  <c r="B1403" i="9"/>
  <c r="C1403" i="9"/>
  <c r="A1403" i="9"/>
  <c r="H1402" i="9"/>
  <c r="G1402" i="9"/>
  <c r="E1402" i="9"/>
  <c r="D1402" i="9"/>
  <c r="F1402" i="9" s="1"/>
  <c r="B1402" i="9"/>
  <c r="C1402" i="9"/>
  <c r="A1402" i="9"/>
  <c r="H1401" i="9"/>
  <c r="G1401" i="9"/>
  <c r="E1401" i="9"/>
  <c r="D1401" i="9"/>
  <c r="F1401" i="9" s="1"/>
  <c r="B1401" i="9"/>
  <c r="C1401" i="9"/>
  <c r="A1401" i="9"/>
  <c r="H1400" i="9"/>
  <c r="G1400" i="9"/>
  <c r="E1400" i="9"/>
  <c r="D1400" i="9"/>
  <c r="F1400" i="9" s="1"/>
  <c r="B1400" i="9"/>
  <c r="C1400" i="9"/>
  <c r="A1400" i="9"/>
  <c r="H1399" i="9"/>
  <c r="G1399" i="9"/>
  <c r="E1399" i="9"/>
  <c r="D1399" i="9"/>
  <c r="F1399" i="9" s="1"/>
  <c r="B1399" i="9"/>
  <c r="C1399" i="9"/>
  <c r="A1399" i="9"/>
  <c r="H1398" i="9"/>
  <c r="G1398" i="9"/>
  <c r="E1398" i="9"/>
  <c r="D1398" i="9"/>
  <c r="F1398" i="9" s="1"/>
  <c r="B1398" i="9"/>
  <c r="C1398" i="9"/>
  <c r="A1398" i="9"/>
  <c r="H1397" i="9"/>
  <c r="G1397" i="9"/>
  <c r="E1397" i="9"/>
  <c r="D1397" i="9"/>
  <c r="F1397" i="9" s="1"/>
  <c r="B1397" i="9"/>
  <c r="C1397" i="9"/>
  <c r="A1397" i="9"/>
  <c r="H1396" i="9"/>
  <c r="G1396" i="9"/>
  <c r="E1396" i="9"/>
  <c r="D1396" i="9"/>
  <c r="F1396" i="9" s="1"/>
  <c r="B1396" i="9"/>
  <c r="C1396" i="9"/>
  <c r="A1396" i="9"/>
  <c r="H1395" i="9"/>
  <c r="G1395" i="9"/>
  <c r="E1395" i="9"/>
  <c r="D1395" i="9"/>
  <c r="F1395" i="9" s="1"/>
  <c r="B1395" i="9"/>
  <c r="C1395" i="9"/>
  <c r="A1395" i="9"/>
  <c r="H1394" i="9"/>
  <c r="G1394" i="9"/>
  <c r="E1394" i="9"/>
  <c r="D1394" i="9"/>
  <c r="F1394" i="9" s="1"/>
  <c r="B1394" i="9"/>
  <c r="C1394" i="9"/>
  <c r="A1394" i="9"/>
  <c r="H1393" i="9"/>
  <c r="G1393" i="9"/>
  <c r="E1393" i="9"/>
  <c r="D1393" i="9"/>
  <c r="F1393" i="9" s="1"/>
  <c r="B1393" i="9"/>
  <c r="C1393" i="9"/>
  <c r="A1393" i="9"/>
  <c r="H1392" i="9"/>
  <c r="G1392" i="9"/>
  <c r="E1392" i="9"/>
  <c r="D1392" i="9"/>
  <c r="F1392" i="9" s="1"/>
  <c r="B1392" i="9"/>
  <c r="C1392" i="9"/>
  <c r="A1392" i="9"/>
  <c r="H1391" i="9"/>
  <c r="G1391" i="9"/>
  <c r="E1391" i="9"/>
  <c r="D1391" i="9"/>
  <c r="F1391" i="9" s="1"/>
  <c r="B1391" i="9"/>
  <c r="C1391" i="9"/>
  <c r="A1391" i="9"/>
  <c r="H1390" i="9"/>
  <c r="G1390" i="9"/>
  <c r="E1390" i="9"/>
  <c r="D1390" i="9"/>
  <c r="F1390" i="9" s="1"/>
  <c r="B1390" i="9"/>
  <c r="C1390" i="9"/>
  <c r="A1390" i="9"/>
  <c r="H1389" i="9"/>
  <c r="G1389" i="9"/>
  <c r="E1389" i="9"/>
  <c r="D1389" i="9"/>
  <c r="F1389" i="9" s="1"/>
  <c r="B1389" i="9"/>
  <c r="C1389" i="9"/>
  <c r="A1389" i="9"/>
  <c r="H1388" i="9"/>
  <c r="G1388" i="9"/>
  <c r="E1388" i="9"/>
  <c r="D1388" i="9"/>
  <c r="F1388" i="9" s="1"/>
  <c r="B1388" i="9"/>
  <c r="C1388" i="9"/>
  <c r="A1388" i="9"/>
  <c r="H1387" i="9"/>
  <c r="G1387" i="9"/>
  <c r="E1387" i="9"/>
  <c r="D1387" i="9"/>
  <c r="F1387" i="9" s="1"/>
  <c r="B1387" i="9"/>
  <c r="C1387" i="9"/>
  <c r="A1387" i="9"/>
  <c r="H1386" i="9"/>
  <c r="G1386" i="9"/>
  <c r="E1386" i="9"/>
  <c r="D1386" i="9"/>
  <c r="F1386" i="9" s="1"/>
  <c r="B1386" i="9"/>
  <c r="C1386" i="9"/>
  <c r="A1386" i="9"/>
  <c r="H1385" i="9"/>
  <c r="G1385" i="9"/>
  <c r="E1385" i="9"/>
  <c r="D1385" i="9"/>
  <c r="F1385" i="9" s="1"/>
  <c r="B1385" i="9"/>
  <c r="C1385" i="9"/>
  <c r="A1385" i="9"/>
  <c r="H1384" i="9"/>
  <c r="G1384" i="9"/>
  <c r="E1384" i="9"/>
  <c r="D1384" i="9"/>
  <c r="F1384" i="9" s="1"/>
  <c r="B1384" i="9"/>
  <c r="C1384" i="9"/>
  <c r="A1384" i="9"/>
  <c r="H1383" i="9"/>
  <c r="G1383" i="9"/>
  <c r="E1383" i="9"/>
  <c r="D1383" i="9"/>
  <c r="F1383" i="9" s="1"/>
  <c r="B1383" i="9"/>
  <c r="C1383" i="9"/>
  <c r="A1383" i="9"/>
  <c r="H1382" i="9"/>
  <c r="G1382" i="9"/>
  <c r="E1382" i="9"/>
  <c r="D1382" i="9"/>
  <c r="F1382" i="9" s="1"/>
  <c r="B1382" i="9"/>
  <c r="C1382" i="9"/>
  <c r="A1382" i="9"/>
  <c r="H1381" i="9"/>
  <c r="G1381" i="9"/>
  <c r="E1381" i="9"/>
  <c r="D1381" i="9"/>
  <c r="F1381" i="9" s="1"/>
  <c r="B1381" i="9"/>
  <c r="C1381" i="9"/>
  <c r="A1381" i="9"/>
  <c r="H1380" i="9"/>
  <c r="G1380" i="9"/>
  <c r="E1380" i="9"/>
  <c r="D1380" i="9"/>
  <c r="F1380" i="9" s="1"/>
  <c r="B1380" i="9"/>
  <c r="C1380" i="9"/>
  <c r="A1380" i="9"/>
  <c r="H1379" i="9"/>
  <c r="G1379" i="9"/>
  <c r="E1379" i="9"/>
  <c r="D1379" i="9"/>
  <c r="F1379" i="9" s="1"/>
  <c r="B1379" i="9"/>
  <c r="C1379" i="9"/>
  <c r="A1379" i="9"/>
  <c r="H1378" i="9"/>
  <c r="G1378" i="9"/>
  <c r="E1378" i="9"/>
  <c r="D1378" i="9"/>
  <c r="F1378" i="9" s="1"/>
  <c r="B1378" i="9"/>
  <c r="C1378" i="9"/>
  <c r="A1378" i="9"/>
  <c r="H1377" i="9"/>
  <c r="G1377" i="9"/>
  <c r="E1377" i="9"/>
  <c r="D1377" i="9"/>
  <c r="F1377" i="9" s="1"/>
  <c r="B1377" i="9"/>
  <c r="C1377" i="9"/>
  <c r="A1377" i="9"/>
  <c r="H1376" i="9"/>
  <c r="G1376" i="9"/>
  <c r="E1376" i="9"/>
  <c r="D1376" i="9"/>
  <c r="F1376" i="9" s="1"/>
  <c r="B1376" i="9"/>
  <c r="C1376" i="9"/>
  <c r="A1376" i="9"/>
  <c r="H1375" i="9"/>
  <c r="G1375" i="9"/>
  <c r="E1375" i="9"/>
  <c r="D1375" i="9"/>
  <c r="F1375" i="9" s="1"/>
  <c r="B1375" i="9"/>
  <c r="C1375" i="9"/>
  <c r="A1375" i="9"/>
  <c r="H1374" i="9"/>
  <c r="G1374" i="9"/>
  <c r="E1374" i="9"/>
  <c r="D1374" i="9"/>
  <c r="F1374" i="9" s="1"/>
  <c r="B1374" i="9"/>
  <c r="C1374" i="9"/>
  <c r="A1374" i="9"/>
  <c r="H1373" i="9"/>
  <c r="G1373" i="9"/>
  <c r="E1373" i="9"/>
  <c r="D1373" i="9"/>
  <c r="F1373" i="9" s="1"/>
  <c r="B1373" i="9"/>
  <c r="C1373" i="9"/>
  <c r="A1373" i="9"/>
  <c r="H1372" i="9"/>
  <c r="G1372" i="9"/>
  <c r="E1372" i="9"/>
  <c r="D1372" i="9"/>
  <c r="F1372" i="9" s="1"/>
  <c r="B1372" i="9"/>
  <c r="C1372" i="9"/>
  <c r="A1372" i="9"/>
  <c r="H1371" i="9"/>
  <c r="G1371" i="9"/>
  <c r="E1371" i="9"/>
  <c r="D1371" i="9"/>
  <c r="F1371" i="9" s="1"/>
  <c r="B1371" i="9"/>
  <c r="C1371" i="9"/>
  <c r="A1371" i="9"/>
  <c r="H1370" i="9"/>
  <c r="G1370" i="9"/>
  <c r="E1370" i="9"/>
  <c r="D1370" i="9"/>
  <c r="F1370" i="9" s="1"/>
  <c r="B1370" i="9"/>
  <c r="C1370" i="9"/>
  <c r="A1370" i="9"/>
  <c r="H1369" i="9"/>
  <c r="G1369" i="9"/>
  <c r="E1369" i="9"/>
  <c r="D1369" i="9"/>
  <c r="F1369" i="9" s="1"/>
  <c r="B1369" i="9"/>
  <c r="C1369" i="9"/>
  <c r="A1369" i="9"/>
  <c r="H1368" i="9"/>
  <c r="G1368" i="9"/>
  <c r="E1368" i="9"/>
  <c r="D1368" i="9"/>
  <c r="F1368" i="9" s="1"/>
  <c r="B1368" i="9"/>
  <c r="C1368" i="9"/>
  <c r="A1368" i="9"/>
  <c r="H1367" i="9"/>
  <c r="G1367" i="9"/>
  <c r="E1367" i="9"/>
  <c r="D1367" i="9"/>
  <c r="F1367" i="9" s="1"/>
  <c r="B1367" i="9"/>
  <c r="C1367" i="9"/>
  <c r="A1367" i="9"/>
  <c r="H1366" i="9"/>
  <c r="G1366" i="9"/>
  <c r="E1366" i="9"/>
  <c r="D1366" i="9"/>
  <c r="F1366" i="9" s="1"/>
  <c r="B1366" i="9"/>
  <c r="C1366" i="9"/>
  <c r="A1366" i="9"/>
  <c r="H1365" i="9"/>
  <c r="G1365" i="9"/>
  <c r="E1365" i="9"/>
  <c r="D1365" i="9"/>
  <c r="F1365" i="9" s="1"/>
  <c r="B1365" i="9"/>
  <c r="C1365" i="9"/>
  <c r="A1365" i="9"/>
  <c r="H1364" i="9"/>
  <c r="G1364" i="9"/>
  <c r="E1364" i="9"/>
  <c r="D1364" i="9"/>
  <c r="F1364" i="9" s="1"/>
  <c r="B1364" i="9"/>
  <c r="C1364" i="9"/>
  <c r="A1364" i="9"/>
  <c r="H1363" i="9"/>
  <c r="G1363" i="9"/>
  <c r="E1363" i="9"/>
  <c r="D1363" i="9"/>
  <c r="F1363" i="9" s="1"/>
  <c r="B1363" i="9"/>
  <c r="C1363" i="9"/>
  <c r="A1363" i="9"/>
  <c r="H1362" i="9"/>
  <c r="G1362" i="9"/>
  <c r="E1362" i="9"/>
  <c r="D1362" i="9"/>
  <c r="F1362" i="9" s="1"/>
  <c r="B1362" i="9"/>
  <c r="C1362" i="9"/>
  <c r="A1362" i="9"/>
  <c r="H1361" i="9"/>
  <c r="G1361" i="9"/>
  <c r="E1361" i="9"/>
  <c r="D1361" i="9"/>
  <c r="F1361" i="9" s="1"/>
  <c r="B1361" i="9"/>
  <c r="C1361" i="9"/>
  <c r="A1361" i="9"/>
  <c r="H1360" i="9"/>
  <c r="G1360" i="9"/>
  <c r="E1360" i="9"/>
  <c r="D1360" i="9"/>
  <c r="F1360" i="9" s="1"/>
  <c r="B1360" i="9"/>
  <c r="C1360" i="9"/>
  <c r="A1360" i="9"/>
  <c r="H1359" i="9"/>
  <c r="G1359" i="9"/>
  <c r="E1359" i="9"/>
  <c r="D1359" i="9"/>
  <c r="F1359" i="9" s="1"/>
  <c r="B1359" i="9"/>
  <c r="C1359" i="9"/>
  <c r="A1359" i="9"/>
  <c r="H1358" i="9"/>
  <c r="G1358" i="9"/>
  <c r="E1358" i="9"/>
  <c r="D1358" i="9"/>
  <c r="F1358" i="9" s="1"/>
  <c r="B1358" i="9"/>
  <c r="C1358" i="9"/>
  <c r="A1358" i="9"/>
  <c r="H1357" i="9"/>
  <c r="G1357" i="9"/>
  <c r="E1357" i="9"/>
  <c r="D1357" i="9"/>
  <c r="F1357" i="9" s="1"/>
  <c r="B1357" i="9"/>
  <c r="C1357" i="9"/>
  <c r="A1357" i="9"/>
  <c r="H1356" i="9"/>
  <c r="G1356" i="9"/>
  <c r="E1356" i="9"/>
  <c r="D1356" i="9"/>
  <c r="F1356" i="9" s="1"/>
  <c r="B1356" i="9"/>
  <c r="C1356" i="9"/>
  <c r="A1356" i="9"/>
  <c r="H1355" i="9"/>
  <c r="G1355" i="9"/>
  <c r="E1355" i="9"/>
  <c r="D1355" i="9"/>
  <c r="F1355" i="9" s="1"/>
  <c r="B1355" i="9"/>
  <c r="C1355" i="9"/>
  <c r="A1355" i="9"/>
  <c r="H1354" i="9"/>
  <c r="G1354" i="9"/>
  <c r="E1354" i="9"/>
  <c r="D1354" i="9"/>
  <c r="F1354" i="9" s="1"/>
  <c r="B1354" i="9"/>
  <c r="C1354" i="9"/>
  <c r="A1354" i="9"/>
  <c r="H1353" i="9"/>
  <c r="G1353" i="9"/>
  <c r="E1353" i="9"/>
  <c r="D1353" i="9"/>
  <c r="F1353" i="9" s="1"/>
  <c r="B1353" i="9"/>
  <c r="C1353" i="9"/>
  <c r="A1353" i="9"/>
  <c r="H1352" i="9"/>
  <c r="G1352" i="9"/>
  <c r="E1352" i="9"/>
  <c r="D1352" i="9"/>
  <c r="F1352" i="9" s="1"/>
  <c r="B1352" i="9"/>
  <c r="C1352" i="9"/>
  <c r="A1352" i="9"/>
  <c r="H1351" i="9"/>
  <c r="G1351" i="9"/>
  <c r="E1351" i="9"/>
  <c r="D1351" i="9"/>
  <c r="F1351" i="9" s="1"/>
  <c r="B1351" i="9"/>
  <c r="C1351" i="9"/>
  <c r="A1351" i="9"/>
  <c r="H1350" i="9"/>
  <c r="G1350" i="9"/>
  <c r="E1350" i="9"/>
  <c r="D1350" i="9"/>
  <c r="F1350" i="9" s="1"/>
  <c r="B1350" i="9"/>
  <c r="C1350" i="9"/>
  <c r="A1350" i="9"/>
  <c r="H1349" i="9"/>
  <c r="G1349" i="9"/>
  <c r="E1349" i="9"/>
  <c r="D1349" i="9"/>
  <c r="F1349" i="9" s="1"/>
  <c r="B1349" i="9"/>
  <c r="C1349" i="9"/>
  <c r="A1349" i="9"/>
  <c r="H1348" i="9"/>
  <c r="G1348" i="9"/>
  <c r="E1348" i="9"/>
  <c r="D1348" i="9"/>
  <c r="F1348" i="9" s="1"/>
  <c r="B1348" i="9"/>
  <c r="C1348" i="9"/>
  <c r="A1348" i="9"/>
  <c r="H1347" i="9"/>
  <c r="G1347" i="9"/>
  <c r="E1347" i="9"/>
  <c r="D1347" i="9"/>
  <c r="F1347" i="9" s="1"/>
  <c r="B1347" i="9"/>
  <c r="C1347" i="9"/>
  <c r="A1347" i="9"/>
  <c r="H1346" i="9"/>
  <c r="G1346" i="9"/>
  <c r="E1346" i="9"/>
  <c r="D1346" i="9"/>
  <c r="F1346" i="9" s="1"/>
  <c r="B1346" i="9"/>
  <c r="C1346" i="9"/>
  <c r="A1346" i="9"/>
  <c r="H1345" i="9"/>
  <c r="G1345" i="9"/>
  <c r="E1345" i="9"/>
  <c r="D1345" i="9"/>
  <c r="F1345" i="9" s="1"/>
  <c r="B1345" i="9"/>
  <c r="C1345" i="9"/>
  <c r="A1345" i="9"/>
  <c r="H1344" i="9"/>
  <c r="G1344" i="9"/>
  <c r="E1344" i="9"/>
  <c r="D1344" i="9"/>
  <c r="F1344" i="9" s="1"/>
  <c r="B1344" i="9"/>
  <c r="C1344" i="9"/>
  <c r="A1344" i="9"/>
  <c r="H1343" i="9"/>
  <c r="G1343" i="9"/>
  <c r="E1343" i="9"/>
  <c r="D1343" i="9"/>
  <c r="F1343" i="9" s="1"/>
  <c r="B1343" i="9"/>
  <c r="C1343" i="9"/>
  <c r="A1343" i="9"/>
  <c r="H1342" i="9"/>
  <c r="G1342" i="9"/>
  <c r="E1342" i="9"/>
  <c r="D1342" i="9"/>
  <c r="F1342" i="9" s="1"/>
  <c r="B1342" i="9"/>
  <c r="C1342" i="9"/>
  <c r="A1342" i="9"/>
  <c r="H1341" i="9"/>
  <c r="G1341" i="9"/>
  <c r="E1341" i="9"/>
  <c r="D1341" i="9"/>
  <c r="F1341" i="9" s="1"/>
  <c r="B1341" i="9"/>
  <c r="C1341" i="9"/>
  <c r="A1341" i="9"/>
  <c r="H1340" i="9"/>
  <c r="G1340" i="9"/>
  <c r="E1340" i="9"/>
  <c r="D1340" i="9"/>
  <c r="F1340" i="9" s="1"/>
  <c r="B1340" i="9"/>
  <c r="C1340" i="9"/>
  <c r="A1340" i="9"/>
  <c r="H1339" i="9"/>
  <c r="G1339" i="9"/>
  <c r="E1339" i="9"/>
  <c r="D1339" i="9"/>
  <c r="F1339" i="9" s="1"/>
  <c r="B1339" i="9"/>
  <c r="C1339" i="9"/>
  <c r="A1339" i="9"/>
  <c r="H1338" i="9"/>
  <c r="G1338" i="9"/>
  <c r="E1338" i="9"/>
  <c r="D1338" i="9"/>
  <c r="F1338" i="9" s="1"/>
  <c r="B1338" i="9"/>
  <c r="C1338" i="9"/>
  <c r="A1338" i="9"/>
  <c r="H1337" i="9"/>
  <c r="G1337" i="9"/>
  <c r="E1337" i="9"/>
  <c r="D1337" i="9"/>
  <c r="F1337" i="9" s="1"/>
  <c r="B1337" i="9"/>
  <c r="C1337" i="9"/>
  <c r="A1337" i="9"/>
  <c r="H1336" i="9"/>
  <c r="G1336" i="9"/>
  <c r="E1336" i="9"/>
  <c r="D1336" i="9"/>
  <c r="F1336" i="9" s="1"/>
  <c r="B1336" i="9"/>
  <c r="C1336" i="9"/>
  <c r="A1336" i="9"/>
  <c r="H1335" i="9"/>
  <c r="G1335" i="9"/>
  <c r="E1335" i="9"/>
  <c r="D1335" i="9"/>
  <c r="F1335" i="9" s="1"/>
  <c r="B1335" i="9"/>
  <c r="C1335" i="9"/>
  <c r="A1335" i="9"/>
  <c r="H1334" i="9"/>
  <c r="G1334" i="9"/>
  <c r="E1334" i="9"/>
  <c r="D1334" i="9"/>
  <c r="F1334" i="9" s="1"/>
  <c r="B1334" i="9"/>
  <c r="C1334" i="9"/>
  <c r="A1334" i="9"/>
  <c r="H1333" i="9"/>
  <c r="G1333" i="9"/>
  <c r="E1333" i="9"/>
  <c r="D1333" i="9"/>
  <c r="F1333" i="9" s="1"/>
  <c r="B1333" i="9"/>
  <c r="C1333" i="9"/>
  <c r="A1333" i="9"/>
  <c r="H1332" i="9"/>
  <c r="G1332" i="9"/>
  <c r="E1332" i="9"/>
  <c r="D1332" i="9"/>
  <c r="F1332" i="9" s="1"/>
  <c r="B1332" i="9"/>
  <c r="C1332" i="9"/>
  <c r="A1332" i="9"/>
  <c r="H1331" i="9"/>
  <c r="G1331" i="9"/>
  <c r="E1331" i="9"/>
  <c r="D1331" i="9"/>
  <c r="F1331" i="9" s="1"/>
  <c r="B1331" i="9"/>
  <c r="C1331" i="9"/>
  <c r="A1331" i="9"/>
  <c r="H1330" i="9"/>
  <c r="G1330" i="9"/>
  <c r="E1330" i="9"/>
  <c r="D1330" i="9"/>
  <c r="F1330" i="9" s="1"/>
  <c r="B1330" i="9"/>
  <c r="C1330" i="9"/>
  <c r="A1330" i="9"/>
  <c r="H1329" i="9"/>
  <c r="G1329" i="9"/>
  <c r="E1329" i="9"/>
  <c r="D1329" i="9"/>
  <c r="F1329" i="9" s="1"/>
  <c r="B1329" i="9"/>
  <c r="C1329" i="9"/>
  <c r="A1329" i="9"/>
  <c r="H1328" i="9"/>
  <c r="G1328" i="9"/>
  <c r="E1328" i="9"/>
  <c r="D1328" i="9"/>
  <c r="F1328" i="9" s="1"/>
  <c r="B1328" i="9"/>
  <c r="C1328" i="9"/>
  <c r="A1328" i="9"/>
  <c r="H1327" i="9"/>
  <c r="G1327" i="9"/>
  <c r="E1327" i="9"/>
  <c r="D1327" i="9"/>
  <c r="F1327" i="9" s="1"/>
  <c r="B1327" i="9"/>
  <c r="C1327" i="9"/>
  <c r="A1327" i="9"/>
  <c r="H1326" i="9"/>
  <c r="G1326" i="9"/>
  <c r="E1326" i="9"/>
  <c r="D1326" i="9"/>
  <c r="F1326" i="9" s="1"/>
  <c r="B1326" i="9"/>
  <c r="C1326" i="9"/>
  <c r="A1326" i="9"/>
  <c r="H1325" i="9"/>
  <c r="G1325" i="9"/>
  <c r="E1325" i="9"/>
  <c r="D1325" i="9"/>
  <c r="F1325" i="9" s="1"/>
  <c r="B1325" i="9"/>
  <c r="C1325" i="9"/>
  <c r="A1325" i="9"/>
  <c r="H1324" i="9"/>
  <c r="G1324" i="9"/>
  <c r="E1324" i="9"/>
  <c r="D1324" i="9"/>
  <c r="F1324" i="9" s="1"/>
  <c r="B1324" i="9"/>
  <c r="C1324" i="9"/>
  <c r="A1324" i="9"/>
  <c r="H1323" i="9"/>
  <c r="G1323" i="9"/>
  <c r="E1323" i="9"/>
  <c r="D1323" i="9"/>
  <c r="F1323" i="9" s="1"/>
  <c r="B1323" i="9"/>
  <c r="C1323" i="9"/>
  <c r="A1323" i="9"/>
  <c r="H1322" i="9"/>
  <c r="G1322" i="9"/>
  <c r="E1322" i="9"/>
  <c r="D1322" i="9"/>
  <c r="F1322" i="9" s="1"/>
  <c r="B1322" i="9"/>
  <c r="C1322" i="9"/>
  <c r="A1322" i="9"/>
  <c r="H1321" i="9"/>
  <c r="G1321" i="9"/>
  <c r="E1321" i="9"/>
  <c r="D1321" i="9"/>
  <c r="F1321" i="9" s="1"/>
  <c r="B1321" i="9"/>
  <c r="C1321" i="9"/>
  <c r="A1321" i="9"/>
  <c r="H1320" i="9"/>
  <c r="G1320" i="9"/>
  <c r="E1320" i="9"/>
  <c r="D1320" i="9"/>
  <c r="F1320" i="9" s="1"/>
  <c r="B1320" i="9"/>
  <c r="C1320" i="9"/>
  <c r="A1320" i="9"/>
  <c r="H1319" i="9"/>
  <c r="G1319" i="9"/>
  <c r="E1319" i="9"/>
  <c r="D1319" i="9"/>
  <c r="F1319" i="9" s="1"/>
  <c r="B1319" i="9"/>
  <c r="C1319" i="9"/>
  <c r="A1319" i="9"/>
  <c r="H1318" i="9"/>
  <c r="G1318" i="9"/>
  <c r="E1318" i="9"/>
  <c r="D1318" i="9"/>
  <c r="F1318" i="9" s="1"/>
  <c r="B1318" i="9"/>
  <c r="C1318" i="9"/>
  <c r="A1318" i="9"/>
  <c r="H1317" i="9"/>
  <c r="G1317" i="9"/>
  <c r="E1317" i="9"/>
  <c r="D1317" i="9"/>
  <c r="F1317" i="9" s="1"/>
  <c r="B1317" i="9"/>
  <c r="C1317" i="9"/>
  <c r="A1317" i="9"/>
  <c r="H1316" i="9"/>
  <c r="G1316" i="9"/>
  <c r="E1316" i="9"/>
  <c r="D1316" i="9"/>
  <c r="F1316" i="9" s="1"/>
  <c r="B1316" i="9"/>
  <c r="C1316" i="9"/>
  <c r="A1316" i="9"/>
  <c r="H1315" i="9"/>
  <c r="G1315" i="9"/>
  <c r="E1315" i="9"/>
  <c r="D1315" i="9"/>
  <c r="F1315" i="9" s="1"/>
  <c r="B1315" i="9"/>
  <c r="C1315" i="9"/>
  <c r="A1315" i="9"/>
  <c r="H1314" i="9"/>
  <c r="G1314" i="9"/>
  <c r="E1314" i="9"/>
  <c r="D1314" i="9"/>
  <c r="F1314" i="9" s="1"/>
  <c r="B1314" i="9"/>
  <c r="C1314" i="9"/>
  <c r="A1314" i="9"/>
  <c r="H1313" i="9"/>
  <c r="G1313" i="9"/>
  <c r="E1313" i="9"/>
  <c r="D1313" i="9"/>
  <c r="F1313" i="9" s="1"/>
  <c r="B1313" i="9"/>
  <c r="C1313" i="9"/>
  <c r="A1313" i="9"/>
  <c r="H1312" i="9"/>
  <c r="G1312" i="9"/>
  <c r="E1312" i="9"/>
  <c r="D1312" i="9"/>
  <c r="F1312" i="9" s="1"/>
  <c r="B1312" i="9"/>
  <c r="C1312" i="9"/>
  <c r="A1312" i="9"/>
  <c r="H1311" i="9"/>
  <c r="G1311" i="9"/>
  <c r="E1311" i="9"/>
  <c r="D1311" i="9"/>
  <c r="F1311" i="9" s="1"/>
  <c r="B1311" i="9"/>
  <c r="C1311" i="9"/>
  <c r="A1311" i="9"/>
  <c r="H1310" i="9"/>
  <c r="G1310" i="9"/>
  <c r="E1310" i="9"/>
  <c r="D1310" i="9"/>
  <c r="F1310" i="9" s="1"/>
  <c r="B1310" i="9"/>
  <c r="C1310" i="9"/>
  <c r="A1310" i="9"/>
  <c r="H1309" i="9"/>
  <c r="G1309" i="9"/>
  <c r="E1309" i="9"/>
  <c r="D1309" i="9"/>
  <c r="F1309" i="9" s="1"/>
  <c r="B1309" i="9"/>
  <c r="C1309" i="9"/>
  <c r="A1309" i="9"/>
  <c r="H1308" i="9"/>
  <c r="G1308" i="9"/>
  <c r="E1308" i="9"/>
  <c r="D1308" i="9"/>
  <c r="F1308" i="9" s="1"/>
  <c r="B1308" i="9"/>
  <c r="C1308" i="9"/>
  <c r="A1308" i="9"/>
  <c r="H1307" i="9"/>
  <c r="G1307" i="9"/>
  <c r="E1307" i="9"/>
  <c r="D1307" i="9"/>
  <c r="F1307" i="9" s="1"/>
  <c r="B1307" i="9"/>
  <c r="C1307" i="9"/>
  <c r="A1307" i="9"/>
  <c r="H1306" i="9"/>
  <c r="G1306" i="9"/>
  <c r="E1306" i="9"/>
  <c r="D1306" i="9"/>
  <c r="F1306" i="9" s="1"/>
  <c r="B1306" i="9"/>
  <c r="C1306" i="9"/>
  <c r="A1306" i="9"/>
  <c r="H1305" i="9"/>
  <c r="G1305" i="9"/>
  <c r="E1305" i="9"/>
  <c r="D1305" i="9"/>
  <c r="F1305" i="9" s="1"/>
  <c r="B1305" i="9"/>
  <c r="C1305" i="9"/>
  <c r="A1305" i="9"/>
  <c r="H1304" i="9"/>
  <c r="G1304" i="9"/>
  <c r="E1304" i="9"/>
  <c r="D1304" i="9"/>
  <c r="F1304" i="9" s="1"/>
  <c r="B1304" i="9"/>
  <c r="C1304" i="9"/>
  <c r="A1304" i="9"/>
  <c r="H1303" i="9"/>
  <c r="G1303" i="9"/>
  <c r="E1303" i="9"/>
  <c r="D1303" i="9"/>
  <c r="F1303" i="9" s="1"/>
  <c r="B1303" i="9"/>
  <c r="C1303" i="9"/>
  <c r="A1303" i="9"/>
  <c r="H1302" i="9"/>
  <c r="G1302" i="9"/>
  <c r="E1302" i="9"/>
  <c r="D1302" i="9"/>
  <c r="F1302" i="9" s="1"/>
  <c r="B1302" i="9"/>
  <c r="C1302" i="9"/>
  <c r="A1302" i="9"/>
  <c r="H1301" i="9"/>
  <c r="G1301" i="9"/>
  <c r="E1301" i="9"/>
  <c r="D1301" i="9"/>
  <c r="F1301" i="9" s="1"/>
  <c r="B1301" i="9"/>
  <c r="C1301" i="9"/>
  <c r="A1301" i="9"/>
  <c r="H1300" i="9"/>
  <c r="G1300" i="9"/>
  <c r="E1300" i="9"/>
  <c r="D1300" i="9"/>
  <c r="F1300" i="9" s="1"/>
  <c r="B1300" i="9"/>
  <c r="C1300" i="9"/>
  <c r="A1300" i="9"/>
  <c r="H1299" i="9"/>
  <c r="G1299" i="9"/>
  <c r="E1299" i="9"/>
  <c r="D1299" i="9"/>
  <c r="F1299" i="9" s="1"/>
  <c r="B1299" i="9"/>
  <c r="C1299" i="9"/>
  <c r="A1299" i="9"/>
  <c r="H1298" i="9"/>
  <c r="G1298" i="9"/>
  <c r="E1298" i="9"/>
  <c r="D1298" i="9"/>
  <c r="F1298" i="9" s="1"/>
  <c r="B1298" i="9"/>
  <c r="C1298" i="9"/>
  <c r="A1298" i="9"/>
  <c r="H1297" i="9"/>
  <c r="G1297" i="9"/>
  <c r="E1297" i="9"/>
  <c r="D1297" i="9"/>
  <c r="F1297" i="9" s="1"/>
  <c r="B1297" i="9"/>
  <c r="C1297" i="9"/>
  <c r="A1297" i="9"/>
  <c r="H1296" i="9"/>
  <c r="G1296" i="9"/>
  <c r="E1296" i="9"/>
  <c r="D1296" i="9"/>
  <c r="F1296" i="9" s="1"/>
  <c r="B1296" i="9"/>
  <c r="C1296" i="9"/>
  <c r="A1296" i="9"/>
  <c r="H1295" i="9"/>
  <c r="G1295" i="9"/>
  <c r="E1295" i="9"/>
  <c r="D1295" i="9"/>
  <c r="F1295" i="9" s="1"/>
  <c r="B1295" i="9"/>
  <c r="C1295" i="9"/>
  <c r="A1295" i="9"/>
  <c r="H1294" i="9"/>
  <c r="G1294" i="9"/>
  <c r="E1294" i="9"/>
  <c r="D1294" i="9"/>
  <c r="F1294" i="9" s="1"/>
  <c r="B1294" i="9"/>
  <c r="C1294" i="9"/>
  <c r="A1294" i="9"/>
  <c r="H1293" i="9"/>
  <c r="G1293" i="9"/>
  <c r="E1293" i="9"/>
  <c r="D1293" i="9"/>
  <c r="F1293" i="9" s="1"/>
  <c r="B1293" i="9"/>
  <c r="C1293" i="9"/>
  <c r="A1293" i="9"/>
  <c r="H1292" i="9"/>
  <c r="G1292" i="9"/>
  <c r="E1292" i="9"/>
  <c r="D1292" i="9"/>
  <c r="F1292" i="9" s="1"/>
  <c r="B1292" i="9"/>
  <c r="C1292" i="9"/>
  <c r="A1292" i="9"/>
  <c r="H1291" i="9"/>
  <c r="G1291" i="9"/>
  <c r="E1291" i="9"/>
  <c r="D1291" i="9"/>
  <c r="F1291" i="9" s="1"/>
  <c r="B1291" i="9"/>
  <c r="C1291" i="9"/>
  <c r="A1291" i="9"/>
  <c r="H1290" i="9"/>
  <c r="G1290" i="9"/>
  <c r="E1290" i="9"/>
  <c r="D1290" i="9"/>
  <c r="F1290" i="9" s="1"/>
  <c r="B1290" i="9"/>
  <c r="C1290" i="9"/>
  <c r="A1290" i="9"/>
  <c r="H1289" i="9"/>
  <c r="G1289" i="9"/>
  <c r="E1289" i="9"/>
  <c r="D1289" i="9"/>
  <c r="F1289" i="9" s="1"/>
  <c r="B1289" i="9"/>
  <c r="C1289" i="9"/>
  <c r="A1289" i="9"/>
  <c r="H1288" i="9"/>
  <c r="G1288" i="9"/>
  <c r="E1288" i="9"/>
  <c r="D1288" i="9"/>
  <c r="F1288" i="9" s="1"/>
  <c r="B1288" i="9"/>
  <c r="C1288" i="9"/>
  <c r="A1288" i="9"/>
  <c r="H1287" i="9"/>
  <c r="G1287" i="9"/>
  <c r="E1287" i="9"/>
  <c r="D1287" i="9"/>
  <c r="F1287" i="9" s="1"/>
  <c r="B1287" i="9"/>
  <c r="C1287" i="9"/>
  <c r="A1287" i="9"/>
  <c r="H1286" i="9"/>
  <c r="G1286" i="9"/>
  <c r="E1286" i="9"/>
  <c r="D1286" i="9"/>
  <c r="F1286" i="9" s="1"/>
  <c r="B1286" i="9"/>
  <c r="C1286" i="9"/>
  <c r="A1286" i="9"/>
  <c r="H1285" i="9"/>
  <c r="G1285" i="9"/>
  <c r="E1285" i="9"/>
  <c r="D1285" i="9"/>
  <c r="F1285" i="9" s="1"/>
  <c r="B1285" i="9"/>
  <c r="C1285" i="9"/>
  <c r="A1285" i="9"/>
  <c r="H1284" i="9"/>
  <c r="G1284" i="9"/>
  <c r="E1284" i="9"/>
  <c r="D1284" i="9"/>
  <c r="F1284" i="9" s="1"/>
  <c r="B1284" i="9"/>
  <c r="C1284" i="9"/>
  <c r="A1284" i="9"/>
  <c r="H1283" i="9"/>
  <c r="G1283" i="9"/>
  <c r="E1283" i="9"/>
  <c r="D1283" i="9"/>
  <c r="F1283" i="9" s="1"/>
  <c r="B1283" i="9"/>
  <c r="C1283" i="9"/>
  <c r="A1283" i="9"/>
  <c r="H1282" i="9"/>
  <c r="G1282" i="9"/>
  <c r="E1282" i="9"/>
  <c r="D1282" i="9"/>
  <c r="F1282" i="9" s="1"/>
  <c r="B1282" i="9"/>
  <c r="C1282" i="9"/>
  <c r="A1282" i="9"/>
  <c r="H1281" i="9"/>
  <c r="G1281" i="9"/>
  <c r="E1281" i="9"/>
  <c r="D1281" i="9"/>
  <c r="F1281" i="9" s="1"/>
  <c r="B1281" i="9"/>
  <c r="C1281" i="9"/>
  <c r="A1281" i="9"/>
  <c r="H1280" i="9"/>
  <c r="G1280" i="9"/>
  <c r="E1280" i="9"/>
  <c r="D1280" i="9"/>
  <c r="F1280" i="9" s="1"/>
  <c r="B1280" i="9"/>
  <c r="C1280" i="9"/>
  <c r="A1280" i="9"/>
  <c r="H1279" i="9"/>
  <c r="G1279" i="9"/>
  <c r="E1279" i="9"/>
  <c r="D1279" i="9"/>
  <c r="F1279" i="9" s="1"/>
  <c r="B1279" i="9"/>
  <c r="C1279" i="9"/>
  <c r="A1279" i="9"/>
  <c r="H1278" i="9"/>
  <c r="G1278" i="9"/>
  <c r="E1278" i="9"/>
  <c r="D1278" i="9"/>
  <c r="F1278" i="9" s="1"/>
  <c r="B1278" i="9"/>
  <c r="C1278" i="9"/>
  <c r="A1278" i="9"/>
  <c r="H1277" i="9"/>
  <c r="G1277" i="9"/>
  <c r="E1277" i="9"/>
  <c r="D1277" i="9"/>
  <c r="F1277" i="9" s="1"/>
  <c r="B1277" i="9"/>
  <c r="C1277" i="9"/>
  <c r="A1277" i="9"/>
  <c r="H1276" i="9"/>
  <c r="G1276" i="9"/>
  <c r="E1276" i="9"/>
  <c r="D1276" i="9"/>
  <c r="F1276" i="9" s="1"/>
  <c r="B1276" i="9"/>
  <c r="C1276" i="9"/>
  <c r="A1276" i="9"/>
  <c r="H1275" i="9"/>
  <c r="G1275" i="9"/>
  <c r="E1275" i="9"/>
  <c r="D1275" i="9"/>
  <c r="F1275" i="9" s="1"/>
  <c r="B1275" i="9"/>
  <c r="C1275" i="9"/>
  <c r="A1275" i="9"/>
  <c r="H1274" i="9"/>
  <c r="G1274" i="9"/>
  <c r="E1274" i="9"/>
  <c r="D1274" i="9"/>
  <c r="F1274" i="9" s="1"/>
  <c r="B1274" i="9"/>
  <c r="C1274" i="9"/>
  <c r="A1274" i="9"/>
  <c r="H1273" i="9"/>
  <c r="G1273" i="9"/>
  <c r="E1273" i="9"/>
  <c r="D1273" i="9"/>
  <c r="F1273" i="9" s="1"/>
  <c r="B1273" i="9"/>
  <c r="C1273" i="9"/>
  <c r="A1273" i="9"/>
  <c r="H1272" i="9"/>
  <c r="G1272" i="9"/>
  <c r="E1272" i="9"/>
  <c r="D1272" i="9"/>
  <c r="F1272" i="9" s="1"/>
  <c r="B1272" i="9"/>
  <c r="C1272" i="9"/>
  <c r="A1272" i="9"/>
  <c r="H1271" i="9"/>
  <c r="G1271" i="9"/>
  <c r="E1271" i="9"/>
  <c r="D1271" i="9"/>
  <c r="F1271" i="9" s="1"/>
  <c r="B1271" i="9"/>
  <c r="C1271" i="9"/>
  <c r="A1271" i="9"/>
  <c r="H1270" i="9"/>
  <c r="G1270" i="9"/>
  <c r="E1270" i="9"/>
  <c r="D1270" i="9"/>
  <c r="F1270" i="9" s="1"/>
  <c r="B1270" i="9"/>
  <c r="C1270" i="9"/>
  <c r="A1270" i="9"/>
  <c r="H1269" i="9"/>
  <c r="G1269" i="9"/>
  <c r="E1269" i="9"/>
  <c r="D1269" i="9"/>
  <c r="F1269" i="9" s="1"/>
  <c r="B1269" i="9"/>
  <c r="C1269" i="9"/>
  <c r="A1269" i="9"/>
  <c r="H1268" i="9"/>
  <c r="G1268" i="9"/>
  <c r="E1268" i="9"/>
  <c r="D1268" i="9"/>
  <c r="F1268" i="9" s="1"/>
  <c r="B1268" i="9"/>
  <c r="C1268" i="9"/>
  <c r="A1268" i="9"/>
  <c r="H1267" i="9"/>
  <c r="G1267" i="9"/>
  <c r="E1267" i="9"/>
  <c r="D1267" i="9"/>
  <c r="F1267" i="9" s="1"/>
  <c r="B1267" i="9"/>
  <c r="C1267" i="9"/>
  <c r="A1267" i="9"/>
  <c r="H1266" i="9"/>
  <c r="G1266" i="9"/>
  <c r="E1266" i="9"/>
  <c r="D1266" i="9"/>
  <c r="F1266" i="9" s="1"/>
  <c r="B1266" i="9"/>
  <c r="C1266" i="9"/>
  <c r="A1266" i="9"/>
  <c r="H1265" i="9"/>
  <c r="G1265" i="9"/>
  <c r="E1265" i="9"/>
  <c r="D1265" i="9"/>
  <c r="F1265" i="9" s="1"/>
  <c r="B1265" i="9"/>
  <c r="C1265" i="9"/>
  <c r="A1265" i="9"/>
  <c r="H1264" i="9"/>
  <c r="G1264" i="9"/>
  <c r="E1264" i="9"/>
  <c r="D1264" i="9"/>
  <c r="F1264" i="9" s="1"/>
  <c r="B1264" i="9"/>
  <c r="C1264" i="9"/>
  <c r="A1264" i="9"/>
  <c r="H1263" i="9"/>
  <c r="G1263" i="9"/>
  <c r="E1263" i="9"/>
  <c r="D1263" i="9"/>
  <c r="F1263" i="9" s="1"/>
  <c r="B1263" i="9"/>
  <c r="C1263" i="9"/>
  <c r="A1263" i="9"/>
  <c r="H1262" i="9"/>
  <c r="G1262" i="9"/>
  <c r="E1262" i="9"/>
  <c r="D1262" i="9"/>
  <c r="F1262" i="9" s="1"/>
  <c r="B1262" i="9"/>
  <c r="C1262" i="9"/>
  <c r="A1262" i="9"/>
  <c r="H1261" i="9"/>
  <c r="G1261" i="9"/>
  <c r="E1261" i="9"/>
  <c r="D1261" i="9"/>
  <c r="F1261" i="9" s="1"/>
  <c r="B1261" i="9"/>
  <c r="C1261" i="9"/>
  <c r="A1261" i="9"/>
  <c r="H1260" i="9"/>
  <c r="G1260" i="9"/>
  <c r="E1260" i="9"/>
  <c r="D1260" i="9"/>
  <c r="F1260" i="9" s="1"/>
  <c r="B1260" i="9"/>
  <c r="C1260" i="9"/>
  <c r="A1260" i="9"/>
  <c r="H1259" i="9"/>
  <c r="G1259" i="9"/>
  <c r="E1259" i="9"/>
  <c r="D1259" i="9"/>
  <c r="F1259" i="9" s="1"/>
  <c r="B1259" i="9"/>
  <c r="C1259" i="9"/>
  <c r="A1259" i="9"/>
  <c r="H1258" i="9"/>
  <c r="G1258" i="9"/>
  <c r="E1258" i="9"/>
  <c r="D1258" i="9"/>
  <c r="F1258" i="9" s="1"/>
  <c r="B1258" i="9"/>
  <c r="C1258" i="9"/>
  <c r="A1258" i="9"/>
  <c r="H1257" i="9"/>
  <c r="G1257" i="9"/>
  <c r="E1257" i="9"/>
  <c r="D1257" i="9"/>
  <c r="F1257" i="9" s="1"/>
  <c r="B1257" i="9"/>
  <c r="C1257" i="9"/>
  <c r="A1257" i="9"/>
  <c r="H1256" i="9"/>
  <c r="G1256" i="9"/>
  <c r="E1256" i="9"/>
  <c r="D1256" i="9"/>
  <c r="F1256" i="9" s="1"/>
  <c r="B1256" i="9"/>
  <c r="C1256" i="9"/>
  <c r="A1256" i="9"/>
  <c r="H1255" i="9"/>
  <c r="G1255" i="9"/>
  <c r="E1255" i="9"/>
  <c r="D1255" i="9"/>
  <c r="F1255" i="9" s="1"/>
  <c r="B1255" i="9"/>
  <c r="C1255" i="9"/>
  <c r="A1255" i="9"/>
  <c r="H1254" i="9"/>
  <c r="G1254" i="9"/>
  <c r="E1254" i="9"/>
  <c r="D1254" i="9"/>
  <c r="F1254" i="9" s="1"/>
  <c r="B1254" i="9"/>
  <c r="C1254" i="9"/>
  <c r="A1254" i="9"/>
  <c r="H1253" i="9"/>
  <c r="G1253" i="9"/>
  <c r="E1253" i="9"/>
  <c r="D1253" i="9"/>
  <c r="F1253" i="9" s="1"/>
  <c r="B1253" i="9"/>
  <c r="C1253" i="9"/>
  <c r="A1253" i="9"/>
  <c r="H1252" i="9"/>
  <c r="G1252" i="9"/>
  <c r="E1252" i="9"/>
  <c r="D1252" i="9"/>
  <c r="F1252" i="9" s="1"/>
  <c r="B1252" i="9"/>
  <c r="C1252" i="9"/>
  <c r="A1252" i="9"/>
  <c r="H1251" i="9"/>
  <c r="G1251" i="9"/>
  <c r="E1251" i="9"/>
  <c r="D1251" i="9"/>
  <c r="F1251" i="9" s="1"/>
  <c r="B1251" i="9"/>
  <c r="C1251" i="9"/>
  <c r="A1251" i="9"/>
  <c r="H1250" i="9"/>
  <c r="G1250" i="9"/>
  <c r="E1250" i="9"/>
  <c r="D1250" i="9"/>
  <c r="F1250" i="9" s="1"/>
  <c r="B1250" i="9"/>
  <c r="C1250" i="9"/>
  <c r="A1250" i="9"/>
  <c r="H1249" i="9"/>
  <c r="G1249" i="9"/>
  <c r="E1249" i="9"/>
  <c r="D1249" i="9"/>
  <c r="F1249" i="9" s="1"/>
  <c r="B1249" i="9"/>
  <c r="C1249" i="9"/>
  <c r="A1249" i="9"/>
  <c r="H1248" i="9"/>
  <c r="G1248" i="9"/>
  <c r="E1248" i="9"/>
  <c r="D1248" i="9"/>
  <c r="F1248" i="9" s="1"/>
  <c r="B1248" i="9"/>
  <c r="C1248" i="9"/>
  <c r="A1248" i="9"/>
  <c r="H1247" i="9"/>
  <c r="G1247" i="9"/>
  <c r="E1247" i="9"/>
  <c r="D1247" i="9"/>
  <c r="F1247" i="9" s="1"/>
  <c r="B1247" i="9"/>
  <c r="C1247" i="9"/>
  <c r="A1247" i="9"/>
  <c r="H1246" i="9"/>
  <c r="G1246" i="9"/>
  <c r="E1246" i="9"/>
  <c r="D1246" i="9"/>
  <c r="F1246" i="9" s="1"/>
  <c r="B1246" i="9"/>
  <c r="C1246" i="9"/>
  <c r="A1246" i="9"/>
  <c r="H1245" i="9"/>
  <c r="G1245" i="9"/>
  <c r="E1245" i="9"/>
  <c r="D1245" i="9"/>
  <c r="F1245" i="9" s="1"/>
  <c r="B1245" i="9"/>
  <c r="C1245" i="9"/>
  <c r="A1245" i="9"/>
  <c r="H1244" i="9"/>
  <c r="G1244" i="9"/>
  <c r="E1244" i="9"/>
  <c r="D1244" i="9"/>
  <c r="F1244" i="9" s="1"/>
  <c r="B1244" i="9"/>
  <c r="C1244" i="9"/>
  <c r="A1244" i="9"/>
  <c r="H1243" i="9"/>
  <c r="G1243" i="9"/>
  <c r="E1243" i="9"/>
  <c r="D1243" i="9"/>
  <c r="F1243" i="9" s="1"/>
  <c r="B1243" i="9"/>
  <c r="C1243" i="9"/>
  <c r="A1243" i="9"/>
  <c r="H1242" i="9"/>
  <c r="G1242" i="9"/>
  <c r="E1242" i="9"/>
  <c r="D1242" i="9"/>
  <c r="F1242" i="9" s="1"/>
  <c r="B1242" i="9"/>
  <c r="C1242" i="9"/>
  <c r="A1242" i="9"/>
  <c r="H1241" i="9"/>
  <c r="G1241" i="9"/>
  <c r="E1241" i="9"/>
  <c r="D1241" i="9"/>
  <c r="F1241" i="9" s="1"/>
  <c r="B1241" i="9"/>
  <c r="C1241" i="9"/>
  <c r="A1241" i="9"/>
  <c r="H1240" i="9"/>
  <c r="G1240" i="9"/>
  <c r="E1240" i="9"/>
  <c r="D1240" i="9"/>
  <c r="F1240" i="9" s="1"/>
  <c r="B1240" i="9"/>
  <c r="C1240" i="9"/>
  <c r="A1240" i="9"/>
  <c r="H1239" i="9"/>
  <c r="G1239" i="9"/>
  <c r="E1239" i="9"/>
  <c r="D1239" i="9"/>
  <c r="F1239" i="9" s="1"/>
  <c r="B1239" i="9"/>
  <c r="C1239" i="9"/>
  <c r="A1239" i="9"/>
  <c r="H1238" i="9"/>
  <c r="G1238" i="9"/>
  <c r="E1238" i="9"/>
  <c r="D1238" i="9"/>
  <c r="F1238" i="9" s="1"/>
  <c r="B1238" i="9"/>
  <c r="C1238" i="9"/>
  <c r="A1238" i="9"/>
  <c r="H1237" i="9"/>
  <c r="G1237" i="9"/>
  <c r="E1237" i="9"/>
  <c r="D1237" i="9"/>
  <c r="F1237" i="9" s="1"/>
  <c r="B1237" i="9"/>
  <c r="C1237" i="9"/>
  <c r="A1237" i="9"/>
  <c r="H1236" i="9"/>
  <c r="G1236" i="9"/>
  <c r="E1236" i="9"/>
  <c r="D1236" i="9"/>
  <c r="F1236" i="9" s="1"/>
  <c r="B1236" i="9"/>
  <c r="C1236" i="9"/>
  <c r="A1236" i="9"/>
  <c r="H1235" i="9"/>
  <c r="G1235" i="9"/>
  <c r="E1235" i="9"/>
  <c r="D1235" i="9"/>
  <c r="F1235" i="9" s="1"/>
  <c r="B1235" i="9"/>
  <c r="C1235" i="9"/>
  <c r="A1235" i="9"/>
  <c r="H1234" i="9"/>
  <c r="G1234" i="9"/>
  <c r="E1234" i="9"/>
  <c r="D1234" i="9"/>
  <c r="F1234" i="9" s="1"/>
  <c r="B1234" i="9"/>
  <c r="C1234" i="9"/>
  <c r="A1234" i="9"/>
  <c r="H1233" i="9"/>
  <c r="G1233" i="9"/>
  <c r="E1233" i="9"/>
  <c r="D1233" i="9"/>
  <c r="F1233" i="9" s="1"/>
  <c r="B1233" i="9"/>
  <c r="C1233" i="9"/>
  <c r="A1233" i="9"/>
  <c r="H1232" i="9"/>
  <c r="G1232" i="9"/>
  <c r="E1232" i="9"/>
  <c r="D1232" i="9"/>
  <c r="F1232" i="9" s="1"/>
  <c r="B1232" i="9"/>
  <c r="C1232" i="9"/>
  <c r="A1232" i="9"/>
  <c r="H1231" i="9"/>
  <c r="G1231" i="9"/>
  <c r="E1231" i="9"/>
  <c r="D1231" i="9"/>
  <c r="F1231" i="9" s="1"/>
  <c r="B1231" i="9"/>
  <c r="C1231" i="9"/>
  <c r="A1231" i="9"/>
  <c r="H1230" i="9"/>
  <c r="G1230" i="9"/>
  <c r="E1230" i="9"/>
  <c r="D1230" i="9"/>
  <c r="F1230" i="9" s="1"/>
  <c r="B1230" i="9"/>
  <c r="C1230" i="9"/>
  <c r="A1230" i="9"/>
  <c r="H1229" i="9"/>
  <c r="G1229" i="9"/>
  <c r="E1229" i="9"/>
  <c r="D1229" i="9"/>
  <c r="F1229" i="9" s="1"/>
  <c r="B1229" i="9"/>
  <c r="C1229" i="9"/>
  <c r="A1229" i="9"/>
  <c r="H1228" i="9"/>
  <c r="G1228" i="9"/>
  <c r="E1228" i="9"/>
  <c r="D1228" i="9"/>
  <c r="F1228" i="9" s="1"/>
  <c r="B1228" i="9"/>
  <c r="C1228" i="9"/>
  <c r="A1228" i="9"/>
  <c r="H1227" i="9"/>
  <c r="G1227" i="9"/>
  <c r="E1227" i="9"/>
  <c r="D1227" i="9"/>
  <c r="F1227" i="9" s="1"/>
  <c r="B1227" i="9"/>
  <c r="C1227" i="9"/>
  <c r="A1227" i="9"/>
  <c r="H1226" i="9"/>
  <c r="G1226" i="9"/>
  <c r="E1226" i="9"/>
  <c r="D1226" i="9"/>
  <c r="F1226" i="9" s="1"/>
  <c r="B1226" i="9"/>
  <c r="C1226" i="9"/>
  <c r="A1226" i="9"/>
  <c r="H1225" i="9"/>
  <c r="G1225" i="9"/>
  <c r="E1225" i="9"/>
  <c r="D1225" i="9"/>
  <c r="F1225" i="9" s="1"/>
  <c r="B1225" i="9"/>
  <c r="C1225" i="9"/>
  <c r="A1225" i="9"/>
  <c r="H1224" i="9"/>
  <c r="G1224" i="9"/>
  <c r="E1224" i="9"/>
  <c r="D1224" i="9"/>
  <c r="F1224" i="9" s="1"/>
  <c r="B1224" i="9"/>
  <c r="C1224" i="9"/>
  <c r="A1224" i="9"/>
  <c r="H1223" i="9"/>
  <c r="G1223" i="9"/>
  <c r="E1223" i="9"/>
  <c r="D1223" i="9"/>
  <c r="F1223" i="9" s="1"/>
  <c r="B1223" i="9"/>
  <c r="C1223" i="9"/>
  <c r="A1223" i="9"/>
  <c r="H1222" i="9"/>
  <c r="G1222" i="9"/>
  <c r="E1222" i="9"/>
  <c r="D1222" i="9"/>
  <c r="F1222" i="9" s="1"/>
  <c r="B1222" i="9"/>
  <c r="C1222" i="9"/>
  <c r="A1222" i="9"/>
  <c r="H1221" i="9"/>
  <c r="G1221" i="9"/>
  <c r="E1221" i="9"/>
  <c r="D1221" i="9"/>
  <c r="F1221" i="9" s="1"/>
  <c r="B1221" i="9"/>
  <c r="C1221" i="9"/>
  <c r="A1221" i="9"/>
  <c r="H1220" i="9"/>
  <c r="G1220" i="9"/>
  <c r="E1220" i="9"/>
  <c r="D1220" i="9"/>
  <c r="F1220" i="9" s="1"/>
  <c r="B1220" i="9"/>
  <c r="C1220" i="9"/>
  <c r="A1220" i="9"/>
  <c r="H1219" i="9"/>
  <c r="G1219" i="9"/>
  <c r="E1219" i="9"/>
  <c r="D1219" i="9"/>
  <c r="F1219" i="9" s="1"/>
  <c r="B1219" i="9"/>
  <c r="C1219" i="9"/>
  <c r="A1219" i="9"/>
  <c r="H1218" i="9"/>
  <c r="G1218" i="9"/>
  <c r="E1218" i="9"/>
  <c r="D1218" i="9"/>
  <c r="F1218" i="9" s="1"/>
  <c r="B1218" i="9"/>
  <c r="C1218" i="9"/>
  <c r="A1218" i="9"/>
  <c r="H1217" i="9"/>
  <c r="G1217" i="9"/>
  <c r="E1217" i="9"/>
  <c r="D1217" i="9"/>
  <c r="F1217" i="9" s="1"/>
  <c r="B1217" i="9"/>
  <c r="C1217" i="9"/>
  <c r="A1217" i="9"/>
  <c r="H1216" i="9"/>
  <c r="G1216" i="9"/>
  <c r="E1216" i="9"/>
  <c r="D1216" i="9"/>
  <c r="F1216" i="9" s="1"/>
  <c r="B1216" i="9"/>
  <c r="C1216" i="9"/>
  <c r="A1216" i="9"/>
  <c r="H1215" i="9"/>
  <c r="G1215" i="9"/>
  <c r="E1215" i="9"/>
  <c r="D1215" i="9"/>
  <c r="F1215" i="9" s="1"/>
  <c r="B1215" i="9"/>
  <c r="C1215" i="9"/>
  <c r="A1215" i="9"/>
  <c r="H1214" i="9"/>
  <c r="G1214" i="9"/>
  <c r="E1214" i="9"/>
  <c r="D1214" i="9"/>
  <c r="F1214" i="9" s="1"/>
  <c r="B1214" i="9"/>
  <c r="C1214" i="9"/>
  <c r="A1214" i="9"/>
  <c r="H1213" i="9"/>
  <c r="G1213" i="9"/>
  <c r="E1213" i="9"/>
  <c r="D1213" i="9"/>
  <c r="F1213" i="9" s="1"/>
  <c r="B1213" i="9"/>
  <c r="C1213" i="9"/>
  <c r="A1213" i="9"/>
  <c r="H1212" i="9"/>
  <c r="G1212" i="9"/>
  <c r="E1212" i="9"/>
  <c r="D1212" i="9"/>
  <c r="F1212" i="9" s="1"/>
  <c r="B1212" i="9"/>
  <c r="C1212" i="9"/>
  <c r="A1212" i="9"/>
  <c r="H1211" i="9"/>
  <c r="G1211" i="9"/>
  <c r="E1211" i="9"/>
  <c r="D1211" i="9"/>
  <c r="F1211" i="9" s="1"/>
  <c r="B1211" i="9"/>
  <c r="C1211" i="9"/>
  <c r="A1211" i="9"/>
  <c r="H1210" i="9"/>
  <c r="G1210" i="9"/>
  <c r="E1210" i="9"/>
  <c r="D1210" i="9"/>
  <c r="F1210" i="9" s="1"/>
  <c r="B1210" i="9"/>
  <c r="C1210" i="9"/>
  <c r="A1210" i="9"/>
  <c r="H1209" i="9"/>
  <c r="G1209" i="9"/>
  <c r="E1209" i="9"/>
  <c r="D1209" i="9"/>
  <c r="F1209" i="9" s="1"/>
  <c r="B1209" i="9"/>
  <c r="C1209" i="9"/>
  <c r="A1209" i="9"/>
  <c r="H1208" i="9"/>
  <c r="G1208" i="9"/>
  <c r="E1208" i="9"/>
  <c r="D1208" i="9"/>
  <c r="F1208" i="9" s="1"/>
  <c r="B1208" i="9"/>
  <c r="C1208" i="9"/>
  <c r="A1208" i="9"/>
  <c r="H1207" i="9"/>
  <c r="G1207" i="9"/>
  <c r="E1207" i="9"/>
  <c r="D1207" i="9"/>
  <c r="F1207" i="9" s="1"/>
  <c r="B1207" i="9"/>
  <c r="C1207" i="9"/>
  <c r="A1207" i="9"/>
  <c r="H1206" i="9"/>
  <c r="G1206" i="9"/>
  <c r="E1206" i="9"/>
  <c r="D1206" i="9"/>
  <c r="F1206" i="9" s="1"/>
  <c r="B1206" i="9"/>
  <c r="C1206" i="9"/>
  <c r="A1206" i="9"/>
  <c r="H1205" i="9"/>
  <c r="G1205" i="9"/>
  <c r="E1205" i="9"/>
  <c r="D1205" i="9"/>
  <c r="F1205" i="9" s="1"/>
  <c r="B1205" i="9"/>
  <c r="C1205" i="9"/>
  <c r="A1205" i="9"/>
  <c r="H1204" i="9"/>
  <c r="G1204" i="9"/>
  <c r="E1204" i="9"/>
  <c r="D1204" i="9"/>
  <c r="F1204" i="9" s="1"/>
  <c r="B1204" i="9"/>
  <c r="C1204" i="9"/>
  <c r="A1204" i="9"/>
  <c r="H1203" i="9"/>
  <c r="G1203" i="9"/>
  <c r="E1203" i="9"/>
  <c r="D1203" i="9"/>
  <c r="F1203" i="9" s="1"/>
  <c r="B1203" i="9"/>
  <c r="C1203" i="9"/>
  <c r="A1203" i="9"/>
  <c r="H1202" i="9"/>
  <c r="G1202" i="9"/>
  <c r="E1202" i="9"/>
  <c r="D1202" i="9"/>
  <c r="F1202" i="9" s="1"/>
  <c r="B1202" i="9"/>
  <c r="C1202" i="9"/>
  <c r="A1202" i="9"/>
  <c r="H1201" i="9"/>
  <c r="G1201" i="9"/>
  <c r="E1201" i="9"/>
  <c r="D1201" i="9"/>
  <c r="F1201" i="9" s="1"/>
  <c r="B1201" i="9"/>
  <c r="C1201" i="9"/>
  <c r="A1201" i="9"/>
  <c r="H1200" i="9"/>
  <c r="G1200" i="9"/>
  <c r="E1200" i="9"/>
  <c r="D1200" i="9"/>
  <c r="F1200" i="9" s="1"/>
  <c r="B1200" i="9"/>
  <c r="C1200" i="9"/>
  <c r="A1200" i="9"/>
  <c r="H1199" i="9"/>
  <c r="G1199" i="9"/>
  <c r="E1199" i="9"/>
  <c r="D1199" i="9"/>
  <c r="F1199" i="9" s="1"/>
  <c r="B1199" i="9"/>
  <c r="C1199" i="9"/>
  <c r="A1199" i="9"/>
  <c r="H1198" i="9"/>
  <c r="G1198" i="9"/>
  <c r="E1198" i="9"/>
  <c r="D1198" i="9"/>
  <c r="F1198" i="9" s="1"/>
  <c r="B1198" i="9"/>
  <c r="C1198" i="9"/>
  <c r="A1198" i="9"/>
  <c r="H1197" i="9"/>
  <c r="G1197" i="9"/>
  <c r="E1197" i="9"/>
  <c r="D1197" i="9"/>
  <c r="F1197" i="9" s="1"/>
  <c r="B1197" i="9"/>
  <c r="C1197" i="9"/>
  <c r="A1197" i="9"/>
  <c r="H1196" i="9"/>
  <c r="G1196" i="9"/>
  <c r="E1196" i="9"/>
  <c r="D1196" i="9"/>
  <c r="F1196" i="9" s="1"/>
  <c r="B1196" i="9"/>
  <c r="C1196" i="9"/>
  <c r="A1196" i="9"/>
  <c r="H1195" i="9"/>
  <c r="G1195" i="9"/>
  <c r="E1195" i="9"/>
  <c r="D1195" i="9"/>
  <c r="F1195" i="9" s="1"/>
  <c r="B1195" i="9"/>
  <c r="C1195" i="9"/>
  <c r="A1195" i="9"/>
  <c r="H1194" i="9"/>
  <c r="G1194" i="9"/>
  <c r="E1194" i="9"/>
  <c r="D1194" i="9"/>
  <c r="F1194" i="9" s="1"/>
  <c r="B1194" i="9"/>
  <c r="C1194" i="9"/>
  <c r="A1194" i="9"/>
  <c r="H1193" i="9"/>
  <c r="G1193" i="9"/>
  <c r="E1193" i="9"/>
  <c r="D1193" i="9"/>
  <c r="F1193" i="9" s="1"/>
  <c r="B1193" i="9"/>
  <c r="C1193" i="9"/>
  <c r="A1193" i="9"/>
  <c r="H1192" i="9"/>
  <c r="G1192" i="9"/>
  <c r="E1192" i="9"/>
  <c r="D1192" i="9"/>
  <c r="F1192" i="9" s="1"/>
  <c r="B1192" i="9"/>
  <c r="C1192" i="9"/>
  <c r="A1192" i="9"/>
  <c r="H1191" i="9"/>
  <c r="G1191" i="9"/>
  <c r="E1191" i="9"/>
  <c r="D1191" i="9"/>
  <c r="F1191" i="9" s="1"/>
  <c r="B1191" i="9"/>
  <c r="C1191" i="9"/>
  <c r="A1191" i="9"/>
  <c r="H1190" i="9"/>
  <c r="G1190" i="9"/>
  <c r="E1190" i="9"/>
  <c r="D1190" i="9"/>
  <c r="F1190" i="9" s="1"/>
  <c r="B1190" i="9"/>
  <c r="C1190" i="9"/>
  <c r="A1190" i="9"/>
  <c r="H1189" i="9"/>
  <c r="G1189" i="9"/>
  <c r="E1189" i="9"/>
  <c r="D1189" i="9"/>
  <c r="F1189" i="9" s="1"/>
  <c r="B1189" i="9"/>
  <c r="C1189" i="9"/>
  <c r="A1189" i="9"/>
  <c r="H1188" i="9"/>
  <c r="G1188" i="9"/>
  <c r="E1188" i="9"/>
  <c r="D1188" i="9"/>
  <c r="F1188" i="9" s="1"/>
  <c r="B1188" i="9"/>
  <c r="C1188" i="9"/>
  <c r="A1188" i="9"/>
  <c r="H1187" i="9"/>
  <c r="G1187" i="9"/>
  <c r="E1187" i="9"/>
  <c r="D1187" i="9"/>
  <c r="F1187" i="9" s="1"/>
  <c r="B1187" i="9"/>
  <c r="C1187" i="9"/>
  <c r="A1187" i="9"/>
  <c r="H1186" i="9"/>
  <c r="G1186" i="9"/>
  <c r="E1186" i="9"/>
  <c r="D1186" i="9"/>
  <c r="F1186" i="9" s="1"/>
  <c r="B1186" i="9"/>
  <c r="C1186" i="9"/>
  <c r="A1186" i="9"/>
  <c r="H1185" i="9"/>
  <c r="G1185" i="9"/>
  <c r="E1185" i="9"/>
  <c r="D1185" i="9"/>
  <c r="F1185" i="9" s="1"/>
  <c r="B1185" i="9"/>
  <c r="C1185" i="9"/>
  <c r="A1185" i="9"/>
  <c r="H1184" i="9"/>
  <c r="G1184" i="9"/>
  <c r="E1184" i="9"/>
  <c r="D1184" i="9"/>
  <c r="F1184" i="9" s="1"/>
  <c r="B1184" i="9"/>
  <c r="C1184" i="9"/>
  <c r="A1184" i="9"/>
  <c r="H1183" i="9"/>
  <c r="G1183" i="9"/>
  <c r="E1183" i="9"/>
  <c r="D1183" i="9"/>
  <c r="F1183" i="9" s="1"/>
  <c r="B1183" i="9"/>
  <c r="C1183" i="9"/>
  <c r="A1183" i="9"/>
  <c r="H1182" i="9"/>
  <c r="G1182" i="9"/>
  <c r="E1182" i="9"/>
  <c r="D1182" i="9"/>
  <c r="F1182" i="9" s="1"/>
  <c r="B1182" i="9"/>
  <c r="C1182" i="9"/>
  <c r="A1182" i="9"/>
  <c r="H1181" i="9"/>
  <c r="G1181" i="9"/>
  <c r="E1181" i="9"/>
  <c r="D1181" i="9"/>
  <c r="F1181" i="9" s="1"/>
  <c r="B1181" i="9"/>
  <c r="C1181" i="9"/>
  <c r="A1181" i="9"/>
  <c r="H1180" i="9"/>
  <c r="G1180" i="9"/>
  <c r="E1180" i="9"/>
  <c r="D1180" i="9"/>
  <c r="F1180" i="9" s="1"/>
  <c r="B1180" i="9"/>
  <c r="C1180" i="9"/>
  <c r="A1180" i="9"/>
  <c r="H1179" i="9"/>
  <c r="G1179" i="9"/>
  <c r="E1179" i="9"/>
  <c r="D1179" i="9"/>
  <c r="F1179" i="9" s="1"/>
  <c r="B1179" i="9"/>
  <c r="C1179" i="9"/>
  <c r="A1179" i="9"/>
  <c r="H1178" i="9"/>
  <c r="G1178" i="9"/>
  <c r="E1178" i="9"/>
  <c r="D1178" i="9"/>
  <c r="F1178" i="9" s="1"/>
  <c r="B1178" i="9"/>
  <c r="C1178" i="9"/>
  <c r="A1178" i="9"/>
  <c r="H1177" i="9"/>
  <c r="G1177" i="9"/>
  <c r="E1177" i="9"/>
  <c r="D1177" i="9"/>
  <c r="F1177" i="9" s="1"/>
  <c r="B1177" i="9"/>
  <c r="C1177" i="9"/>
  <c r="A1177" i="9"/>
  <c r="H1176" i="9"/>
  <c r="G1176" i="9"/>
  <c r="E1176" i="9"/>
  <c r="D1176" i="9"/>
  <c r="F1176" i="9" s="1"/>
  <c r="B1176" i="9"/>
  <c r="C1176" i="9"/>
  <c r="A1176" i="9"/>
  <c r="H1175" i="9"/>
  <c r="G1175" i="9"/>
  <c r="E1175" i="9"/>
  <c r="D1175" i="9"/>
  <c r="F1175" i="9" s="1"/>
  <c r="B1175" i="9"/>
  <c r="C1175" i="9"/>
  <c r="A1175" i="9"/>
  <c r="H1174" i="9"/>
  <c r="G1174" i="9"/>
  <c r="E1174" i="9"/>
  <c r="D1174" i="9"/>
  <c r="F1174" i="9" s="1"/>
  <c r="B1174" i="9"/>
  <c r="C1174" i="9"/>
  <c r="A1174" i="9"/>
  <c r="H1173" i="9"/>
  <c r="G1173" i="9"/>
  <c r="E1173" i="9"/>
  <c r="D1173" i="9"/>
  <c r="F1173" i="9" s="1"/>
  <c r="B1173" i="9"/>
  <c r="C1173" i="9"/>
  <c r="A1173" i="9"/>
  <c r="H1172" i="9"/>
  <c r="G1172" i="9"/>
  <c r="E1172" i="9"/>
  <c r="D1172" i="9"/>
  <c r="F1172" i="9" s="1"/>
  <c r="B1172" i="9"/>
  <c r="C1172" i="9"/>
  <c r="A1172" i="9"/>
  <c r="H1171" i="9"/>
  <c r="G1171" i="9"/>
  <c r="E1171" i="9"/>
  <c r="D1171" i="9"/>
  <c r="F1171" i="9" s="1"/>
  <c r="B1171" i="9"/>
  <c r="C1171" i="9"/>
  <c r="A1171" i="9"/>
  <c r="H1170" i="9"/>
  <c r="G1170" i="9"/>
  <c r="E1170" i="9"/>
  <c r="D1170" i="9"/>
  <c r="F1170" i="9" s="1"/>
  <c r="B1170" i="9"/>
  <c r="C1170" i="9"/>
  <c r="A1170" i="9"/>
  <c r="H1169" i="9"/>
  <c r="G1169" i="9"/>
  <c r="E1169" i="9"/>
  <c r="D1169" i="9"/>
  <c r="F1169" i="9" s="1"/>
  <c r="B1169" i="9"/>
  <c r="C1169" i="9"/>
  <c r="A1169" i="9"/>
  <c r="H1168" i="9"/>
  <c r="G1168" i="9"/>
  <c r="E1168" i="9"/>
  <c r="D1168" i="9"/>
  <c r="F1168" i="9" s="1"/>
  <c r="B1168" i="9"/>
  <c r="C1168" i="9"/>
  <c r="A1168" i="9"/>
  <c r="H1167" i="9"/>
  <c r="G1167" i="9"/>
  <c r="E1167" i="9"/>
  <c r="D1167" i="9"/>
  <c r="F1167" i="9" s="1"/>
  <c r="B1167" i="9"/>
  <c r="C1167" i="9"/>
  <c r="A1167" i="9"/>
  <c r="H1166" i="9"/>
  <c r="G1166" i="9"/>
  <c r="E1166" i="9"/>
  <c r="D1166" i="9"/>
  <c r="F1166" i="9" s="1"/>
  <c r="B1166" i="9"/>
  <c r="C1166" i="9"/>
  <c r="A1166" i="9"/>
  <c r="H1165" i="9"/>
  <c r="G1165" i="9"/>
  <c r="E1165" i="9"/>
  <c r="D1165" i="9"/>
  <c r="F1165" i="9" s="1"/>
  <c r="B1165" i="9"/>
  <c r="C1165" i="9"/>
  <c r="A1165" i="9"/>
  <c r="H1164" i="9"/>
  <c r="G1164" i="9"/>
  <c r="E1164" i="9"/>
  <c r="D1164" i="9"/>
  <c r="F1164" i="9" s="1"/>
  <c r="B1164" i="9"/>
  <c r="C1164" i="9"/>
  <c r="A1164" i="9"/>
  <c r="H1163" i="9"/>
  <c r="G1163" i="9"/>
  <c r="E1163" i="9"/>
  <c r="D1163" i="9"/>
  <c r="F1163" i="9" s="1"/>
  <c r="B1163" i="9"/>
  <c r="C1163" i="9"/>
  <c r="A1163" i="9"/>
  <c r="H1162" i="9"/>
  <c r="G1162" i="9"/>
  <c r="E1162" i="9"/>
  <c r="D1162" i="9"/>
  <c r="F1162" i="9" s="1"/>
  <c r="B1162" i="9"/>
  <c r="C1162" i="9"/>
  <c r="A1162" i="9"/>
  <c r="H1161" i="9"/>
  <c r="G1161" i="9"/>
  <c r="E1161" i="9"/>
  <c r="D1161" i="9"/>
  <c r="F1161" i="9" s="1"/>
  <c r="B1161" i="9"/>
  <c r="C1161" i="9"/>
  <c r="A1161" i="9"/>
  <c r="H1160" i="9"/>
  <c r="G1160" i="9"/>
  <c r="E1160" i="9"/>
  <c r="D1160" i="9"/>
  <c r="F1160" i="9" s="1"/>
  <c r="B1160" i="9"/>
  <c r="C1160" i="9"/>
  <c r="A1160" i="9"/>
  <c r="H1159" i="9"/>
  <c r="G1159" i="9"/>
  <c r="E1159" i="9"/>
  <c r="D1159" i="9"/>
  <c r="F1159" i="9" s="1"/>
  <c r="B1159" i="9"/>
  <c r="C1159" i="9"/>
  <c r="A1159" i="9"/>
  <c r="H1158" i="9"/>
  <c r="G1158" i="9"/>
  <c r="E1158" i="9"/>
  <c r="D1158" i="9"/>
  <c r="F1158" i="9" s="1"/>
  <c r="B1158" i="9"/>
  <c r="C1158" i="9"/>
  <c r="A1158" i="9"/>
  <c r="H1157" i="9"/>
  <c r="G1157" i="9"/>
  <c r="E1157" i="9"/>
  <c r="D1157" i="9"/>
  <c r="F1157" i="9" s="1"/>
  <c r="B1157" i="9"/>
  <c r="C1157" i="9"/>
  <c r="A1157" i="9"/>
  <c r="H1156" i="9"/>
  <c r="G1156" i="9"/>
  <c r="E1156" i="9"/>
  <c r="D1156" i="9"/>
  <c r="F1156" i="9" s="1"/>
  <c r="B1156" i="9"/>
  <c r="C1156" i="9"/>
  <c r="A1156" i="9"/>
  <c r="H1155" i="9"/>
  <c r="G1155" i="9"/>
  <c r="E1155" i="9"/>
  <c r="D1155" i="9"/>
  <c r="F1155" i="9" s="1"/>
  <c r="B1155" i="9"/>
  <c r="C1155" i="9"/>
  <c r="A1155" i="9"/>
  <c r="H1154" i="9"/>
  <c r="G1154" i="9"/>
  <c r="E1154" i="9"/>
  <c r="D1154" i="9"/>
  <c r="F1154" i="9" s="1"/>
  <c r="B1154" i="9"/>
  <c r="C1154" i="9"/>
  <c r="A1154" i="9"/>
  <c r="H1153" i="9"/>
  <c r="G1153" i="9"/>
  <c r="E1153" i="9"/>
  <c r="D1153" i="9"/>
  <c r="F1153" i="9" s="1"/>
  <c r="B1153" i="9"/>
  <c r="C1153" i="9"/>
  <c r="A1153" i="9"/>
  <c r="H1152" i="9"/>
  <c r="G1152" i="9"/>
  <c r="E1152" i="9"/>
  <c r="D1152" i="9"/>
  <c r="F1152" i="9" s="1"/>
  <c r="B1152" i="9"/>
  <c r="C1152" i="9"/>
  <c r="A1152" i="9"/>
  <c r="H1151" i="9"/>
  <c r="G1151" i="9"/>
  <c r="E1151" i="9"/>
  <c r="D1151" i="9"/>
  <c r="F1151" i="9" s="1"/>
  <c r="B1151" i="9"/>
  <c r="C1151" i="9"/>
  <c r="A1151" i="9"/>
  <c r="H1150" i="9"/>
  <c r="G1150" i="9"/>
  <c r="E1150" i="9"/>
  <c r="D1150" i="9"/>
  <c r="F1150" i="9" s="1"/>
  <c r="B1150" i="9"/>
  <c r="C1150" i="9"/>
  <c r="A1150" i="9"/>
  <c r="H1149" i="9"/>
  <c r="G1149" i="9"/>
  <c r="E1149" i="9"/>
  <c r="D1149" i="9"/>
  <c r="F1149" i="9" s="1"/>
  <c r="B1149" i="9"/>
  <c r="C1149" i="9"/>
  <c r="A1149" i="9"/>
  <c r="H1148" i="9"/>
  <c r="G1148" i="9"/>
  <c r="E1148" i="9"/>
  <c r="D1148" i="9"/>
  <c r="F1148" i="9" s="1"/>
  <c r="B1148" i="9"/>
  <c r="C1148" i="9"/>
  <c r="A1148" i="9"/>
  <c r="H1147" i="9"/>
  <c r="G1147" i="9"/>
  <c r="E1147" i="9"/>
  <c r="D1147" i="9"/>
  <c r="F1147" i="9" s="1"/>
  <c r="B1147" i="9"/>
  <c r="C1147" i="9"/>
  <c r="A1147" i="9"/>
  <c r="H1146" i="9"/>
  <c r="G1146" i="9"/>
  <c r="E1146" i="9"/>
  <c r="D1146" i="9"/>
  <c r="F1146" i="9" s="1"/>
  <c r="B1146" i="9"/>
  <c r="C1146" i="9"/>
  <c r="A1146" i="9"/>
  <c r="H1145" i="9"/>
  <c r="G1145" i="9"/>
  <c r="E1145" i="9"/>
  <c r="D1145" i="9"/>
  <c r="F1145" i="9" s="1"/>
  <c r="B1145" i="9"/>
  <c r="C1145" i="9"/>
  <c r="A1145" i="9"/>
  <c r="H1144" i="9"/>
  <c r="G1144" i="9"/>
  <c r="E1144" i="9"/>
  <c r="D1144" i="9"/>
  <c r="F1144" i="9" s="1"/>
  <c r="B1144" i="9"/>
  <c r="C1144" i="9"/>
  <c r="A1144" i="9"/>
  <c r="H1143" i="9"/>
  <c r="G1143" i="9"/>
  <c r="E1143" i="9"/>
  <c r="D1143" i="9"/>
  <c r="F1143" i="9" s="1"/>
  <c r="B1143" i="9"/>
  <c r="C1143" i="9"/>
  <c r="A1143" i="9"/>
  <c r="H1142" i="9"/>
  <c r="G1142" i="9"/>
  <c r="E1142" i="9"/>
  <c r="D1142" i="9"/>
  <c r="F1142" i="9" s="1"/>
  <c r="B1142" i="9"/>
  <c r="C1142" i="9"/>
  <c r="A1142" i="9"/>
  <c r="H1141" i="9"/>
  <c r="G1141" i="9"/>
  <c r="E1141" i="9"/>
  <c r="D1141" i="9"/>
  <c r="F1141" i="9" s="1"/>
  <c r="B1141" i="9"/>
  <c r="C1141" i="9"/>
  <c r="A1141" i="9"/>
  <c r="H1140" i="9"/>
  <c r="G1140" i="9"/>
  <c r="E1140" i="9"/>
  <c r="D1140" i="9"/>
  <c r="F1140" i="9" s="1"/>
  <c r="B1140" i="9"/>
  <c r="C1140" i="9"/>
  <c r="A1140" i="9"/>
  <c r="H1139" i="9"/>
  <c r="G1139" i="9"/>
  <c r="E1139" i="9"/>
  <c r="D1139" i="9"/>
  <c r="F1139" i="9" s="1"/>
  <c r="B1139" i="9"/>
  <c r="C1139" i="9"/>
  <c r="A1139" i="9"/>
  <c r="H1138" i="9"/>
  <c r="G1138" i="9"/>
  <c r="E1138" i="9"/>
  <c r="D1138" i="9"/>
  <c r="F1138" i="9" s="1"/>
  <c r="B1138" i="9"/>
  <c r="C1138" i="9"/>
  <c r="A1138" i="9"/>
  <c r="H1137" i="9"/>
  <c r="G1137" i="9"/>
  <c r="E1137" i="9"/>
  <c r="D1137" i="9"/>
  <c r="F1137" i="9" s="1"/>
  <c r="B1137" i="9"/>
  <c r="C1137" i="9"/>
  <c r="A1137" i="9"/>
  <c r="H1136" i="9"/>
  <c r="G1136" i="9"/>
  <c r="E1136" i="9"/>
  <c r="D1136" i="9"/>
  <c r="F1136" i="9" s="1"/>
  <c r="B1136" i="9"/>
  <c r="C1136" i="9"/>
  <c r="A1136" i="9"/>
  <c r="H1135" i="9"/>
  <c r="G1135" i="9"/>
  <c r="E1135" i="9"/>
  <c r="D1135" i="9"/>
  <c r="F1135" i="9" s="1"/>
  <c r="B1135" i="9"/>
  <c r="C1135" i="9"/>
  <c r="A1135" i="9"/>
  <c r="H1134" i="9"/>
  <c r="G1134" i="9"/>
  <c r="E1134" i="9"/>
  <c r="D1134" i="9"/>
  <c r="F1134" i="9" s="1"/>
  <c r="B1134" i="9"/>
  <c r="C1134" i="9"/>
  <c r="A1134" i="9"/>
  <c r="H1133" i="9"/>
  <c r="G1133" i="9"/>
  <c r="E1133" i="9"/>
  <c r="D1133" i="9"/>
  <c r="F1133" i="9" s="1"/>
  <c r="B1133" i="9"/>
  <c r="C1133" i="9"/>
  <c r="A1133" i="9"/>
  <c r="H1132" i="9"/>
  <c r="G1132" i="9"/>
  <c r="E1132" i="9"/>
  <c r="D1132" i="9"/>
  <c r="F1132" i="9" s="1"/>
  <c r="B1132" i="9"/>
  <c r="C1132" i="9"/>
  <c r="A1132" i="9"/>
  <c r="H1131" i="9"/>
  <c r="G1131" i="9"/>
  <c r="E1131" i="9"/>
  <c r="D1131" i="9"/>
  <c r="F1131" i="9" s="1"/>
  <c r="B1131" i="9"/>
  <c r="C1131" i="9"/>
  <c r="A1131" i="9"/>
  <c r="H1130" i="9"/>
  <c r="G1130" i="9"/>
  <c r="E1130" i="9"/>
  <c r="D1130" i="9"/>
  <c r="F1130" i="9" s="1"/>
  <c r="B1130" i="9"/>
  <c r="C1130" i="9"/>
  <c r="A1130" i="9"/>
  <c r="H1129" i="9"/>
  <c r="G1129" i="9"/>
  <c r="E1129" i="9"/>
  <c r="D1129" i="9"/>
  <c r="F1129" i="9" s="1"/>
  <c r="B1129" i="9"/>
  <c r="C1129" i="9"/>
  <c r="A1129" i="9"/>
  <c r="H1128" i="9"/>
  <c r="G1128" i="9"/>
  <c r="E1128" i="9"/>
  <c r="D1128" i="9"/>
  <c r="F1128" i="9" s="1"/>
  <c r="B1128" i="9"/>
  <c r="C1128" i="9"/>
  <c r="A1128" i="9"/>
  <c r="H1127" i="9"/>
  <c r="G1127" i="9"/>
  <c r="E1127" i="9"/>
  <c r="D1127" i="9"/>
  <c r="F1127" i="9" s="1"/>
  <c r="B1127" i="9"/>
  <c r="C1127" i="9"/>
  <c r="A1127" i="9"/>
  <c r="H1126" i="9"/>
  <c r="G1126" i="9"/>
  <c r="E1126" i="9"/>
  <c r="D1126" i="9"/>
  <c r="F1126" i="9" s="1"/>
  <c r="B1126" i="9"/>
  <c r="C1126" i="9"/>
  <c r="A1126" i="9"/>
  <c r="H1125" i="9"/>
  <c r="G1125" i="9"/>
  <c r="E1125" i="9"/>
  <c r="D1125" i="9"/>
  <c r="F1125" i="9" s="1"/>
  <c r="B1125" i="9"/>
  <c r="C1125" i="9"/>
  <c r="A1125" i="9"/>
  <c r="H1124" i="9"/>
  <c r="G1124" i="9"/>
  <c r="E1124" i="9"/>
  <c r="D1124" i="9"/>
  <c r="F1124" i="9" s="1"/>
  <c r="B1124" i="9"/>
  <c r="C1124" i="9"/>
  <c r="A1124" i="9"/>
  <c r="H1123" i="9"/>
  <c r="G1123" i="9"/>
  <c r="E1123" i="9"/>
  <c r="D1123" i="9"/>
  <c r="F1123" i="9" s="1"/>
  <c r="B1123" i="9"/>
  <c r="C1123" i="9"/>
  <c r="A1123" i="9"/>
  <c r="H1122" i="9"/>
  <c r="G1122" i="9"/>
  <c r="E1122" i="9"/>
  <c r="D1122" i="9"/>
  <c r="F1122" i="9" s="1"/>
  <c r="B1122" i="9"/>
  <c r="C1122" i="9"/>
  <c r="A1122" i="9"/>
  <c r="H1121" i="9"/>
  <c r="G1121" i="9"/>
  <c r="E1121" i="9"/>
  <c r="D1121" i="9"/>
  <c r="F1121" i="9" s="1"/>
  <c r="B1121" i="9"/>
  <c r="C1121" i="9"/>
  <c r="A1121" i="9"/>
  <c r="H1120" i="9"/>
  <c r="G1120" i="9"/>
  <c r="E1120" i="9"/>
  <c r="D1120" i="9"/>
  <c r="F1120" i="9" s="1"/>
  <c r="B1120" i="9"/>
  <c r="C1120" i="9"/>
  <c r="A1120" i="9"/>
  <c r="H1119" i="9"/>
  <c r="G1119" i="9"/>
  <c r="E1119" i="9"/>
  <c r="D1119" i="9"/>
  <c r="F1119" i="9" s="1"/>
  <c r="B1119" i="9"/>
  <c r="C1119" i="9"/>
  <c r="A1119" i="9"/>
  <c r="H1118" i="9"/>
  <c r="G1118" i="9"/>
  <c r="E1118" i="9"/>
  <c r="D1118" i="9"/>
  <c r="F1118" i="9" s="1"/>
  <c r="B1118" i="9"/>
  <c r="C1118" i="9"/>
  <c r="A1118" i="9"/>
  <c r="H1117" i="9"/>
  <c r="G1117" i="9"/>
  <c r="E1117" i="9"/>
  <c r="D1117" i="9"/>
  <c r="F1117" i="9" s="1"/>
  <c r="B1117" i="9"/>
  <c r="C1117" i="9"/>
  <c r="A1117" i="9"/>
  <c r="H1116" i="9"/>
  <c r="G1116" i="9"/>
  <c r="E1116" i="9"/>
  <c r="D1116" i="9"/>
  <c r="F1116" i="9" s="1"/>
  <c r="B1116" i="9"/>
  <c r="C1116" i="9"/>
  <c r="A1116" i="9"/>
  <c r="H1115" i="9"/>
  <c r="G1115" i="9"/>
  <c r="E1115" i="9"/>
  <c r="D1115" i="9"/>
  <c r="F1115" i="9" s="1"/>
  <c r="B1115" i="9"/>
  <c r="C1115" i="9"/>
  <c r="A1115" i="9"/>
  <c r="H1114" i="9"/>
  <c r="G1114" i="9"/>
  <c r="E1114" i="9"/>
  <c r="D1114" i="9"/>
  <c r="F1114" i="9" s="1"/>
  <c r="B1114" i="9"/>
  <c r="C1114" i="9"/>
  <c r="A1114" i="9"/>
  <c r="H1113" i="9"/>
  <c r="G1113" i="9"/>
  <c r="E1113" i="9"/>
  <c r="D1113" i="9"/>
  <c r="F1113" i="9" s="1"/>
  <c r="B1113" i="9"/>
  <c r="C1113" i="9"/>
  <c r="A1113" i="9"/>
  <c r="H1112" i="9"/>
  <c r="G1112" i="9"/>
  <c r="E1112" i="9"/>
  <c r="D1112" i="9"/>
  <c r="F1112" i="9" s="1"/>
  <c r="B1112" i="9"/>
  <c r="C1112" i="9"/>
  <c r="A1112" i="9"/>
  <c r="H1111" i="9"/>
  <c r="G1111" i="9"/>
  <c r="E1111" i="9"/>
  <c r="D1111" i="9"/>
  <c r="F1111" i="9" s="1"/>
  <c r="B1111" i="9"/>
  <c r="C1111" i="9"/>
  <c r="A1111" i="9"/>
  <c r="H1110" i="9"/>
  <c r="G1110" i="9"/>
  <c r="E1110" i="9"/>
  <c r="D1110" i="9"/>
  <c r="F1110" i="9" s="1"/>
  <c r="B1110" i="9"/>
  <c r="C1110" i="9"/>
  <c r="A1110" i="9"/>
  <c r="H1109" i="9"/>
  <c r="G1109" i="9"/>
  <c r="E1109" i="9"/>
  <c r="D1109" i="9"/>
  <c r="F1109" i="9" s="1"/>
  <c r="B1109" i="9"/>
  <c r="C1109" i="9"/>
  <c r="A1109" i="9"/>
  <c r="H1108" i="9"/>
  <c r="G1108" i="9"/>
  <c r="E1108" i="9"/>
  <c r="D1108" i="9"/>
  <c r="F1108" i="9" s="1"/>
  <c r="B1108" i="9"/>
  <c r="C1108" i="9"/>
  <c r="A1108" i="9"/>
  <c r="H1107" i="9"/>
  <c r="G1107" i="9"/>
  <c r="E1107" i="9"/>
  <c r="D1107" i="9"/>
  <c r="F1107" i="9" s="1"/>
  <c r="B1107" i="9"/>
  <c r="C1107" i="9"/>
  <c r="A1107" i="9"/>
  <c r="H1106" i="9"/>
  <c r="G1106" i="9"/>
  <c r="E1106" i="9"/>
  <c r="D1106" i="9"/>
  <c r="F1106" i="9" s="1"/>
  <c r="B1106" i="9"/>
  <c r="C1106" i="9"/>
  <c r="A1106" i="9"/>
  <c r="H1105" i="9"/>
  <c r="G1105" i="9"/>
  <c r="E1105" i="9"/>
  <c r="D1105" i="9"/>
  <c r="F1105" i="9" s="1"/>
  <c r="B1105" i="9"/>
  <c r="C1105" i="9"/>
  <c r="A1105" i="9"/>
  <c r="H1104" i="9"/>
  <c r="G1104" i="9"/>
  <c r="E1104" i="9"/>
  <c r="D1104" i="9"/>
  <c r="F1104" i="9" s="1"/>
  <c r="B1104" i="9"/>
  <c r="C1104" i="9"/>
  <c r="A1104" i="9"/>
  <c r="H1103" i="9"/>
  <c r="G1103" i="9"/>
  <c r="E1103" i="9"/>
  <c r="D1103" i="9"/>
  <c r="F1103" i="9" s="1"/>
  <c r="B1103" i="9"/>
  <c r="C1103" i="9"/>
  <c r="A1103" i="9"/>
  <c r="H1102" i="9"/>
  <c r="G1102" i="9"/>
  <c r="E1102" i="9"/>
  <c r="D1102" i="9"/>
  <c r="F1102" i="9" s="1"/>
  <c r="B1102" i="9"/>
  <c r="C1102" i="9"/>
  <c r="A1102" i="9"/>
  <c r="H1101" i="9"/>
  <c r="G1101" i="9"/>
  <c r="E1101" i="9"/>
  <c r="D1101" i="9"/>
  <c r="F1101" i="9" s="1"/>
  <c r="B1101" i="9"/>
  <c r="C1101" i="9"/>
  <c r="A1101" i="9"/>
  <c r="H1100" i="9"/>
  <c r="G1100" i="9"/>
  <c r="E1100" i="9"/>
  <c r="D1100" i="9"/>
  <c r="F1100" i="9" s="1"/>
  <c r="B1100" i="9"/>
  <c r="C1100" i="9"/>
  <c r="A1100" i="9"/>
  <c r="H1099" i="9"/>
  <c r="G1099" i="9"/>
  <c r="E1099" i="9"/>
  <c r="D1099" i="9"/>
  <c r="F1099" i="9" s="1"/>
  <c r="B1099" i="9"/>
  <c r="C1099" i="9"/>
  <c r="A1099" i="9"/>
  <c r="H1098" i="9"/>
  <c r="G1098" i="9"/>
  <c r="E1098" i="9"/>
  <c r="D1098" i="9"/>
  <c r="F1098" i="9" s="1"/>
  <c r="B1098" i="9"/>
  <c r="C1098" i="9"/>
  <c r="A1098" i="9"/>
  <c r="H1097" i="9"/>
  <c r="G1097" i="9"/>
  <c r="E1097" i="9"/>
  <c r="D1097" i="9"/>
  <c r="F1097" i="9" s="1"/>
  <c r="B1097" i="9"/>
  <c r="C1097" i="9"/>
  <c r="A1097" i="9"/>
  <c r="H1096" i="9"/>
  <c r="G1096" i="9"/>
  <c r="E1096" i="9"/>
  <c r="D1096" i="9"/>
  <c r="F1096" i="9" s="1"/>
  <c r="B1096" i="9"/>
  <c r="C1096" i="9"/>
  <c r="A1096" i="9"/>
  <c r="H1095" i="9"/>
  <c r="G1095" i="9"/>
  <c r="E1095" i="9"/>
  <c r="D1095" i="9"/>
  <c r="F1095" i="9" s="1"/>
  <c r="B1095" i="9"/>
  <c r="C1095" i="9"/>
  <c r="A1095" i="9"/>
  <c r="H1094" i="9"/>
  <c r="G1094" i="9"/>
  <c r="E1094" i="9"/>
  <c r="D1094" i="9"/>
  <c r="F1094" i="9" s="1"/>
  <c r="B1094" i="9"/>
  <c r="C1094" i="9"/>
  <c r="A1094" i="9"/>
  <c r="H1093" i="9"/>
  <c r="G1093" i="9"/>
  <c r="E1093" i="9"/>
  <c r="D1093" i="9"/>
  <c r="F1093" i="9" s="1"/>
  <c r="B1093" i="9"/>
  <c r="C1093" i="9"/>
  <c r="A1093" i="9"/>
  <c r="H1092" i="9"/>
  <c r="G1092" i="9"/>
  <c r="E1092" i="9"/>
  <c r="D1092" i="9"/>
  <c r="F1092" i="9" s="1"/>
  <c r="B1092" i="9"/>
  <c r="C1092" i="9"/>
  <c r="A1092" i="9"/>
  <c r="H1091" i="9"/>
  <c r="G1091" i="9"/>
  <c r="E1091" i="9"/>
  <c r="D1091" i="9"/>
  <c r="F1091" i="9" s="1"/>
  <c r="B1091" i="9"/>
  <c r="C1091" i="9"/>
  <c r="A1091" i="9"/>
  <c r="H1090" i="9"/>
  <c r="G1090" i="9"/>
  <c r="E1090" i="9"/>
  <c r="D1090" i="9"/>
  <c r="F1090" i="9" s="1"/>
  <c r="B1090" i="9"/>
  <c r="C1090" i="9"/>
  <c r="A1090" i="9"/>
  <c r="H1089" i="9"/>
  <c r="G1089" i="9"/>
  <c r="E1089" i="9"/>
  <c r="D1089" i="9"/>
  <c r="F1089" i="9" s="1"/>
  <c r="B1089" i="9"/>
  <c r="C1089" i="9"/>
  <c r="A1089" i="9"/>
  <c r="H1088" i="9"/>
  <c r="G1088" i="9"/>
  <c r="E1088" i="9"/>
  <c r="D1088" i="9"/>
  <c r="F1088" i="9" s="1"/>
  <c r="B1088" i="9"/>
  <c r="C1088" i="9"/>
  <c r="A1088" i="9"/>
  <c r="H1087" i="9"/>
  <c r="G1087" i="9"/>
  <c r="E1087" i="9"/>
  <c r="D1087" i="9"/>
  <c r="F1087" i="9" s="1"/>
  <c r="B1087" i="9"/>
  <c r="C1087" i="9"/>
  <c r="A1087" i="9"/>
  <c r="H1086" i="9"/>
  <c r="G1086" i="9"/>
  <c r="E1086" i="9"/>
  <c r="D1086" i="9"/>
  <c r="F1086" i="9" s="1"/>
  <c r="B1086" i="9"/>
  <c r="C1086" i="9"/>
  <c r="A1086" i="9"/>
  <c r="H1085" i="9"/>
  <c r="G1085" i="9"/>
  <c r="E1085" i="9"/>
  <c r="D1085" i="9"/>
  <c r="F1085" i="9" s="1"/>
  <c r="B1085" i="9"/>
  <c r="C1085" i="9"/>
  <c r="A1085" i="9"/>
  <c r="H1084" i="9"/>
  <c r="G1084" i="9"/>
  <c r="E1084" i="9"/>
  <c r="D1084" i="9"/>
  <c r="F1084" i="9" s="1"/>
  <c r="B1084" i="9"/>
  <c r="C1084" i="9"/>
  <c r="A1084" i="9"/>
  <c r="H1083" i="9"/>
  <c r="G1083" i="9"/>
  <c r="E1083" i="9"/>
  <c r="D1083" i="9"/>
  <c r="F1083" i="9" s="1"/>
  <c r="B1083" i="9"/>
  <c r="C1083" i="9"/>
  <c r="A1083" i="9"/>
  <c r="H1082" i="9"/>
  <c r="G1082" i="9"/>
  <c r="E1082" i="9"/>
  <c r="D1082" i="9"/>
  <c r="F1082" i="9" s="1"/>
  <c r="B1082" i="9"/>
  <c r="C1082" i="9"/>
  <c r="A1082" i="9"/>
  <c r="H1081" i="9"/>
  <c r="G1081" i="9"/>
  <c r="E1081" i="9"/>
  <c r="D1081" i="9"/>
  <c r="F1081" i="9" s="1"/>
  <c r="B1081" i="9"/>
  <c r="C1081" i="9"/>
  <c r="A1081" i="9"/>
  <c r="H1080" i="9"/>
  <c r="G1080" i="9"/>
  <c r="E1080" i="9"/>
  <c r="D1080" i="9"/>
  <c r="F1080" i="9" s="1"/>
  <c r="B1080" i="9"/>
  <c r="C1080" i="9"/>
  <c r="A1080" i="9"/>
  <c r="H1079" i="9"/>
  <c r="G1079" i="9"/>
  <c r="E1079" i="9"/>
  <c r="D1079" i="9"/>
  <c r="F1079" i="9" s="1"/>
  <c r="B1079" i="9"/>
  <c r="C1079" i="9"/>
  <c r="A1079" i="9"/>
  <c r="H1078" i="9"/>
  <c r="G1078" i="9"/>
  <c r="E1078" i="9"/>
  <c r="D1078" i="9"/>
  <c r="F1078" i="9" s="1"/>
  <c r="B1078" i="9"/>
  <c r="C1078" i="9"/>
  <c r="A1078" i="9"/>
  <c r="H1077" i="9"/>
  <c r="G1077" i="9"/>
  <c r="E1077" i="9"/>
  <c r="D1077" i="9"/>
  <c r="F1077" i="9" s="1"/>
  <c r="B1077" i="9"/>
  <c r="C1077" i="9"/>
  <c r="A1077" i="9"/>
  <c r="H1076" i="9"/>
  <c r="G1076" i="9"/>
  <c r="E1076" i="9"/>
  <c r="D1076" i="9"/>
  <c r="F1076" i="9" s="1"/>
  <c r="B1076" i="9"/>
  <c r="C1076" i="9"/>
  <c r="A1076" i="9"/>
  <c r="H1075" i="9"/>
  <c r="G1075" i="9"/>
  <c r="E1075" i="9"/>
  <c r="D1075" i="9"/>
  <c r="F1075" i="9" s="1"/>
  <c r="B1075" i="9"/>
  <c r="C1075" i="9"/>
  <c r="A1075" i="9"/>
  <c r="H1074" i="9"/>
  <c r="G1074" i="9"/>
  <c r="E1074" i="9"/>
  <c r="D1074" i="9"/>
  <c r="F1074" i="9" s="1"/>
  <c r="B1074" i="9"/>
  <c r="C1074" i="9"/>
  <c r="A1074" i="9"/>
  <c r="H1073" i="9"/>
  <c r="G1073" i="9"/>
  <c r="E1073" i="9"/>
  <c r="D1073" i="9"/>
  <c r="F1073" i="9" s="1"/>
  <c r="B1073" i="9"/>
  <c r="C1073" i="9"/>
  <c r="A1073" i="9"/>
  <c r="H1072" i="9"/>
  <c r="G1072" i="9"/>
  <c r="E1072" i="9"/>
  <c r="D1072" i="9"/>
  <c r="F1072" i="9" s="1"/>
  <c r="B1072" i="9"/>
  <c r="C1072" i="9"/>
  <c r="A1072" i="9"/>
  <c r="H1071" i="9"/>
  <c r="G1071" i="9"/>
  <c r="E1071" i="9"/>
  <c r="D1071" i="9"/>
  <c r="F1071" i="9" s="1"/>
  <c r="B1071" i="9"/>
  <c r="C1071" i="9"/>
  <c r="A1071" i="9"/>
  <c r="H1070" i="9"/>
  <c r="G1070" i="9"/>
  <c r="E1070" i="9"/>
  <c r="D1070" i="9"/>
  <c r="F1070" i="9" s="1"/>
  <c r="B1070" i="9"/>
  <c r="C1070" i="9"/>
  <c r="A1070" i="9"/>
  <c r="H1069" i="9"/>
  <c r="G1069" i="9"/>
  <c r="E1069" i="9"/>
  <c r="D1069" i="9"/>
  <c r="F1069" i="9" s="1"/>
  <c r="B1069" i="9"/>
  <c r="C1069" i="9"/>
  <c r="A1069" i="9"/>
  <c r="H1068" i="9"/>
  <c r="G1068" i="9"/>
  <c r="E1068" i="9"/>
  <c r="D1068" i="9"/>
  <c r="F1068" i="9" s="1"/>
  <c r="B1068" i="9"/>
  <c r="C1068" i="9"/>
  <c r="A1068" i="9"/>
  <c r="H1067" i="9"/>
  <c r="G1067" i="9"/>
  <c r="E1067" i="9"/>
  <c r="D1067" i="9"/>
  <c r="F1067" i="9" s="1"/>
  <c r="B1067" i="9"/>
  <c r="C1067" i="9"/>
  <c r="A1067" i="9"/>
  <c r="H1066" i="9"/>
  <c r="G1066" i="9"/>
  <c r="E1066" i="9"/>
  <c r="D1066" i="9"/>
  <c r="F1066" i="9" s="1"/>
  <c r="B1066" i="9"/>
  <c r="C1066" i="9"/>
  <c r="A1066" i="9"/>
  <c r="H1065" i="9"/>
  <c r="G1065" i="9"/>
  <c r="E1065" i="9"/>
  <c r="D1065" i="9"/>
  <c r="F1065" i="9" s="1"/>
  <c r="B1065" i="9"/>
  <c r="C1065" i="9"/>
  <c r="A1065" i="9"/>
  <c r="H1064" i="9"/>
  <c r="G1064" i="9"/>
  <c r="E1064" i="9"/>
  <c r="D1064" i="9"/>
  <c r="F1064" i="9" s="1"/>
  <c r="B1064" i="9"/>
  <c r="C1064" i="9"/>
  <c r="A1064" i="9"/>
  <c r="H1063" i="9"/>
  <c r="G1063" i="9"/>
  <c r="E1063" i="9"/>
  <c r="D1063" i="9"/>
  <c r="F1063" i="9" s="1"/>
  <c r="B1063" i="9"/>
  <c r="C1063" i="9"/>
  <c r="A1063" i="9"/>
  <c r="H1062" i="9"/>
  <c r="G1062" i="9"/>
  <c r="E1062" i="9"/>
  <c r="D1062" i="9"/>
  <c r="F1062" i="9" s="1"/>
  <c r="B1062" i="9"/>
  <c r="C1062" i="9"/>
  <c r="A1062" i="9"/>
  <c r="H1061" i="9"/>
  <c r="G1061" i="9"/>
  <c r="E1061" i="9"/>
  <c r="D1061" i="9"/>
  <c r="F1061" i="9" s="1"/>
  <c r="B1061" i="9"/>
  <c r="C1061" i="9"/>
  <c r="A1061" i="9"/>
  <c r="H1060" i="9"/>
  <c r="G1060" i="9"/>
  <c r="E1060" i="9"/>
  <c r="D1060" i="9"/>
  <c r="F1060" i="9" s="1"/>
  <c r="B1060" i="9"/>
  <c r="C1060" i="9"/>
  <c r="A1060" i="9"/>
  <c r="H1059" i="9"/>
  <c r="G1059" i="9"/>
  <c r="E1059" i="9"/>
  <c r="D1059" i="9"/>
  <c r="F1059" i="9" s="1"/>
  <c r="B1059" i="9"/>
  <c r="C1059" i="9"/>
  <c r="A1059" i="9"/>
  <c r="H1058" i="9"/>
  <c r="G1058" i="9"/>
  <c r="E1058" i="9"/>
  <c r="D1058" i="9"/>
  <c r="F1058" i="9" s="1"/>
  <c r="B1058" i="9"/>
  <c r="C1058" i="9"/>
  <c r="A1058" i="9"/>
  <c r="H1057" i="9"/>
  <c r="G1057" i="9"/>
  <c r="E1057" i="9"/>
  <c r="D1057" i="9"/>
  <c r="F1057" i="9" s="1"/>
  <c r="B1057" i="9"/>
  <c r="C1057" i="9"/>
  <c r="A1057" i="9"/>
  <c r="H1056" i="9"/>
  <c r="G1056" i="9"/>
  <c r="E1056" i="9"/>
  <c r="D1056" i="9"/>
  <c r="F1056" i="9" s="1"/>
  <c r="B1056" i="9"/>
  <c r="C1056" i="9"/>
  <c r="A1056" i="9"/>
  <c r="H1055" i="9"/>
  <c r="G1055" i="9"/>
  <c r="E1055" i="9"/>
  <c r="D1055" i="9"/>
  <c r="F1055" i="9" s="1"/>
  <c r="B1055" i="9"/>
  <c r="C1055" i="9"/>
  <c r="A1055" i="9"/>
  <c r="H1054" i="9"/>
  <c r="G1054" i="9"/>
  <c r="E1054" i="9"/>
  <c r="D1054" i="9"/>
  <c r="F1054" i="9" s="1"/>
  <c r="B1054" i="9"/>
  <c r="C1054" i="9"/>
  <c r="A1054" i="9"/>
  <c r="H1053" i="9"/>
  <c r="G1053" i="9"/>
  <c r="E1053" i="9"/>
  <c r="D1053" i="9"/>
  <c r="F1053" i="9" s="1"/>
  <c r="B1053" i="9"/>
  <c r="C1053" i="9"/>
  <c r="A1053" i="9"/>
  <c r="H1052" i="9"/>
  <c r="G1052" i="9"/>
  <c r="E1052" i="9"/>
  <c r="D1052" i="9"/>
  <c r="F1052" i="9" s="1"/>
  <c r="B1052" i="9"/>
  <c r="C1052" i="9"/>
  <c r="A1052" i="9"/>
  <c r="H1051" i="9"/>
  <c r="G1051" i="9"/>
  <c r="E1051" i="9"/>
  <c r="D1051" i="9"/>
  <c r="F1051" i="9" s="1"/>
  <c r="B1051" i="9"/>
  <c r="C1051" i="9"/>
  <c r="A1051" i="9"/>
  <c r="H1050" i="9"/>
  <c r="G1050" i="9"/>
  <c r="E1050" i="9"/>
  <c r="D1050" i="9"/>
  <c r="F1050" i="9" s="1"/>
  <c r="B1050" i="9"/>
  <c r="C1050" i="9"/>
  <c r="A1050" i="9"/>
  <c r="H1049" i="9"/>
  <c r="G1049" i="9"/>
  <c r="E1049" i="9"/>
  <c r="D1049" i="9"/>
  <c r="F1049" i="9" s="1"/>
  <c r="B1049" i="9"/>
  <c r="C1049" i="9"/>
  <c r="A1049" i="9"/>
  <c r="H1048" i="9"/>
  <c r="G1048" i="9"/>
  <c r="E1048" i="9"/>
  <c r="D1048" i="9"/>
  <c r="F1048" i="9" s="1"/>
  <c r="B1048" i="9"/>
  <c r="C1048" i="9"/>
  <c r="A1048" i="9"/>
  <c r="H1047" i="9"/>
  <c r="G1047" i="9"/>
  <c r="E1047" i="9"/>
  <c r="D1047" i="9"/>
  <c r="F1047" i="9" s="1"/>
  <c r="B1047" i="9"/>
  <c r="C1047" i="9"/>
  <c r="A1047" i="9"/>
  <c r="H1046" i="9"/>
  <c r="G1046" i="9"/>
  <c r="E1046" i="9"/>
  <c r="D1046" i="9"/>
  <c r="F1046" i="9" s="1"/>
  <c r="B1046" i="9"/>
  <c r="C1046" i="9"/>
  <c r="A1046" i="9"/>
  <c r="H1045" i="9"/>
  <c r="G1045" i="9"/>
  <c r="E1045" i="9"/>
  <c r="D1045" i="9"/>
  <c r="F1045" i="9" s="1"/>
  <c r="B1045" i="9"/>
  <c r="C1045" i="9"/>
  <c r="A1045" i="9"/>
  <c r="H1044" i="9"/>
  <c r="G1044" i="9"/>
  <c r="E1044" i="9"/>
  <c r="D1044" i="9"/>
  <c r="F1044" i="9" s="1"/>
  <c r="B1044" i="9"/>
  <c r="C1044" i="9"/>
  <c r="A1044" i="9"/>
  <c r="H1043" i="9"/>
  <c r="G1043" i="9"/>
  <c r="E1043" i="9"/>
  <c r="D1043" i="9"/>
  <c r="F1043" i="9" s="1"/>
  <c r="B1043" i="9"/>
  <c r="C1043" i="9"/>
  <c r="A1043" i="9"/>
  <c r="H1042" i="9"/>
  <c r="G1042" i="9"/>
  <c r="E1042" i="9"/>
  <c r="D1042" i="9"/>
  <c r="F1042" i="9" s="1"/>
  <c r="B1042" i="9"/>
  <c r="C1042" i="9"/>
  <c r="A1042" i="9"/>
  <c r="H1041" i="9"/>
  <c r="G1041" i="9"/>
  <c r="E1041" i="9"/>
  <c r="D1041" i="9"/>
  <c r="F1041" i="9" s="1"/>
  <c r="B1041" i="9"/>
  <c r="C1041" i="9"/>
  <c r="A1041" i="9"/>
  <c r="H1040" i="9"/>
  <c r="G1040" i="9"/>
  <c r="E1040" i="9"/>
  <c r="D1040" i="9"/>
  <c r="F1040" i="9" s="1"/>
  <c r="B1040" i="9"/>
  <c r="C1040" i="9"/>
  <c r="A1040" i="9"/>
  <c r="H1039" i="9"/>
  <c r="G1039" i="9"/>
  <c r="E1039" i="9"/>
  <c r="D1039" i="9"/>
  <c r="F1039" i="9" s="1"/>
  <c r="B1039" i="9"/>
  <c r="C1039" i="9"/>
  <c r="A1039" i="9"/>
  <c r="H1038" i="9"/>
  <c r="G1038" i="9"/>
  <c r="E1038" i="9"/>
  <c r="D1038" i="9"/>
  <c r="F1038" i="9" s="1"/>
  <c r="B1038" i="9"/>
  <c r="C1038" i="9"/>
  <c r="A1038" i="9"/>
  <c r="H1037" i="9"/>
  <c r="G1037" i="9"/>
  <c r="E1037" i="9"/>
  <c r="D1037" i="9"/>
  <c r="F1037" i="9" s="1"/>
  <c r="B1037" i="9"/>
  <c r="C1037" i="9"/>
  <c r="A1037" i="9"/>
  <c r="H1036" i="9"/>
  <c r="G1036" i="9"/>
  <c r="E1036" i="9"/>
  <c r="D1036" i="9"/>
  <c r="F1036" i="9" s="1"/>
  <c r="B1036" i="9"/>
  <c r="C1036" i="9"/>
  <c r="A1036" i="9"/>
  <c r="H1035" i="9"/>
  <c r="G1035" i="9"/>
  <c r="E1035" i="9"/>
  <c r="D1035" i="9"/>
  <c r="F1035" i="9" s="1"/>
  <c r="B1035" i="9"/>
  <c r="C1035" i="9"/>
  <c r="A1035" i="9"/>
  <c r="H1034" i="9"/>
  <c r="G1034" i="9"/>
  <c r="E1034" i="9"/>
  <c r="D1034" i="9"/>
  <c r="F1034" i="9" s="1"/>
  <c r="B1034" i="9"/>
  <c r="C1034" i="9"/>
  <c r="A1034" i="9"/>
  <c r="H1033" i="9"/>
  <c r="G1033" i="9"/>
  <c r="E1033" i="9"/>
  <c r="D1033" i="9"/>
  <c r="F1033" i="9" s="1"/>
  <c r="B1033" i="9"/>
  <c r="C1033" i="9"/>
  <c r="A1033" i="9"/>
  <c r="H1032" i="9"/>
  <c r="G1032" i="9"/>
  <c r="E1032" i="9"/>
  <c r="D1032" i="9"/>
  <c r="F1032" i="9" s="1"/>
  <c r="B1032" i="9"/>
  <c r="C1032" i="9"/>
  <c r="A1032" i="9"/>
  <c r="H1031" i="9"/>
  <c r="G1031" i="9"/>
  <c r="E1031" i="9"/>
  <c r="D1031" i="9"/>
  <c r="F1031" i="9" s="1"/>
  <c r="B1031" i="9"/>
  <c r="C1031" i="9"/>
  <c r="A1031" i="9"/>
  <c r="H1030" i="9"/>
  <c r="G1030" i="9"/>
  <c r="E1030" i="9"/>
  <c r="D1030" i="9"/>
  <c r="F1030" i="9" s="1"/>
  <c r="B1030" i="9"/>
  <c r="C1030" i="9"/>
  <c r="A1030" i="9"/>
  <c r="H1029" i="9"/>
  <c r="G1029" i="9"/>
  <c r="E1029" i="9"/>
  <c r="D1029" i="9"/>
  <c r="F1029" i="9" s="1"/>
  <c r="B1029" i="9"/>
  <c r="C1029" i="9"/>
  <c r="A1029" i="9"/>
  <c r="H1028" i="9"/>
  <c r="G1028" i="9"/>
  <c r="E1028" i="9"/>
  <c r="D1028" i="9"/>
  <c r="F1028" i="9" s="1"/>
  <c r="B1028" i="9"/>
  <c r="C1028" i="9"/>
  <c r="A1028" i="9"/>
  <c r="H1027" i="9"/>
  <c r="G1027" i="9"/>
  <c r="E1027" i="9"/>
  <c r="D1027" i="9"/>
  <c r="F1027" i="9" s="1"/>
  <c r="B1027" i="9"/>
  <c r="C1027" i="9"/>
  <c r="A1027" i="9"/>
  <c r="H1026" i="9"/>
  <c r="G1026" i="9"/>
  <c r="E1026" i="9"/>
  <c r="D1026" i="9"/>
  <c r="F1026" i="9" s="1"/>
  <c r="B1026" i="9"/>
  <c r="C1026" i="9"/>
  <c r="A1026" i="9"/>
  <c r="H1025" i="9"/>
  <c r="G1025" i="9"/>
  <c r="E1025" i="9"/>
  <c r="D1025" i="9"/>
  <c r="F1025" i="9" s="1"/>
  <c r="B1025" i="9"/>
  <c r="C1025" i="9"/>
  <c r="A1025" i="9"/>
  <c r="H1024" i="9"/>
  <c r="G1024" i="9"/>
  <c r="E1024" i="9"/>
  <c r="D1024" i="9"/>
  <c r="F1024" i="9" s="1"/>
  <c r="B1024" i="9"/>
  <c r="C1024" i="9"/>
  <c r="A1024" i="9"/>
  <c r="H1023" i="9"/>
  <c r="G1023" i="9"/>
  <c r="E1023" i="9"/>
  <c r="D1023" i="9"/>
  <c r="F1023" i="9" s="1"/>
  <c r="B1023" i="9"/>
  <c r="C1023" i="9"/>
  <c r="A1023" i="9"/>
  <c r="H1022" i="9"/>
  <c r="G1022" i="9"/>
  <c r="E1022" i="9"/>
  <c r="D1022" i="9"/>
  <c r="F1022" i="9" s="1"/>
  <c r="B1022" i="9"/>
  <c r="C1022" i="9"/>
  <c r="A1022" i="9"/>
  <c r="H1021" i="9"/>
  <c r="G1021" i="9"/>
  <c r="E1021" i="9"/>
  <c r="D1021" i="9"/>
  <c r="F1021" i="9" s="1"/>
  <c r="B1021" i="9"/>
  <c r="C1021" i="9"/>
  <c r="A1021" i="9"/>
  <c r="H1020" i="9"/>
  <c r="G1020" i="9"/>
  <c r="E1020" i="9"/>
  <c r="D1020" i="9"/>
  <c r="F1020" i="9" s="1"/>
  <c r="B1020" i="9"/>
  <c r="C1020" i="9"/>
  <c r="A1020" i="9"/>
  <c r="H1019" i="9"/>
  <c r="G1019" i="9"/>
  <c r="E1019" i="9"/>
  <c r="D1019" i="9"/>
  <c r="F1019" i="9" s="1"/>
  <c r="B1019" i="9"/>
  <c r="C1019" i="9"/>
  <c r="A1019" i="9"/>
  <c r="H1018" i="9"/>
  <c r="G1018" i="9"/>
  <c r="E1018" i="9"/>
  <c r="D1018" i="9"/>
  <c r="F1018" i="9" s="1"/>
  <c r="B1018" i="9"/>
  <c r="C1018" i="9"/>
  <c r="A1018" i="9"/>
  <c r="H1017" i="9"/>
  <c r="G1017" i="9"/>
  <c r="E1017" i="9"/>
  <c r="D1017" i="9"/>
  <c r="F1017" i="9" s="1"/>
  <c r="B1017" i="9"/>
  <c r="C1017" i="9"/>
  <c r="A1017" i="9"/>
  <c r="H1016" i="9"/>
  <c r="G1016" i="9"/>
  <c r="E1016" i="9"/>
  <c r="D1016" i="9"/>
  <c r="F1016" i="9" s="1"/>
  <c r="B1016" i="9"/>
  <c r="C1016" i="9"/>
  <c r="A1016" i="9"/>
  <c r="H1015" i="9"/>
  <c r="G1015" i="9"/>
  <c r="E1015" i="9"/>
  <c r="D1015" i="9"/>
  <c r="F1015" i="9" s="1"/>
  <c r="B1015" i="9"/>
  <c r="C1015" i="9"/>
  <c r="A1015" i="9"/>
  <c r="H1014" i="9"/>
  <c r="G1014" i="9"/>
  <c r="E1014" i="9"/>
  <c r="D1014" i="9"/>
  <c r="F1014" i="9" s="1"/>
  <c r="B1014" i="9"/>
  <c r="C1014" i="9"/>
  <c r="A1014" i="9"/>
  <c r="H1013" i="9"/>
  <c r="G1013" i="9"/>
  <c r="E1013" i="9"/>
  <c r="D1013" i="9"/>
  <c r="F1013" i="9" s="1"/>
  <c r="B1013" i="9"/>
  <c r="C1013" i="9"/>
  <c r="A1013" i="9"/>
  <c r="H1012" i="9"/>
  <c r="G1012" i="9"/>
  <c r="E1012" i="9"/>
  <c r="D1012" i="9"/>
  <c r="F1012" i="9" s="1"/>
  <c r="B1012" i="9"/>
  <c r="C1012" i="9"/>
  <c r="A1012" i="9"/>
  <c r="H1011" i="9"/>
  <c r="G1011" i="9"/>
  <c r="E1011" i="9"/>
  <c r="D1011" i="9"/>
  <c r="F1011" i="9" s="1"/>
  <c r="B1011" i="9"/>
  <c r="C1011" i="9"/>
  <c r="A1011" i="9"/>
  <c r="H1010" i="9"/>
  <c r="G1010" i="9"/>
  <c r="E1010" i="9"/>
  <c r="D1010" i="9"/>
  <c r="F1010" i="9" s="1"/>
  <c r="B1010" i="9"/>
  <c r="C1010" i="9"/>
  <c r="A1010" i="9"/>
  <c r="H1009" i="9"/>
  <c r="G1009" i="9"/>
  <c r="E1009" i="9"/>
  <c r="D1009" i="9"/>
  <c r="F1009" i="9" s="1"/>
  <c r="B1009" i="9"/>
  <c r="C1009" i="9"/>
  <c r="A1009" i="9"/>
  <c r="H1008" i="9"/>
  <c r="G1008" i="9"/>
  <c r="E1008" i="9"/>
  <c r="D1008" i="9"/>
  <c r="F1008" i="9" s="1"/>
  <c r="B1008" i="9"/>
  <c r="C1008" i="9"/>
  <c r="A1008" i="9"/>
  <c r="H1007" i="9"/>
  <c r="G1007" i="9"/>
  <c r="E1007" i="9"/>
  <c r="D1007" i="9"/>
  <c r="F1007" i="9" s="1"/>
  <c r="B1007" i="9"/>
  <c r="C1007" i="9"/>
  <c r="A1007" i="9"/>
  <c r="H1006" i="9"/>
  <c r="G1006" i="9"/>
  <c r="E1006" i="9"/>
  <c r="D1006" i="9"/>
  <c r="F1006" i="9" s="1"/>
  <c r="B1006" i="9"/>
  <c r="C1006" i="9"/>
  <c r="A1006" i="9"/>
  <c r="H1005" i="9"/>
  <c r="G1005" i="9"/>
  <c r="E1005" i="9"/>
  <c r="D1005" i="9"/>
  <c r="F1005" i="9" s="1"/>
  <c r="B1005" i="9"/>
  <c r="C1005" i="9"/>
  <c r="A1005" i="9"/>
  <c r="H1004" i="9"/>
  <c r="G1004" i="9"/>
  <c r="E1004" i="9"/>
  <c r="D1004" i="9"/>
  <c r="F1004" i="9" s="1"/>
  <c r="B1004" i="9"/>
  <c r="C1004" i="9"/>
  <c r="A1004" i="9"/>
  <c r="H1003" i="9"/>
  <c r="G1003" i="9"/>
  <c r="E1003" i="9"/>
  <c r="D1003" i="9"/>
  <c r="F1003" i="9" s="1"/>
  <c r="B1003" i="9"/>
  <c r="C1003" i="9"/>
  <c r="A1003" i="9"/>
  <c r="H1002" i="9"/>
  <c r="G1002" i="9"/>
  <c r="E1002" i="9"/>
  <c r="D1002" i="9"/>
  <c r="F1002" i="9" s="1"/>
  <c r="B1002" i="9"/>
  <c r="C1002" i="9"/>
  <c r="A1002" i="9"/>
  <c r="H1001" i="9"/>
  <c r="G1001" i="9"/>
  <c r="E1001" i="9"/>
  <c r="D1001" i="9"/>
  <c r="F1001" i="9" s="1"/>
  <c r="B1001" i="9"/>
  <c r="C1001" i="9"/>
  <c r="A1001" i="9"/>
  <c r="H1000" i="9"/>
  <c r="G1000" i="9"/>
  <c r="E1000" i="9"/>
  <c r="D1000" i="9"/>
  <c r="F1000" i="9" s="1"/>
  <c r="B1000" i="9"/>
  <c r="C1000" i="9"/>
  <c r="A1000" i="9"/>
  <c r="H999" i="9"/>
  <c r="G999" i="9"/>
  <c r="E999" i="9"/>
  <c r="D999" i="9"/>
  <c r="F999" i="9" s="1"/>
  <c r="B999" i="9"/>
  <c r="C999" i="9"/>
  <c r="A999" i="9"/>
  <c r="H998" i="9"/>
  <c r="G998" i="9"/>
  <c r="E998" i="9"/>
  <c r="D998" i="9"/>
  <c r="F998" i="9" s="1"/>
  <c r="B998" i="9"/>
  <c r="C998" i="9"/>
  <c r="A998" i="9"/>
  <c r="H997" i="9"/>
  <c r="G997" i="9"/>
  <c r="E997" i="9"/>
  <c r="D997" i="9"/>
  <c r="F997" i="9" s="1"/>
  <c r="B997" i="9"/>
  <c r="C997" i="9"/>
  <c r="A997" i="9"/>
  <c r="H996" i="9"/>
  <c r="G996" i="9"/>
  <c r="E996" i="9"/>
  <c r="D996" i="9"/>
  <c r="F996" i="9" s="1"/>
  <c r="B996" i="9"/>
  <c r="C996" i="9"/>
  <c r="A996" i="9"/>
  <c r="H995" i="9"/>
  <c r="G995" i="9"/>
  <c r="E995" i="9"/>
  <c r="D995" i="9"/>
  <c r="F995" i="9" s="1"/>
  <c r="B995" i="9"/>
  <c r="C995" i="9"/>
  <c r="A995" i="9"/>
  <c r="H994" i="9"/>
  <c r="G994" i="9"/>
  <c r="E994" i="9"/>
  <c r="D994" i="9"/>
  <c r="F994" i="9" s="1"/>
  <c r="B994" i="9"/>
  <c r="C994" i="9"/>
  <c r="A994" i="9"/>
  <c r="H993" i="9"/>
  <c r="G993" i="9"/>
  <c r="E993" i="9"/>
  <c r="D993" i="9"/>
  <c r="F993" i="9" s="1"/>
  <c r="B993" i="9"/>
  <c r="C993" i="9"/>
  <c r="A993" i="9"/>
  <c r="H992" i="9"/>
  <c r="G992" i="9"/>
  <c r="E992" i="9"/>
  <c r="D992" i="9"/>
  <c r="F992" i="9" s="1"/>
  <c r="B992" i="9"/>
  <c r="C992" i="9"/>
  <c r="A992" i="9"/>
  <c r="H991" i="9"/>
  <c r="G991" i="9"/>
  <c r="E991" i="9"/>
  <c r="D991" i="9"/>
  <c r="F991" i="9" s="1"/>
  <c r="B991" i="9"/>
  <c r="C991" i="9"/>
  <c r="A991" i="9"/>
  <c r="H990" i="9"/>
  <c r="G990" i="9"/>
  <c r="E990" i="9"/>
  <c r="D990" i="9"/>
  <c r="F990" i="9" s="1"/>
  <c r="B990" i="9"/>
  <c r="C990" i="9"/>
  <c r="A990" i="9"/>
  <c r="H989" i="9"/>
  <c r="G989" i="9"/>
  <c r="E989" i="9"/>
  <c r="D989" i="9"/>
  <c r="F989" i="9" s="1"/>
  <c r="B989" i="9"/>
  <c r="C989" i="9"/>
  <c r="A989" i="9"/>
  <c r="H988" i="9"/>
  <c r="G988" i="9"/>
  <c r="E988" i="9"/>
  <c r="D988" i="9"/>
  <c r="F988" i="9" s="1"/>
  <c r="B988" i="9"/>
  <c r="C988" i="9"/>
  <c r="A988" i="9"/>
  <c r="H987" i="9"/>
  <c r="G987" i="9"/>
  <c r="E987" i="9"/>
  <c r="D987" i="9"/>
  <c r="F987" i="9" s="1"/>
  <c r="B987" i="9"/>
  <c r="C987" i="9"/>
  <c r="A987" i="9"/>
  <c r="H986" i="9"/>
  <c r="G986" i="9"/>
  <c r="E986" i="9"/>
  <c r="D986" i="9"/>
  <c r="F986" i="9" s="1"/>
  <c r="B986" i="9"/>
  <c r="C986" i="9"/>
  <c r="A986" i="9"/>
  <c r="H985" i="9"/>
  <c r="G985" i="9"/>
  <c r="E985" i="9"/>
  <c r="D985" i="9"/>
  <c r="F985" i="9" s="1"/>
  <c r="B985" i="9"/>
  <c r="C985" i="9"/>
  <c r="A985" i="9"/>
  <c r="H984" i="9"/>
  <c r="G984" i="9"/>
  <c r="E984" i="9"/>
  <c r="D984" i="9"/>
  <c r="F984" i="9" s="1"/>
  <c r="B984" i="9"/>
  <c r="C984" i="9"/>
  <c r="A984" i="9"/>
  <c r="H983" i="9"/>
  <c r="G983" i="9"/>
  <c r="E983" i="9"/>
  <c r="D983" i="9"/>
  <c r="F983" i="9" s="1"/>
  <c r="B983" i="9"/>
  <c r="C983" i="9"/>
  <c r="A983" i="9"/>
  <c r="H982" i="9"/>
  <c r="G982" i="9"/>
  <c r="E982" i="9"/>
  <c r="D982" i="9"/>
  <c r="F982" i="9" s="1"/>
  <c r="B982" i="9"/>
  <c r="C982" i="9"/>
  <c r="A982" i="9"/>
  <c r="H981" i="9"/>
  <c r="G981" i="9"/>
  <c r="E981" i="9"/>
  <c r="D981" i="9"/>
  <c r="F981" i="9" s="1"/>
  <c r="B981" i="9"/>
  <c r="C981" i="9"/>
  <c r="A981" i="9"/>
  <c r="H980" i="9"/>
  <c r="G980" i="9"/>
  <c r="E980" i="9"/>
  <c r="D980" i="9"/>
  <c r="F980" i="9" s="1"/>
  <c r="B980" i="9"/>
  <c r="C980" i="9"/>
  <c r="A980" i="9"/>
  <c r="H979" i="9"/>
  <c r="G979" i="9"/>
  <c r="E979" i="9"/>
  <c r="D979" i="9"/>
  <c r="F979" i="9" s="1"/>
  <c r="B979" i="9"/>
  <c r="C979" i="9"/>
  <c r="A979" i="9"/>
  <c r="H978" i="9"/>
  <c r="G978" i="9"/>
  <c r="E978" i="9"/>
  <c r="D978" i="9"/>
  <c r="F978" i="9" s="1"/>
  <c r="B978" i="9"/>
  <c r="C978" i="9"/>
  <c r="A978" i="9"/>
  <c r="H977" i="9"/>
  <c r="G977" i="9"/>
  <c r="E977" i="9"/>
  <c r="D977" i="9"/>
  <c r="F977" i="9" s="1"/>
  <c r="B977" i="9"/>
  <c r="C977" i="9"/>
  <c r="A977" i="9"/>
  <c r="H976" i="9"/>
  <c r="G976" i="9"/>
  <c r="E976" i="9"/>
  <c r="D976" i="9"/>
  <c r="F976" i="9" s="1"/>
  <c r="B976" i="9"/>
  <c r="C976" i="9"/>
  <c r="A976" i="9"/>
  <c r="H975" i="9"/>
  <c r="G975" i="9"/>
  <c r="E975" i="9"/>
  <c r="D975" i="9"/>
  <c r="F975" i="9" s="1"/>
  <c r="B975" i="9"/>
  <c r="C975" i="9"/>
  <c r="A975" i="9"/>
  <c r="H974" i="9"/>
  <c r="G974" i="9"/>
  <c r="E974" i="9"/>
  <c r="D974" i="9"/>
  <c r="F974" i="9" s="1"/>
  <c r="B974" i="9"/>
  <c r="C974" i="9"/>
  <c r="A974" i="9"/>
  <c r="H973" i="9"/>
  <c r="G973" i="9"/>
  <c r="E973" i="9"/>
  <c r="D973" i="9"/>
  <c r="F973" i="9" s="1"/>
  <c r="B973" i="9"/>
  <c r="C973" i="9"/>
  <c r="A973" i="9"/>
  <c r="H972" i="9"/>
  <c r="G972" i="9"/>
  <c r="E972" i="9"/>
  <c r="D972" i="9"/>
  <c r="F972" i="9" s="1"/>
  <c r="B972" i="9"/>
  <c r="C972" i="9"/>
  <c r="A972" i="9"/>
  <c r="H971" i="9"/>
  <c r="G971" i="9"/>
  <c r="E971" i="9"/>
  <c r="D971" i="9"/>
  <c r="F971" i="9" s="1"/>
  <c r="B971" i="9"/>
  <c r="C971" i="9"/>
  <c r="A971" i="9"/>
  <c r="H970" i="9"/>
  <c r="G970" i="9"/>
  <c r="E970" i="9"/>
  <c r="D970" i="9"/>
  <c r="F970" i="9" s="1"/>
  <c r="B970" i="9"/>
  <c r="C970" i="9"/>
  <c r="A970" i="9"/>
  <c r="H969" i="9"/>
  <c r="G969" i="9"/>
  <c r="E969" i="9"/>
  <c r="D969" i="9"/>
  <c r="F969" i="9" s="1"/>
  <c r="B969" i="9"/>
  <c r="C969" i="9"/>
  <c r="A969" i="9"/>
  <c r="H968" i="9"/>
  <c r="G968" i="9"/>
  <c r="E968" i="9"/>
  <c r="D968" i="9"/>
  <c r="F968" i="9" s="1"/>
  <c r="B968" i="9"/>
  <c r="C968" i="9"/>
  <c r="A968" i="9"/>
  <c r="H967" i="9"/>
  <c r="G967" i="9"/>
  <c r="E967" i="9"/>
  <c r="D967" i="9"/>
  <c r="F967" i="9" s="1"/>
  <c r="B967" i="9"/>
  <c r="C967" i="9"/>
  <c r="A967" i="9"/>
  <c r="H966" i="9"/>
  <c r="G966" i="9"/>
  <c r="E966" i="9"/>
  <c r="D966" i="9"/>
  <c r="F966" i="9" s="1"/>
  <c r="B966" i="9"/>
  <c r="C966" i="9"/>
  <c r="A966" i="9"/>
  <c r="H965" i="9"/>
  <c r="G965" i="9"/>
  <c r="E965" i="9"/>
  <c r="D965" i="9"/>
  <c r="F965" i="9" s="1"/>
  <c r="B965" i="9"/>
  <c r="C965" i="9"/>
  <c r="A965" i="9"/>
  <c r="H964" i="9"/>
  <c r="G964" i="9"/>
  <c r="E964" i="9"/>
  <c r="D964" i="9"/>
  <c r="F964" i="9" s="1"/>
  <c r="B964" i="9"/>
  <c r="C964" i="9"/>
  <c r="A964" i="9"/>
  <c r="H963" i="9"/>
  <c r="G963" i="9"/>
  <c r="E963" i="9"/>
  <c r="D963" i="9"/>
  <c r="F963" i="9" s="1"/>
  <c r="B963" i="9"/>
  <c r="C963" i="9"/>
  <c r="A963" i="9"/>
  <c r="H962" i="9"/>
  <c r="G962" i="9"/>
  <c r="E962" i="9"/>
  <c r="D962" i="9"/>
  <c r="F962" i="9" s="1"/>
  <c r="B962" i="9"/>
  <c r="C962" i="9"/>
  <c r="A962" i="9"/>
  <c r="H961" i="9"/>
  <c r="G961" i="9"/>
  <c r="E961" i="9"/>
  <c r="D961" i="9"/>
  <c r="F961" i="9" s="1"/>
  <c r="B961" i="9"/>
  <c r="C961" i="9"/>
  <c r="A961" i="9"/>
  <c r="H960" i="9"/>
  <c r="G960" i="9"/>
  <c r="E960" i="9"/>
  <c r="D960" i="9"/>
  <c r="F960" i="9" s="1"/>
  <c r="B960" i="9"/>
  <c r="C960" i="9"/>
  <c r="A960" i="9"/>
  <c r="H959" i="9"/>
  <c r="G959" i="9"/>
  <c r="E959" i="9"/>
  <c r="D959" i="9"/>
  <c r="F959" i="9" s="1"/>
  <c r="B959" i="9"/>
  <c r="C959" i="9"/>
  <c r="A959" i="9"/>
  <c r="H958" i="9"/>
  <c r="G958" i="9"/>
  <c r="E958" i="9"/>
  <c r="D958" i="9"/>
  <c r="F958" i="9" s="1"/>
  <c r="B958" i="9"/>
  <c r="C958" i="9"/>
  <c r="A958" i="9"/>
  <c r="H957" i="9"/>
  <c r="G957" i="9"/>
  <c r="E957" i="9"/>
  <c r="D957" i="9"/>
  <c r="F957" i="9" s="1"/>
  <c r="B957" i="9"/>
  <c r="C957" i="9"/>
  <c r="A957" i="9"/>
  <c r="H956" i="9"/>
  <c r="G956" i="9"/>
  <c r="E956" i="9"/>
  <c r="D956" i="9"/>
  <c r="F956" i="9" s="1"/>
  <c r="B956" i="9"/>
  <c r="C956" i="9"/>
  <c r="A956" i="9"/>
  <c r="H955" i="9"/>
  <c r="G955" i="9"/>
  <c r="E955" i="9"/>
  <c r="D955" i="9"/>
  <c r="F955" i="9" s="1"/>
  <c r="B955" i="9"/>
  <c r="C955" i="9"/>
  <c r="A955" i="9"/>
  <c r="H954" i="9"/>
  <c r="G954" i="9"/>
  <c r="E954" i="9"/>
  <c r="D954" i="9"/>
  <c r="F954" i="9" s="1"/>
  <c r="B954" i="9"/>
  <c r="C954" i="9"/>
  <c r="A954" i="9"/>
  <c r="H953" i="9"/>
  <c r="G953" i="9"/>
  <c r="E953" i="9"/>
  <c r="D953" i="9"/>
  <c r="F953" i="9" s="1"/>
  <c r="B953" i="9"/>
  <c r="C953" i="9"/>
  <c r="A953" i="9"/>
  <c r="H952" i="9"/>
  <c r="G952" i="9"/>
  <c r="E952" i="9"/>
  <c r="D952" i="9"/>
  <c r="F952" i="9" s="1"/>
  <c r="B952" i="9"/>
  <c r="C952" i="9"/>
  <c r="A952" i="9"/>
  <c r="H951" i="9"/>
  <c r="G951" i="9"/>
  <c r="E951" i="9"/>
  <c r="D951" i="9"/>
  <c r="F951" i="9" s="1"/>
  <c r="B951" i="9"/>
  <c r="C951" i="9"/>
  <c r="A951" i="9"/>
  <c r="H950" i="9"/>
  <c r="G950" i="9"/>
  <c r="E950" i="9"/>
  <c r="D950" i="9"/>
  <c r="F950" i="9" s="1"/>
  <c r="B950" i="9"/>
  <c r="C950" i="9"/>
  <c r="A950" i="9"/>
  <c r="H949" i="9"/>
  <c r="G949" i="9"/>
  <c r="E949" i="9"/>
  <c r="D949" i="9"/>
  <c r="F949" i="9" s="1"/>
  <c r="B949" i="9"/>
  <c r="C949" i="9"/>
  <c r="A949" i="9"/>
  <c r="H948" i="9"/>
  <c r="G948" i="9"/>
  <c r="E948" i="9"/>
  <c r="D948" i="9"/>
  <c r="F948" i="9" s="1"/>
  <c r="B948" i="9"/>
  <c r="C948" i="9"/>
  <c r="A948" i="9"/>
  <c r="H947" i="9"/>
  <c r="G947" i="9"/>
  <c r="E947" i="9"/>
  <c r="D947" i="9"/>
  <c r="F947" i="9" s="1"/>
  <c r="B947" i="9"/>
  <c r="C947" i="9"/>
  <c r="A947" i="9"/>
  <c r="H946" i="9"/>
  <c r="G946" i="9"/>
  <c r="E946" i="9"/>
  <c r="D946" i="9"/>
  <c r="F946" i="9" s="1"/>
  <c r="B946" i="9"/>
  <c r="C946" i="9"/>
  <c r="A946" i="9"/>
  <c r="H945" i="9"/>
  <c r="G945" i="9"/>
  <c r="E945" i="9"/>
  <c r="D945" i="9"/>
  <c r="F945" i="9" s="1"/>
  <c r="B945" i="9"/>
  <c r="C945" i="9"/>
  <c r="A945" i="9"/>
  <c r="H944" i="9"/>
  <c r="G944" i="9"/>
  <c r="E944" i="9"/>
  <c r="D944" i="9"/>
  <c r="F944" i="9" s="1"/>
  <c r="B944" i="9"/>
  <c r="C944" i="9"/>
  <c r="A944" i="9"/>
  <c r="H943" i="9"/>
  <c r="G943" i="9"/>
  <c r="E943" i="9"/>
  <c r="D943" i="9"/>
  <c r="F943" i="9" s="1"/>
  <c r="B943" i="9"/>
  <c r="C943" i="9"/>
  <c r="A943" i="9"/>
  <c r="H942" i="9"/>
  <c r="G942" i="9"/>
  <c r="E942" i="9"/>
  <c r="D942" i="9"/>
  <c r="F942" i="9" s="1"/>
  <c r="B942" i="9"/>
  <c r="C942" i="9"/>
  <c r="A942" i="9"/>
  <c r="H941" i="9"/>
  <c r="G941" i="9"/>
  <c r="E941" i="9"/>
  <c r="D941" i="9"/>
  <c r="F941" i="9" s="1"/>
  <c r="B941" i="9"/>
  <c r="C941" i="9"/>
  <c r="A941" i="9"/>
  <c r="H940" i="9"/>
  <c r="G940" i="9"/>
  <c r="E940" i="9"/>
  <c r="D940" i="9"/>
  <c r="F940" i="9" s="1"/>
  <c r="B940" i="9"/>
  <c r="C940" i="9"/>
  <c r="A940" i="9"/>
  <c r="H939" i="9"/>
  <c r="G939" i="9"/>
  <c r="E939" i="9"/>
  <c r="D939" i="9"/>
  <c r="F939" i="9" s="1"/>
  <c r="B939" i="9"/>
  <c r="C939" i="9"/>
  <c r="A939" i="9"/>
  <c r="H938" i="9"/>
  <c r="G938" i="9"/>
  <c r="E938" i="9"/>
  <c r="D938" i="9"/>
  <c r="F938" i="9" s="1"/>
  <c r="B938" i="9"/>
  <c r="C938" i="9"/>
  <c r="A938" i="9"/>
  <c r="H937" i="9"/>
  <c r="G937" i="9"/>
  <c r="E937" i="9"/>
  <c r="D937" i="9"/>
  <c r="F937" i="9" s="1"/>
  <c r="B937" i="9"/>
  <c r="C937" i="9"/>
  <c r="A937" i="9"/>
  <c r="H936" i="9"/>
  <c r="G936" i="9"/>
  <c r="E936" i="9"/>
  <c r="D936" i="9"/>
  <c r="F936" i="9" s="1"/>
  <c r="B936" i="9"/>
  <c r="C936" i="9"/>
  <c r="A936" i="9"/>
  <c r="H935" i="9"/>
  <c r="G935" i="9"/>
  <c r="E935" i="9"/>
  <c r="D935" i="9"/>
  <c r="F935" i="9" s="1"/>
  <c r="B935" i="9"/>
  <c r="C935" i="9"/>
  <c r="A935" i="9"/>
  <c r="H934" i="9"/>
  <c r="G934" i="9"/>
  <c r="E934" i="9"/>
  <c r="D934" i="9"/>
  <c r="F934" i="9" s="1"/>
  <c r="B934" i="9"/>
  <c r="C934" i="9"/>
  <c r="A934" i="9"/>
  <c r="H933" i="9"/>
  <c r="G933" i="9"/>
  <c r="E933" i="9"/>
  <c r="D933" i="9"/>
  <c r="F933" i="9" s="1"/>
  <c r="B933" i="9"/>
  <c r="C933" i="9"/>
  <c r="A933" i="9"/>
  <c r="H932" i="9"/>
  <c r="G932" i="9"/>
  <c r="E932" i="9"/>
  <c r="D932" i="9"/>
  <c r="F932" i="9" s="1"/>
  <c r="B932" i="9"/>
  <c r="C932" i="9"/>
  <c r="A932" i="9"/>
  <c r="H931" i="9"/>
  <c r="G931" i="9"/>
  <c r="E931" i="9"/>
  <c r="D931" i="9"/>
  <c r="F931" i="9" s="1"/>
  <c r="B931" i="9"/>
  <c r="C931" i="9"/>
  <c r="A931" i="9"/>
  <c r="H930" i="9"/>
  <c r="G930" i="9"/>
  <c r="E930" i="9"/>
  <c r="D930" i="9"/>
  <c r="F930" i="9" s="1"/>
  <c r="B930" i="9"/>
  <c r="C930" i="9"/>
  <c r="A930" i="9"/>
  <c r="H929" i="9"/>
  <c r="G929" i="9"/>
  <c r="E929" i="9"/>
  <c r="D929" i="9"/>
  <c r="F929" i="9" s="1"/>
  <c r="B929" i="9"/>
  <c r="C929" i="9"/>
  <c r="A929" i="9"/>
  <c r="H928" i="9"/>
  <c r="G928" i="9"/>
  <c r="E928" i="9"/>
  <c r="D928" i="9"/>
  <c r="F928" i="9" s="1"/>
  <c r="B928" i="9"/>
  <c r="C928" i="9"/>
  <c r="A928" i="9"/>
  <c r="H927" i="9"/>
  <c r="G927" i="9"/>
  <c r="E927" i="9"/>
  <c r="D927" i="9"/>
  <c r="F927" i="9" s="1"/>
  <c r="B927" i="9"/>
  <c r="C927" i="9"/>
  <c r="A927" i="9"/>
  <c r="H926" i="9"/>
  <c r="G926" i="9"/>
  <c r="E926" i="9"/>
  <c r="D926" i="9"/>
  <c r="F926" i="9" s="1"/>
  <c r="B926" i="9"/>
  <c r="C926" i="9"/>
  <c r="A926" i="9"/>
  <c r="H925" i="9"/>
  <c r="G925" i="9"/>
  <c r="E925" i="9"/>
  <c r="D925" i="9"/>
  <c r="F925" i="9" s="1"/>
  <c r="B925" i="9"/>
  <c r="C925" i="9"/>
  <c r="A925" i="9"/>
  <c r="H924" i="9"/>
  <c r="G924" i="9"/>
  <c r="E924" i="9"/>
  <c r="D924" i="9"/>
  <c r="F924" i="9" s="1"/>
  <c r="B924" i="9"/>
  <c r="C924" i="9"/>
  <c r="A924" i="9"/>
  <c r="H923" i="9"/>
  <c r="G923" i="9"/>
  <c r="E923" i="9"/>
  <c r="D923" i="9"/>
  <c r="F923" i="9" s="1"/>
  <c r="B923" i="9"/>
  <c r="C923" i="9"/>
  <c r="A923" i="9"/>
  <c r="H922" i="9"/>
  <c r="G922" i="9"/>
  <c r="E922" i="9"/>
  <c r="D922" i="9"/>
  <c r="F922" i="9" s="1"/>
  <c r="B922" i="9"/>
  <c r="C922" i="9"/>
  <c r="A922" i="9"/>
  <c r="H921" i="9"/>
  <c r="G921" i="9"/>
  <c r="E921" i="9"/>
  <c r="D921" i="9"/>
  <c r="F921" i="9" s="1"/>
  <c r="B921" i="9"/>
  <c r="C921" i="9"/>
  <c r="A921" i="9"/>
  <c r="H920" i="9"/>
  <c r="G920" i="9"/>
  <c r="E920" i="9"/>
  <c r="D920" i="9"/>
  <c r="F920" i="9" s="1"/>
  <c r="B920" i="9"/>
  <c r="C920" i="9"/>
  <c r="A920" i="9"/>
  <c r="H919" i="9"/>
  <c r="G919" i="9"/>
  <c r="E919" i="9"/>
  <c r="D919" i="9"/>
  <c r="F919" i="9" s="1"/>
  <c r="B919" i="9"/>
  <c r="C919" i="9"/>
  <c r="A919" i="9"/>
  <c r="H918" i="9"/>
  <c r="G918" i="9"/>
  <c r="E918" i="9"/>
  <c r="D918" i="9"/>
  <c r="F918" i="9" s="1"/>
  <c r="B918" i="9"/>
  <c r="C918" i="9"/>
  <c r="A918" i="9"/>
  <c r="H917" i="9"/>
  <c r="G917" i="9"/>
  <c r="E917" i="9"/>
  <c r="D917" i="9"/>
  <c r="F917" i="9" s="1"/>
  <c r="B917" i="9"/>
  <c r="C917" i="9"/>
  <c r="A917" i="9"/>
  <c r="H916" i="9"/>
  <c r="G916" i="9"/>
  <c r="E916" i="9"/>
  <c r="D916" i="9"/>
  <c r="F916" i="9" s="1"/>
  <c r="B916" i="9"/>
  <c r="C916" i="9"/>
  <c r="A916" i="9"/>
  <c r="H915" i="9"/>
  <c r="G915" i="9"/>
  <c r="E915" i="9"/>
  <c r="D915" i="9"/>
  <c r="F915" i="9" s="1"/>
  <c r="B915" i="9"/>
  <c r="C915" i="9"/>
  <c r="A915" i="9"/>
  <c r="H914" i="9"/>
  <c r="G914" i="9"/>
  <c r="E914" i="9"/>
  <c r="D914" i="9"/>
  <c r="F914" i="9" s="1"/>
  <c r="B914" i="9"/>
  <c r="C914" i="9"/>
  <c r="A914" i="9"/>
  <c r="H913" i="9"/>
  <c r="G913" i="9"/>
  <c r="E913" i="9"/>
  <c r="D913" i="9"/>
  <c r="F913" i="9" s="1"/>
  <c r="B913" i="9"/>
  <c r="C913" i="9"/>
  <c r="A913" i="9"/>
  <c r="H912" i="9"/>
  <c r="G912" i="9"/>
  <c r="E912" i="9"/>
  <c r="D912" i="9"/>
  <c r="F912" i="9" s="1"/>
  <c r="B912" i="9"/>
  <c r="C912" i="9"/>
  <c r="A912" i="9"/>
  <c r="H911" i="9"/>
  <c r="G911" i="9"/>
  <c r="E911" i="9"/>
  <c r="D911" i="9"/>
  <c r="F911" i="9" s="1"/>
  <c r="B911" i="9"/>
  <c r="C911" i="9"/>
  <c r="A911" i="9"/>
  <c r="H910" i="9"/>
  <c r="G910" i="9"/>
  <c r="E910" i="9"/>
  <c r="D910" i="9"/>
  <c r="F910" i="9" s="1"/>
  <c r="B910" i="9"/>
  <c r="C910" i="9"/>
  <c r="A910" i="9"/>
  <c r="H909" i="9"/>
  <c r="G909" i="9"/>
  <c r="E909" i="9"/>
  <c r="D909" i="9"/>
  <c r="F909" i="9" s="1"/>
  <c r="B909" i="9"/>
  <c r="C909" i="9"/>
  <c r="A909" i="9"/>
  <c r="H908" i="9"/>
  <c r="G908" i="9"/>
  <c r="E908" i="9"/>
  <c r="D908" i="9"/>
  <c r="F908" i="9" s="1"/>
  <c r="B908" i="9"/>
  <c r="C908" i="9"/>
  <c r="A908" i="9"/>
  <c r="H907" i="9"/>
  <c r="G907" i="9"/>
  <c r="E907" i="9"/>
  <c r="D907" i="9"/>
  <c r="F907" i="9" s="1"/>
  <c r="B907" i="9"/>
  <c r="C907" i="9"/>
  <c r="A907" i="9"/>
  <c r="H906" i="9"/>
  <c r="G906" i="9"/>
  <c r="E906" i="9"/>
  <c r="D906" i="9"/>
  <c r="F906" i="9" s="1"/>
  <c r="B906" i="9"/>
  <c r="C906" i="9"/>
  <c r="A906" i="9"/>
  <c r="H905" i="9"/>
  <c r="G905" i="9"/>
  <c r="E905" i="9"/>
  <c r="D905" i="9"/>
  <c r="F905" i="9" s="1"/>
  <c r="B905" i="9"/>
  <c r="C905" i="9"/>
  <c r="A905" i="9"/>
  <c r="H904" i="9"/>
  <c r="G904" i="9"/>
  <c r="E904" i="9"/>
  <c r="D904" i="9"/>
  <c r="F904" i="9" s="1"/>
  <c r="B904" i="9"/>
  <c r="C904" i="9"/>
  <c r="A904" i="9"/>
  <c r="H903" i="9"/>
  <c r="G903" i="9"/>
  <c r="E903" i="9"/>
  <c r="D903" i="9"/>
  <c r="F903" i="9" s="1"/>
  <c r="B903" i="9"/>
  <c r="C903" i="9"/>
  <c r="A903" i="9"/>
  <c r="H902" i="9"/>
  <c r="G902" i="9"/>
  <c r="E902" i="9"/>
  <c r="D902" i="9"/>
  <c r="F902" i="9" s="1"/>
  <c r="B902" i="9"/>
  <c r="C902" i="9"/>
  <c r="A902" i="9"/>
  <c r="H901" i="9"/>
  <c r="G901" i="9"/>
  <c r="E901" i="9"/>
  <c r="D901" i="9"/>
  <c r="F901" i="9" s="1"/>
  <c r="B901" i="9"/>
  <c r="C901" i="9"/>
  <c r="A901" i="9"/>
  <c r="H900" i="9"/>
  <c r="G900" i="9"/>
  <c r="E900" i="9"/>
  <c r="D900" i="9"/>
  <c r="F900" i="9" s="1"/>
  <c r="B900" i="9"/>
  <c r="C900" i="9"/>
  <c r="A900" i="9"/>
  <c r="H899" i="9"/>
  <c r="G899" i="9"/>
  <c r="E899" i="9"/>
  <c r="D899" i="9"/>
  <c r="F899" i="9" s="1"/>
  <c r="B899" i="9"/>
  <c r="C899" i="9"/>
  <c r="A899" i="9"/>
  <c r="H898" i="9"/>
  <c r="G898" i="9"/>
  <c r="E898" i="9"/>
  <c r="D898" i="9"/>
  <c r="F898" i="9" s="1"/>
  <c r="B898" i="9"/>
  <c r="C898" i="9"/>
  <c r="A898" i="9"/>
  <c r="H897" i="9"/>
  <c r="G897" i="9"/>
  <c r="E897" i="9"/>
  <c r="D897" i="9"/>
  <c r="F897" i="9" s="1"/>
  <c r="B897" i="9"/>
  <c r="C897" i="9"/>
  <c r="A897" i="9"/>
  <c r="H896" i="9"/>
  <c r="G896" i="9"/>
  <c r="E896" i="9"/>
  <c r="D896" i="9"/>
  <c r="F896" i="9" s="1"/>
  <c r="B896" i="9"/>
  <c r="C896" i="9"/>
  <c r="A896" i="9"/>
  <c r="H895" i="9"/>
  <c r="G895" i="9"/>
  <c r="E895" i="9"/>
  <c r="D895" i="9"/>
  <c r="F895" i="9" s="1"/>
  <c r="B895" i="9"/>
  <c r="C895" i="9"/>
  <c r="A895" i="9"/>
  <c r="H894" i="9"/>
  <c r="G894" i="9"/>
  <c r="E894" i="9"/>
  <c r="D894" i="9"/>
  <c r="F894" i="9" s="1"/>
  <c r="B894" i="9"/>
  <c r="C894" i="9"/>
  <c r="A894" i="9"/>
  <c r="H893" i="9"/>
  <c r="G893" i="9"/>
  <c r="E893" i="9"/>
  <c r="D893" i="9"/>
  <c r="F893" i="9" s="1"/>
  <c r="B893" i="9"/>
  <c r="C893" i="9"/>
  <c r="A893" i="9"/>
  <c r="H892" i="9"/>
  <c r="G892" i="9"/>
  <c r="E892" i="9"/>
  <c r="D892" i="9"/>
  <c r="F892" i="9" s="1"/>
  <c r="B892" i="9"/>
  <c r="C892" i="9"/>
  <c r="A892" i="9"/>
  <c r="H891" i="9"/>
  <c r="G891" i="9"/>
  <c r="E891" i="9"/>
  <c r="D891" i="9"/>
  <c r="F891" i="9" s="1"/>
  <c r="B891" i="9"/>
  <c r="C891" i="9"/>
  <c r="A891" i="9"/>
  <c r="H890" i="9"/>
  <c r="G890" i="9"/>
  <c r="E890" i="9"/>
  <c r="D890" i="9"/>
  <c r="F890" i="9" s="1"/>
  <c r="B890" i="9"/>
  <c r="C890" i="9"/>
  <c r="A890" i="9"/>
  <c r="H889" i="9"/>
  <c r="G889" i="9"/>
  <c r="E889" i="9"/>
  <c r="D889" i="9"/>
  <c r="F889" i="9" s="1"/>
  <c r="B889" i="9"/>
  <c r="C889" i="9"/>
  <c r="A889" i="9"/>
  <c r="H888" i="9"/>
  <c r="G888" i="9"/>
  <c r="E888" i="9"/>
  <c r="D888" i="9"/>
  <c r="F888" i="9" s="1"/>
  <c r="B888" i="9"/>
  <c r="C888" i="9"/>
  <c r="A888" i="9"/>
  <c r="H887" i="9"/>
  <c r="G887" i="9"/>
  <c r="E887" i="9"/>
  <c r="D887" i="9"/>
  <c r="F887" i="9" s="1"/>
  <c r="B887" i="9"/>
  <c r="C887" i="9"/>
  <c r="A887" i="9"/>
  <c r="H886" i="9"/>
  <c r="G886" i="9"/>
  <c r="E886" i="9"/>
  <c r="D886" i="9"/>
  <c r="F886" i="9" s="1"/>
  <c r="B886" i="9"/>
  <c r="C886" i="9"/>
  <c r="A886" i="9"/>
  <c r="H885" i="9"/>
  <c r="G885" i="9"/>
  <c r="E885" i="9"/>
  <c r="D885" i="9"/>
  <c r="F885" i="9" s="1"/>
  <c r="B885" i="9"/>
  <c r="C885" i="9"/>
  <c r="A885" i="9"/>
  <c r="H884" i="9"/>
  <c r="G884" i="9"/>
  <c r="E884" i="9"/>
  <c r="D884" i="9"/>
  <c r="F884" i="9" s="1"/>
  <c r="B884" i="9"/>
  <c r="C884" i="9"/>
  <c r="A884" i="9"/>
  <c r="H883" i="9"/>
  <c r="G883" i="9"/>
  <c r="E883" i="9"/>
  <c r="D883" i="9"/>
  <c r="F883" i="9" s="1"/>
  <c r="B883" i="9"/>
  <c r="C883" i="9"/>
  <c r="A883" i="9"/>
  <c r="H882" i="9"/>
  <c r="G882" i="9"/>
  <c r="E882" i="9"/>
  <c r="D882" i="9"/>
  <c r="F882" i="9" s="1"/>
  <c r="B882" i="9"/>
  <c r="C882" i="9"/>
  <c r="A882" i="9"/>
  <c r="H881" i="9"/>
  <c r="G881" i="9"/>
  <c r="E881" i="9"/>
  <c r="D881" i="9"/>
  <c r="F881" i="9" s="1"/>
  <c r="B881" i="9"/>
  <c r="C881" i="9"/>
  <c r="A881" i="9"/>
  <c r="H880" i="9"/>
  <c r="G880" i="9"/>
  <c r="E880" i="9"/>
  <c r="D880" i="9"/>
  <c r="F880" i="9" s="1"/>
  <c r="B880" i="9"/>
  <c r="C880" i="9"/>
  <c r="A880" i="9"/>
  <c r="H879" i="9"/>
  <c r="G879" i="9"/>
  <c r="E879" i="9"/>
  <c r="D879" i="9"/>
  <c r="F879" i="9" s="1"/>
  <c r="B879" i="9"/>
  <c r="C879" i="9"/>
  <c r="A879" i="9"/>
  <c r="H878" i="9"/>
  <c r="G878" i="9"/>
  <c r="E878" i="9"/>
  <c r="D878" i="9"/>
  <c r="F878" i="9" s="1"/>
  <c r="B878" i="9"/>
  <c r="C878" i="9"/>
  <c r="A878" i="9"/>
  <c r="H877" i="9"/>
  <c r="G877" i="9"/>
  <c r="E877" i="9"/>
  <c r="D877" i="9"/>
  <c r="F877" i="9" s="1"/>
  <c r="B877" i="9"/>
  <c r="C877" i="9"/>
  <c r="A877" i="9"/>
  <c r="H876" i="9"/>
  <c r="G876" i="9"/>
  <c r="E876" i="9"/>
  <c r="D876" i="9"/>
  <c r="F876" i="9" s="1"/>
  <c r="B876" i="9"/>
  <c r="C876" i="9"/>
  <c r="A876" i="9"/>
  <c r="H875" i="9"/>
  <c r="G875" i="9"/>
  <c r="E875" i="9"/>
  <c r="D875" i="9"/>
  <c r="F875" i="9" s="1"/>
  <c r="B875" i="9"/>
  <c r="C875" i="9"/>
  <c r="A875" i="9"/>
  <c r="H874" i="9"/>
  <c r="G874" i="9"/>
  <c r="E874" i="9"/>
  <c r="D874" i="9"/>
  <c r="F874" i="9" s="1"/>
  <c r="B874" i="9"/>
  <c r="C874" i="9"/>
  <c r="A874" i="9"/>
  <c r="H873" i="9"/>
  <c r="G873" i="9"/>
  <c r="E873" i="9"/>
  <c r="D873" i="9"/>
  <c r="F873" i="9" s="1"/>
  <c r="B873" i="9"/>
  <c r="C873" i="9"/>
  <c r="A873" i="9"/>
  <c r="H872" i="9"/>
  <c r="G872" i="9"/>
  <c r="E872" i="9"/>
  <c r="D872" i="9"/>
  <c r="F872" i="9" s="1"/>
  <c r="B872" i="9"/>
  <c r="C872" i="9"/>
  <c r="A872" i="9"/>
  <c r="H871" i="9"/>
  <c r="G871" i="9"/>
  <c r="E871" i="9"/>
  <c r="D871" i="9"/>
  <c r="F871" i="9" s="1"/>
  <c r="B871" i="9"/>
  <c r="C871" i="9"/>
  <c r="A871" i="9"/>
  <c r="H870" i="9"/>
  <c r="G870" i="9"/>
  <c r="E870" i="9"/>
  <c r="D870" i="9"/>
  <c r="F870" i="9" s="1"/>
  <c r="B870" i="9"/>
  <c r="C870" i="9"/>
  <c r="A870" i="9"/>
  <c r="H869" i="9"/>
  <c r="G869" i="9"/>
  <c r="E869" i="9"/>
  <c r="D869" i="9"/>
  <c r="F869" i="9" s="1"/>
  <c r="B869" i="9"/>
  <c r="C869" i="9"/>
  <c r="A869" i="9"/>
  <c r="H868" i="9"/>
  <c r="G868" i="9"/>
  <c r="E868" i="9"/>
  <c r="D868" i="9"/>
  <c r="F868" i="9" s="1"/>
  <c r="B868" i="9"/>
  <c r="C868" i="9"/>
  <c r="A868" i="9"/>
  <c r="H867" i="9"/>
  <c r="G867" i="9"/>
  <c r="E867" i="9"/>
  <c r="D867" i="9"/>
  <c r="F867" i="9" s="1"/>
  <c r="B867" i="9"/>
  <c r="C867" i="9"/>
  <c r="A867" i="9"/>
  <c r="H866" i="9"/>
  <c r="G866" i="9"/>
  <c r="E866" i="9"/>
  <c r="D866" i="9"/>
  <c r="F866" i="9" s="1"/>
  <c r="B866" i="9"/>
  <c r="C866" i="9"/>
  <c r="A866" i="9"/>
  <c r="H865" i="9"/>
  <c r="G865" i="9"/>
  <c r="E865" i="9"/>
  <c r="D865" i="9"/>
  <c r="F865" i="9" s="1"/>
  <c r="B865" i="9"/>
  <c r="C865" i="9"/>
  <c r="A865" i="9"/>
  <c r="H864" i="9"/>
  <c r="G864" i="9"/>
  <c r="E864" i="9"/>
  <c r="D864" i="9"/>
  <c r="F864" i="9" s="1"/>
  <c r="B864" i="9"/>
  <c r="C864" i="9"/>
  <c r="A864" i="9"/>
  <c r="H863" i="9"/>
  <c r="G863" i="9"/>
  <c r="E863" i="9"/>
  <c r="D863" i="9"/>
  <c r="F863" i="9" s="1"/>
  <c r="B863" i="9"/>
  <c r="C863" i="9"/>
  <c r="A863" i="9"/>
  <c r="H862" i="9"/>
  <c r="G862" i="9"/>
  <c r="E862" i="9"/>
  <c r="D862" i="9"/>
  <c r="F862" i="9" s="1"/>
  <c r="B862" i="9"/>
  <c r="C862" i="9"/>
  <c r="A862" i="9"/>
  <c r="H861" i="9"/>
  <c r="G861" i="9"/>
  <c r="E861" i="9"/>
  <c r="D861" i="9"/>
  <c r="F861" i="9" s="1"/>
  <c r="B861" i="9"/>
  <c r="C861" i="9"/>
  <c r="A861" i="9"/>
  <c r="H860" i="9"/>
  <c r="G860" i="9"/>
  <c r="E860" i="9"/>
  <c r="D860" i="9"/>
  <c r="F860" i="9" s="1"/>
  <c r="B860" i="9"/>
  <c r="C860" i="9"/>
  <c r="A860" i="9"/>
  <c r="H859" i="9"/>
  <c r="G859" i="9"/>
  <c r="E859" i="9"/>
  <c r="D859" i="9"/>
  <c r="F859" i="9" s="1"/>
  <c r="B859" i="9"/>
  <c r="C859" i="9"/>
  <c r="A859" i="9"/>
  <c r="H858" i="9"/>
  <c r="G858" i="9"/>
  <c r="E858" i="9"/>
  <c r="D858" i="9"/>
  <c r="F858" i="9" s="1"/>
  <c r="B858" i="9"/>
  <c r="C858" i="9"/>
  <c r="A858" i="9"/>
  <c r="H857" i="9"/>
  <c r="G857" i="9"/>
  <c r="I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/>
  <c r="A772" i="9"/>
  <c r="H771" i="9"/>
  <c r="G771" i="9"/>
  <c r="E771" i="9"/>
  <c r="D771" i="9"/>
  <c r="F771" i="9" s="1"/>
  <c r="B771" i="9"/>
  <c r="C771" i="9"/>
  <c r="A771" i="9"/>
  <c r="H770" i="9"/>
  <c r="G770" i="9"/>
  <c r="E770" i="9"/>
  <c r="D770" i="9"/>
  <c r="F770" i="9" s="1"/>
  <c r="B770" i="9"/>
  <c r="C770" i="9"/>
  <c r="A770" i="9"/>
  <c r="H769" i="9"/>
  <c r="G769" i="9"/>
  <c r="E769" i="9"/>
  <c r="D769" i="9"/>
  <c r="F769" i="9" s="1"/>
  <c r="B769" i="9"/>
  <c r="C769" i="9"/>
  <c r="A769" i="9"/>
  <c r="H768" i="9"/>
  <c r="G768" i="9"/>
  <c r="E768" i="9"/>
  <c r="D768" i="9"/>
  <c r="F768" i="9" s="1"/>
  <c r="B768" i="9"/>
  <c r="C768" i="9"/>
  <c r="A768" i="9"/>
  <c r="H767" i="9"/>
  <c r="G767" i="9"/>
  <c r="E767" i="9"/>
  <c r="D767" i="9"/>
  <c r="F767" i="9" s="1"/>
  <c r="B767" i="9"/>
  <c r="C767" i="9"/>
  <c r="A767" i="9"/>
  <c r="H766" i="9"/>
  <c r="G766" i="9"/>
  <c r="E766" i="9"/>
  <c r="D766" i="9"/>
  <c r="F766" i="9" s="1"/>
  <c r="B766" i="9"/>
  <c r="C766" i="9"/>
  <c r="A766" i="9"/>
  <c r="H765" i="9"/>
  <c r="G765" i="9"/>
  <c r="E765" i="9"/>
  <c r="D765" i="9"/>
  <c r="F765" i="9" s="1"/>
  <c r="B765" i="9"/>
  <c r="C765" i="9"/>
  <c r="A765" i="9"/>
  <c r="H764" i="9"/>
  <c r="G764" i="9"/>
  <c r="I764" i="9" s="1"/>
  <c r="E764" i="9"/>
  <c r="D764" i="9"/>
  <c r="F764" i="9" s="1"/>
  <c r="B764" i="9"/>
  <c r="C764" i="9"/>
  <c r="A764" i="9"/>
  <c r="H763" i="9"/>
  <c r="G763" i="9"/>
  <c r="E763" i="9"/>
  <c r="D763" i="9"/>
  <c r="F763" i="9" s="1"/>
  <c r="B763" i="9"/>
  <c r="C763" i="9"/>
  <c r="A763" i="9"/>
  <c r="H762" i="9"/>
  <c r="G762" i="9"/>
  <c r="E762" i="9"/>
  <c r="D762" i="9"/>
  <c r="F762" i="9" s="1"/>
  <c r="B762" i="9"/>
  <c r="C762" i="9"/>
  <c r="A762" i="9"/>
  <c r="H761" i="9"/>
  <c r="G761" i="9"/>
  <c r="E761" i="9"/>
  <c r="D761" i="9"/>
  <c r="F761" i="9" s="1"/>
  <c r="B761" i="9"/>
  <c r="C761" i="9"/>
  <c r="A761" i="9"/>
  <c r="H760" i="9"/>
  <c r="G760" i="9"/>
  <c r="E760" i="9"/>
  <c r="D760" i="9"/>
  <c r="F760" i="9" s="1"/>
  <c r="B760" i="9"/>
  <c r="C760" i="9"/>
  <c r="A760" i="9"/>
  <c r="H759" i="9"/>
  <c r="G759" i="9"/>
  <c r="I759" i="9" s="1"/>
  <c r="E759" i="9"/>
  <c r="D759" i="9"/>
  <c r="F759" i="9" s="1"/>
  <c r="B759" i="9"/>
  <c r="C759" i="9"/>
  <c r="A759" i="9"/>
  <c r="H758" i="9"/>
  <c r="G758" i="9"/>
  <c r="E758" i="9"/>
  <c r="D758" i="9"/>
  <c r="F758" i="9" s="1"/>
  <c r="B758" i="9"/>
  <c r="C758" i="9"/>
  <c r="A758" i="9"/>
  <c r="H757" i="9"/>
  <c r="G757" i="9"/>
  <c r="I757" i="9" s="1"/>
  <c r="E757" i="9"/>
  <c r="D757" i="9"/>
  <c r="F757" i="9" s="1"/>
  <c r="B757" i="9"/>
  <c r="C757" i="9"/>
  <c r="A757" i="9"/>
  <c r="H756" i="9"/>
  <c r="G756" i="9"/>
  <c r="E756" i="9"/>
  <c r="D756" i="9"/>
  <c r="F756" i="9" s="1"/>
  <c r="B756" i="9"/>
  <c r="C756" i="9"/>
  <c r="A756" i="9"/>
  <c r="H755" i="9"/>
  <c r="G755" i="9"/>
  <c r="I755" i="9" s="1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/>
  <c r="A754" i="9"/>
  <c r="H753" i="9"/>
  <c r="G753" i="9"/>
  <c r="I753" i="9" s="1"/>
  <c r="E753" i="9"/>
  <c r="D753" i="9"/>
  <c r="F753" i="9" s="1"/>
  <c r="B753" i="9"/>
  <c r="C753" i="9"/>
  <c r="A753" i="9"/>
  <c r="H752" i="9"/>
  <c r="G752" i="9"/>
  <c r="I752" i="9" s="1"/>
  <c r="E752" i="9"/>
  <c r="D752" i="9"/>
  <c r="F752" i="9" s="1"/>
  <c r="B752" i="9"/>
  <c r="C752" i="9"/>
  <c r="A752" i="9"/>
  <c r="H751" i="9"/>
  <c r="G751" i="9"/>
  <c r="E751" i="9"/>
  <c r="D751" i="9"/>
  <c r="F751" i="9" s="1"/>
  <c r="B751" i="9"/>
  <c r="C751" i="9"/>
  <c r="A751" i="9"/>
  <c r="H750" i="9"/>
  <c r="G750" i="9"/>
  <c r="E750" i="9"/>
  <c r="D750" i="9"/>
  <c r="F750" i="9" s="1"/>
  <c r="B750" i="9"/>
  <c r="C750" i="9"/>
  <c r="A750" i="9"/>
  <c r="H749" i="9"/>
  <c r="G749" i="9"/>
  <c r="I749" i="9" s="1"/>
  <c r="E749" i="9"/>
  <c r="D749" i="9"/>
  <c r="F749" i="9" s="1"/>
  <c r="B749" i="9"/>
  <c r="C749" i="9"/>
  <c r="A749" i="9"/>
  <c r="H748" i="9"/>
  <c r="G748" i="9"/>
  <c r="E748" i="9"/>
  <c r="D748" i="9"/>
  <c r="F748" i="9" s="1"/>
  <c r="B748" i="9"/>
  <c r="C748" i="9"/>
  <c r="A748" i="9"/>
  <c r="H747" i="9"/>
  <c r="G747" i="9"/>
  <c r="E747" i="9"/>
  <c r="D747" i="9"/>
  <c r="F747" i="9" s="1"/>
  <c r="B747" i="9"/>
  <c r="C747" i="9"/>
  <c r="A747" i="9"/>
  <c r="H746" i="9"/>
  <c r="G746" i="9"/>
  <c r="I746" i="9" s="1"/>
  <c r="E746" i="9"/>
  <c r="D746" i="9"/>
  <c r="F746" i="9" s="1"/>
  <c r="B746" i="9"/>
  <c r="C746" i="9"/>
  <c r="A746" i="9"/>
  <c r="H745" i="9"/>
  <c r="G745" i="9"/>
  <c r="I745" i="9" s="1"/>
  <c r="E745" i="9"/>
  <c r="D745" i="9"/>
  <c r="F745" i="9" s="1"/>
  <c r="B745" i="9"/>
  <c r="C745" i="9"/>
  <c r="A745" i="9"/>
  <c r="H744" i="9"/>
  <c r="G744" i="9"/>
  <c r="I744" i="9" s="1"/>
  <c r="E744" i="9"/>
  <c r="D744" i="9"/>
  <c r="F744" i="9" s="1"/>
  <c r="B744" i="9"/>
  <c r="C744" i="9"/>
  <c r="A744" i="9"/>
  <c r="H743" i="9"/>
  <c r="G743" i="9"/>
  <c r="E743" i="9"/>
  <c r="D743" i="9"/>
  <c r="F743" i="9" s="1"/>
  <c r="B743" i="9"/>
  <c r="C743" i="9"/>
  <c r="A743" i="9"/>
  <c r="H742" i="9"/>
  <c r="G742" i="9"/>
  <c r="E742" i="9"/>
  <c r="D742" i="9"/>
  <c r="F742" i="9" s="1"/>
  <c r="B742" i="9"/>
  <c r="C742" i="9"/>
  <c r="A742" i="9"/>
  <c r="H741" i="9"/>
  <c r="G741" i="9"/>
  <c r="E741" i="9"/>
  <c r="D741" i="9"/>
  <c r="F741" i="9" s="1"/>
  <c r="B741" i="9"/>
  <c r="C741" i="9"/>
  <c r="A741" i="9"/>
  <c r="H740" i="9"/>
  <c r="G740" i="9"/>
  <c r="E740" i="9"/>
  <c r="D740" i="9"/>
  <c r="F740" i="9" s="1"/>
  <c r="B740" i="9"/>
  <c r="C740" i="9"/>
  <c r="A740" i="9"/>
  <c r="H739" i="9"/>
  <c r="G739" i="9"/>
  <c r="I739" i="9" s="1"/>
  <c r="E739" i="9"/>
  <c r="D739" i="9"/>
  <c r="F739" i="9" s="1"/>
  <c r="B739" i="9"/>
  <c r="C739" i="9"/>
  <c r="A739" i="9"/>
  <c r="H738" i="9"/>
  <c r="G738" i="9"/>
  <c r="I738" i="9" s="1"/>
  <c r="E738" i="9"/>
  <c r="D738" i="9"/>
  <c r="F738" i="9" s="1"/>
  <c r="B738" i="9"/>
  <c r="C738" i="9"/>
  <c r="A738" i="9"/>
  <c r="H737" i="9"/>
  <c r="G737" i="9"/>
  <c r="I737" i="9" s="1"/>
  <c r="E737" i="9"/>
  <c r="D737" i="9"/>
  <c r="F737" i="9" s="1"/>
  <c r="B737" i="9"/>
  <c r="C737" i="9"/>
  <c r="A737" i="9"/>
  <c r="H736" i="9"/>
  <c r="G736" i="9"/>
  <c r="E736" i="9"/>
  <c r="D736" i="9"/>
  <c r="F736" i="9" s="1"/>
  <c r="B736" i="9"/>
  <c r="C736" i="9"/>
  <c r="A736" i="9"/>
  <c r="H735" i="9"/>
  <c r="G735" i="9"/>
  <c r="I735" i="9" s="1"/>
  <c r="E735" i="9"/>
  <c r="D735" i="9"/>
  <c r="F735" i="9" s="1"/>
  <c r="B735" i="9"/>
  <c r="C735" i="9"/>
  <c r="A735" i="9"/>
  <c r="H734" i="9"/>
  <c r="G734" i="9"/>
  <c r="I734" i="9" s="1"/>
  <c r="E734" i="9"/>
  <c r="D734" i="9"/>
  <c r="F734" i="9" s="1"/>
  <c r="B734" i="9"/>
  <c r="C734" i="9"/>
  <c r="A734" i="9"/>
  <c r="H733" i="9"/>
  <c r="G733" i="9"/>
  <c r="I733" i="9" s="1"/>
  <c r="E733" i="9"/>
  <c r="D733" i="9"/>
  <c r="F733" i="9" s="1"/>
  <c r="B733" i="9"/>
  <c r="C733" i="9"/>
  <c r="A733" i="9"/>
  <c r="H732" i="9"/>
  <c r="G732" i="9"/>
  <c r="I732" i="9" s="1"/>
  <c r="E732" i="9"/>
  <c r="D732" i="9"/>
  <c r="F732" i="9" s="1"/>
  <c r="B732" i="9"/>
  <c r="C732" i="9"/>
  <c r="A732" i="9"/>
  <c r="H731" i="9"/>
  <c r="G731" i="9"/>
  <c r="E731" i="9"/>
  <c r="D731" i="9"/>
  <c r="F731" i="9" s="1"/>
  <c r="B731" i="9"/>
  <c r="C731" i="9"/>
  <c r="A731" i="9"/>
  <c r="H730" i="9"/>
  <c r="G730" i="9"/>
  <c r="E730" i="9"/>
  <c r="D730" i="9"/>
  <c r="F730" i="9" s="1"/>
  <c r="B730" i="9"/>
  <c r="C730" i="9"/>
  <c r="A730" i="9"/>
  <c r="H729" i="9"/>
  <c r="G729" i="9"/>
  <c r="E729" i="9"/>
  <c r="D729" i="9"/>
  <c r="F729" i="9" s="1"/>
  <c r="B729" i="9"/>
  <c r="C729" i="9"/>
  <c r="A729" i="9"/>
  <c r="H728" i="9"/>
  <c r="G728" i="9"/>
  <c r="E728" i="9"/>
  <c r="D728" i="9"/>
  <c r="F728" i="9" s="1"/>
  <c r="B728" i="9"/>
  <c r="C728" i="9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I723" i="9" s="1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I692" i="9" s="1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I680" i="9" s="1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I672" i="9" s="1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I664" i="9" s="1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I660" i="9" s="1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I604" i="9" s="1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I551" i="9" s="1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I499" i="9" s="1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I460" i="9" s="1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I456" i="9" s="1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I452" i="9" s="1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I420" i="9" s="1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I411" i="9" s="1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I383" i="9" s="1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I352" i="9" s="1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I340" i="9" s="1"/>
  <c r="E340" i="9"/>
  <c r="D340" i="9"/>
  <c r="F340" i="9" s="1"/>
  <c r="B340" i="9"/>
  <c r="C340" i="9" s="1"/>
  <c r="A340" i="9"/>
  <c r="H339" i="9"/>
  <c r="G339" i="9"/>
  <c r="I339" i="9" s="1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I324" i="9" s="1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/>
  <c r="A319" i="9"/>
  <c r="H318" i="9"/>
  <c r="G318" i="9"/>
  <c r="E318" i="9"/>
  <c r="D318" i="9"/>
  <c r="F318" i="9" s="1"/>
  <c r="B318" i="9"/>
  <c r="C318" i="9"/>
  <c r="A318" i="9"/>
  <c r="H317" i="9"/>
  <c r="G317" i="9"/>
  <c r="E317" i="9"/>
  <c r="D317" i="9"/>
  <c r="F317" i="9" s="1"/>
  <c r="B317" i="9"/>
  <c r="C317" i="9"/>
  <c r="A317" i="9"/>
  <c r="H316" i="9"/>
  <c r="G316" i="9"/>
  <c r="E316" i="9"/>
  <c r="D316" i="9"/>
  <c r="F316" i="9" s="1"/>
  <c r="B316" i="9"/>
  <c r="C316" i="9"/>
  <c r="A316" i="9"/>
  <c r="H315" i="9"/>
  <c r="G315" i="9"/>
  <c r="I315" i="9" s="1"/>
  <c r="E315" i="9"/>
  <c r="D315" i="9"/>
  <c r="F315" i="9" s="1"/>
  <c r="B315" i="9"/>
  <c r="C315" i="9"/>
  <c r="A315" i="9"/>
  <c r="H314" i="9"/>
  <c r="G314" i="9"/>
  <c r="E314" i="9"/>
  <c r="D314" i="9"/>
  <c r="F314" i="9" s="1"/>
  <c r="B314" i="9"/>
  <c r="C314" i="9"/>
  <c r="A314" i="9"/>
  <c r="H313" i="9"/>
  <c r="G313" i="9"/>
  <c r="E313" i="9"/>
  <c r="D313" i="9"/>
  <c r="F313" i="9" s="1"/>
  <c r="B313" i="9"/>
  <c r="C313" i="9"/>
  <c r="A313" i="9"/>
  <c r="H312" i="9"/>
  <c r="G312" i="9"/>
  <c r="E312" i="9"/>
  <c r="D312" i="9"/>
  <c r="F312" i="9" s="1"/>
  <c r="B312" i="9"/>
  <c r="C312" i="9"/>
  <c r="A312" i="9"/>
  <c r="H311" i="9"/>
  <c r="G311" i="9"/>
  <c r="I311" i="9" s="1"/>
  <c r="E311" i="9"/>
  <c r="D311" i="9"/>
  <c r="F311" i="9" s="1"/>
  <c r="B311" i="9"/>
  <c r="C311" i="9"/>
  <c r="A311" i="9"/>
  <c r="H310" i="9"/>
  <c r="G310" i="9"/>
  <c r="E310" i="9"/>
  <c r="D310" i="9"/>
  <c r="F310" i="9" s="1"/>
  <c r="B310" i="9"/>
  <c r="C310" i="9"/>
  <c r="A310" i="9"/>
  <c r="H309" i="9"/>
  <c r="G309" i="9"/>
  <c r="E309" i="9"/>
  <c r="D309" i="9"/>
  <c r="F309" i="9" s="1"/>
  <c r="B309" i="9"/>
  <c r="C309" i="9"/>
  <c r="A309" i="9"/>
  <c r="H308" i="9"/>
  <c r="G308" i="9"/>
  <c r="E308" i="9"/>
  <c r="D308" i="9"/>
  <c r="F308" i="9" s="1"/>
  <c r="B308" i="9"/>
  <c r="C308" i="9"/>
  <c r="A308" i="9"/>
  <c r="H307" i="9"/>
  <c r="G307" i="9"/>
  <c r="E307" i="9"/>
  <c r="D307" i="9"/>
  <c r="F307" i="9" s="1"/>
  <c r="B307" i="9"/>
  <c r="C307" i="9"/>
  <c r="A307" i="9"/>
  <c r="H306" i="9"/>
  <c r="G306" i="9"/>
  <c r="E306" i="9"/>
  <c r="D306" i="9"/>
  <c r="F306" i="9" s="1"/>
  <c r="B306" i="9"/>
  <c r="C306" i="9"/>
  <c r="A306" i="9"/>
  <c r="H305" i="9"/>
  <c r="G305" i="9"/>
  <c r="E305" i="9"/>
  <c r="D305" i="9"/>
  <c r="F305" i="9" s="1"/>
  <c r="B305" i="9"/>
  <c r="C305" i="9"/>
  <c r="A305" i="9"/>
  <c r="H304" i="9"/>
  <c r="G304" i="9"/>
  <c r="I304" i="9" s="1"/>
  <c r="E304" i="9"/>
  <c r="D304" i="9"/>
  <c r="F304" i="9" s="1"/>
  <c r="B304" i="9"/>
  <c r="C304" i="9"/>
  <c r="A304" i="9"/>
  <c r="H303" i="9"/>
  <c r="G303" i="9"/>
  <c r="E303" i="9"/>
  <c r="D303" i="9"/>
  <c r="F303" i="9" s="1"/>
  <c r="B303" i="9"/>
  <c r="C303" i="9"/>
  <c r="A303" i="9"/>
  <c r="H302" i="9"/>
  <c r="G302" i="9"/>
  <c r="E302" i="9"/>
  <c r="D302" i="9"/>
  <c r="F302" i="9" s="1"/>
  <c r="B302" i="9"/>
  <c r="C302" i="9"/>
  <c r="A302" i="9"/>
  <c r="H301" i="9"/>
  <c r="G301" i="9"/>
  <c r="E301" i="9"/>
  <c r="D301" i="9"/>
  <c r="F301" i="9" s="1"/>
  <c r="B301" i="9"/>
  <c r="C301" i="9"/>
  <c r="A301" i="9"/>
  <c r="H300" i="9"/>
  <c r="G300" i="9"/>
  <c r="E300" i="9"/>
  <c r="D300" i="9"/>
  <c r="F300" i="9" s="1"/>
  <c r="B300" i="9"/>
  <c r="C300" i="9"/>
  <c r="A300" i="9"/>
  <c r="H299" i="9"/>
  <c r="G299" i="9"/>
  <c r="E299" i="9"/>
  <c r="D299" i="9"/>
  <c r="F299" i="9" s="1"/>
  <c r="B299" i="9"/>
  <c r="C299" i="9"/>
  <c r="A299" i="9"/>
  <c r="H298" i="9"/>
  <c r="G298" i="9"/>
  <c r="E298" i="9"/>
  <c r="D298" i="9"/>
  <c r="F298" i="9" s="1"/>
  <c r="B298" i="9"/>
  <c r="C298" i="9"/>
  <c r="A298" i="9"/>
  <c r="H297" i="9"/>
  <c r="G297" i="9"/>
  <c r="E297" i="9"/>
  <c r="D297" i="9"/>
  <c r="F297" i="9" s="1"/>
  <c r="B297" i="9"/>
  <c r="C297" i="9"/>
  <c r="A297" i="9"/>
  <c r="H296" i="9"/>
  <c r="G296" i="9"/>
  <c r="E296" i="9"/>
  <c r="D296" i="9"/>
  <c r="F296" i="9" s="1"/>
  <c r="B296" i="9"/>
  <c r="C296" i="9"/>
  <c r="A296" i="9"/>
  <c r="H295" i="9"/>
  <c r="G295" i="9"/>
  <c r="I295" i="9" s="1"/>
  <c r="E295" i="9"/>
  <c r="D295" i="9"/>
  <c r="F295" i="9" s="1"/>
  <c r="B295" i="9"/>
  <c r="C295" i="9"/>
  <c r="A295" i="9"/>
  <c r="H294" i="9"/>
  <c r="G294" i="9"/>
  <c r="E294" i="9"/>
  <c r="D294" i="9"/>
  <c r="F294" i="9" s="1"/>
  <c r="B294" i="9"/>
  <c r="C294" i="9"/>
  <c r="A294" i="9"/>
  <c r="H293" i="9"/>
  <c r="G293" i="9"/>
  <c r="E293" i="9"/>
  <c r="D293" i="9"/>
  <c r="F293" i="9" s="1"/>
  <c r="B293" i="9"/>
  <c r="C293" i="9"/>
  <c r="A293" i="9"/>
  <c r="H292" i="9"/>
  <c r="G292" i="9"/>
  <c r="E292" i="9"/>
  <c r="D292" i="9"/>
  <c r="F292" i="9" s="1"/>
  <c r="B292" i="9"/>
  <c r="C292" i="9"/>
  <c r="A292" i="9"/>
  <c r="H291" i="9"/>
  <c r="G291" i="9"/>
  <c r="E291" i="9"/>
  <c r="D291" i="9"/>
  <c r="F291" i="9" s="1"/>
  <c r="B291" i="9"/>
  <c r="C291" i="9"/>
  <c r="A291" i="9"/>
  <c r="H290" i="9"/>
  <c r="G290" i="9"/>
  <c r="E290" i="9"/>
  <c r="D290" i="9"/>
  <c r="F290" i="9" s="1"/>
  <c r="B290" i="9"/>
  <c r="C290" i="9"/>
  <c r="A290" i="9"/>
  <c r="H289" i="9"/>
  <c r="G289" i="9"/>
  <c r="E289" i="9"/>
  <c r="D289" i="9"/>
  <c r="F289" i="9" s="1"/>
  <c r="B289" i="9"/>
  <c r="C289" i="9"/>
  <c r="A289" i="9"/>
  <c r="H288" i="9"/>
  <c r="G288" i="9"/>
  <c r="E288" i="9"/>
  <c r="D288" i="9"/>
  <c r="F288" i="9" s="1"/>
  <c r="B288" i="9"/>
  <c r="C288" i="9"/>
  <c r="A288" i="9"/>
  <c r="H287" i="9"/>
  <c r="G287" i="9"/>
  <c r="I287" i="9" s="1"/>
  <c r="E287" i="9"/>
  <c r="D287" i="9"/>
  <c r="F287" i="9" s="1"/>
  <c r="B287" i="9"/>
  <c r="C287" i="9"/>
  <c r="A287" i="9"/>
  <c r="H286" i="9"/>
  <c r="G286" i="9"/>
  <c r="E286" i="9"/>
  <c r="D286" i="9"/>
  <c r="F286" i="9" s="1"/>
  <c r="B286" i="9"/>
  <c r="C286" i="9"/>
  <c r="A286" i="9"/>
  <c r="H285" i="9"/>
  <c r="G285" i="9"/>
  <c r="E285" i="9"/>
  <c r="D285" i="9"/>
  <c r="F285" i="9" s="1"/>
  <c r="B285" i="9"/>
  <c r="C285" i="9"/>
  <c r="A285" i="9"/>
  <c r="H284" i="9"/>
  <c r="G284" i="9"/>
  <c r="E284" i="9"/>
  <c r="D284" i="9"/>
  <c r="F284" i="9" s="1"/>
  <c r="B284" i="9"/>
  <c r="C284" i="9"/>
  <c r="A284" i="9"/>
  <c r="H283" i="9"/>
  <c r="G283" i="9"/>
  <c r="E283" i="9"/>
  <c r="D283" i="9"/>
  <c r="F283" i="9" s="1"/>
  <c r="B283" i="9"/>
  <c r="C283" i="9"/>
  <c r="A283" i="9"/>
  <c r="H282" i="9"/>
  <c r="G282" i="9"/>
  <c r="E282" i="9"/>
  <c r="D282" i="9"/>
  <c r="F282" i="9" s="1"/>
  <c r="B282" i="9"/>
  <c r="C282" i="9"/>
  <c r="A282" i="9"/>
  <c r="H281" i="9"/>
  <c r="G281" i="9"/>
  <c r="E281" i="9"/>
  <c r="D281" i="9"/>
  <c r="F281" i="9" s="1"/>
  <c r="B281" i="9"/>
  <c r="C281" i="9"/>
  <c r="A281" i="9"/>
  <c r="H280" i="9"/>
  <c r="G280" i="9"/>
  <c r="E280" i="9"/>
  <c r="D280" i="9"/>
  <c r="F280" i="9" s="1"/>
  <c r="B280" i="9"/>
  <c r="C280" i="9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I263" i="9" s="1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I259" i="9" s="1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I247" i="9" s="1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I235" i="9" s="1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/>
  <c r="A230" i="9"/>
  <c r="H229" i="9"/>
  <c r="G229" i="9"/>
  <c r="E229" i="9"/>
  <c r="D229" i="9"/>
  <c r="F229" i="9" s="1"/>
  <c r="B229" i="9"/>
  <c r="C229" i="9"/>
  <c r="A229" i="9"/>
  <c r="H228" i="9"/>
  <c r="G228" i="9"/>
  <c r="E228" i="9"/>
  <c r="D228" i="9"/>
  <c r="F228" i="9" s="1"/>
  <c r="B228" i="9"/>
  <c r="C228" i="9"/>
  <c r="A228" i="9"/>
  <c r="H227" i="9"/>
  <c r="G227" i="9"/>
  <c r="E227" i="9"/>
  <c r="D227" i="9"/>
  <c r="F227" i="9" s="1"/>
  <c r="B227" i="9"/>
  <c r="C227" i="9"/>
  <c r="A227" i="9"/>
  <c r="H226" i="9"/>
  <c r="G226" i="9"/>
  <c r="E226" i="9"/>
  <c r="D226" i="9"/>
  <c r="F226" i="9" s="1"/>
  <c r="B226" i="9"/>
  <c r="C226" i="9"/>
  <c r="A226" i="9"/>
  <c r="H225" i="9"/>
  <c r="G225" i="9"/>
  <c r="E225" i="9"/>
  <c r="D225" i="9"/>
  <c r="F225" i="9" s="1"/>
  <c r="B225" i="9"/>
  <c r="C225" i="9"/>
  <c r="A225" i="9"/>
  <c r="H224" i="9"/>
  <c r="G224" i="9"/>
  <c r="E224" i="9"/>
  <c r="D224" i="9"/>
  <c r="F224" i="9" s="1"/>
  <c r="B224" i="9"/>
  <c r="C224" i="9"/>
  <c r="A224" i="9"/>
  <c r="H223" i="9"/>
  <c r="G223" i="9"/>
  <c r="E223" i="9"/>
  <c r="D223" i="9"/>
  <c r="F223" i="9" s="1"/>
  <c r="B223" i="9"/>
  <c r="C223" i="9"/>
  <c r="A223" i="9"/>
  <c r="H222" i="9"/>
  <c r="G222" i="9"/>
  <c r="E222" i="9"/>
  <c r="D222" i="9"/>
  <c r="F222" i="9" s="1"/>
  <c r="B222" i="9"/>
  <c r="C222" i="9"/>
  <c r="A222" i="9"/>
  <c r="H221" i="9"/>
  <c r="G221" i="9"/>
  <c r="E221" i="9"/>
  <c r="D221" i="9"/>
  <c r="F221" i="9" s="1"/>
  <c r="B221" i="9"/>
  <c r="C221" i="9"/>
  <c r="A221" i="9"/>
  <c r="H220" i="9"/>
  <c r="G220" i="9"/>
  <c r="E220" i="9"/>
  <c r="D220" i="9"/>
  <c r="F220" i="9" s="1"/>
  <c r="B220" i="9"/>
  <c r="C220" i="9"/>
  <c r="A220" i="9"/>
  <c r="H219" i="9"/>
  <c r="G219" i="9"/>
  <c r="E219" i="9"/>
  <c r="D219" i="9"/>
  <c r="F219" i="9" s="1"/>
  <c r="B219" i="9"/>
  <c r="C219" i="9"/>
  <c r="A219" i="9"/>
  <c r="H218" i="9"/>
  <c r="G218" i="9"/>
  <c r="E218" i="9"/>
  <c r="D218" i="9"/>
  <c r="F218" i="9" s="1"/>
  <c r="B218" i="9"/>
  <c r="C218" i="9"/>
  <c r="A218" i="9"/>
  <c r="H217" i="9"/>
  <c r="G217" i="9"/>
  <c r="E217" i="9"/>
  <c r="D217" i="9"/>
  <c r="F217" i="9" s="1"/>
  <c r="B217" i="9"/>
  <c r="C217" i="9"/>
  <c r="A217" i="9"/>
  <c r="H216" i="9"/>
  <c r="G216" i="9"/>
  <c r="E216" i="9"/>
  <c r="D216" i="9"/>
  <c r="F216" i="9" s="1"/>
  <c r="B216" i="9"/>
  <c r="C216" i="9"/>
  <c r="A216" i="9"/>
  <c r="H215" i="9"/>
  <c r="G215" i="9"/>
  <c r="E215" i="9"/>
  <c r="D215" i="9"/>
  <c r="F215" i="9" s="1"/>
  <c r="B215" i="9"/>
  <c r="C215" i="9"/>
  <c r="A215" i="9"/>
  <c r="H214" i="9"/>
  <c r="G214" i="9"/>
  <c r="E214" i="9"/>
  <c r="D214" i="9"/>
  <c r="F214" i="9" s="1"/>
  <c r="B214" i="9"/>
  <c r="C214" i="9"/>
  <c r="A214" i="9"/>
  <c r="H213" i="9"/>
  <c r="G213" i="9"/>
  <c r="E213" i="9"/>
  <c r="D213" i="9"/>
  <c r="F213" i="9" s="1"/>
  <c r="B213" i="9"/>
  <c r="C213" i="9"/>
  <c r="A213" i="9"/>
  <c r="H212" i="9"/>
  <c r="G212" i="9"/>
  <c r="E212" i="9"/>
  <c r="D212" i="9"/>
  <c r="F212" i="9" s="1"/>
  <c r="B212" i="9"/>
  <c r="C212" i="9"/>
  <c r="A212" i="9"/>
  <c r="H211" i="9"/>
  <c r="G211" i="9"/>
  <c r="E211" i="9"/>
  <c r="D211" i="9"/>
  <c r="F211" i="9" s="1"/>
  <c r="B211" i="9"/>
  <c r="C211" i="9"/>
  <c r="A211" i="9"/>
  <c r="H210" i="9"/>
  <c r="G210" i="9"/>
  <c r="E210" i="9"/>
  <c r="D210" i="9"/>
  <c r="F210" i="9" s="1"/>
  <c r="B210" i="9"/>
  <c r="C210" i="9"/>
  <c r="A210" i="9"/>
  <c r="H209" i="9"/>
  <c r="G209" i="9"/>
  <c r="E209" i="9"/>
  <c r="D209" i="9"/>
  <c r="F209" i="9" s="1"/>
  <c r="B209" i="9"/>
  <c r="C209" i="9"/>
  <c r="A209" i="9"/>
  <c r="H208" i="9"/>
  <c r="G208" i="9"/>
  <c r="E208" i="9"/>
  <c r="D208" i="9"/>
  <c r="F208" i="9" s="1"/>
  <c r="B208" i="9"/>
  <c r="C208" i="9"/>
  <c r="A208" i="9"/>
  <c r="H207" i="9"/>
  <c r="G207" i="9"/>
  <c r="E207" i="9"/>
  <c r="D207" i="9"/>
  <c r="F207" i="9" s="1"/>
  <c r="B207" i="9"/>
  <c r="C207" i="9"/>
  <c r="A207" i="9"/>
  <c r="H206" i="9"/>
  <c r="G206" i="9"/>
  <c r="E206" i="9"/>
  <c r="D206" i="9"/>
  <c r="F206" i="9" s="1"/>
  <c r="B206" i="9"/>
  <c r="C206" i="9"/>
  <c r="A206" i="9"/>
  <c r="H205" i="9"/>
  <c r="G205" i="9"/>
  <c r="E205" i="9"/>
  <c r="D205" i="9"/>
  <c r="F205" i="9" s="1"/>
  <c r="B205" i="9"/>
  <c r="C205" i="9"/>
  <c r="A205" i="9"/>
  <c r="H204" i="9"/>
  <c r="G204" i="9"/>
  <c r="E204" i="9"/>
  <c r="D204" i="9"/>
  <c r="F204" i="9" s="1"/>
  <c r="B204" i="9"/>
  <c r="C204" i="9"/>
  <c r="A204" i="9"/>
  <c r="H203" i="9"/>
  <c r="G203" i="9"/>
  <c r="E203" i="9"/>
  <c r="D203" i="9"/>
  <c r="F203" i="9" s="1"/>
  <c r="B203" i="9"/>
  <c r="C203" i="9"/>
  <c r="A203" i="9"/>
  <c r="H202" i="9"/>
  <c r="G202" i="9"/>
  <c r="E202" i="9"/>
  <c r="D202" i="9"/>
  <c r="F202" i="9" s="1"/>
  <c r="B202" i="9"/>
  <c r="C202" i="9"/>
  <c r="A202" i="9"/>
  <c r="H201" i="9"/>
  <c r="G201" i="9"/>
  <c r="E201" i="9"/>
  <c r="D201" i="9"/>
  <c r="F201" i="9" s="1"/>
  <c r="B201" i="9"/>
  <c r="C201" i="9"/>
  <c r="A201" i="9"/>
  <c r="H200" i="9"/>
  <c r="G200" i="9"/>
  <c r="E200" i="9"/>
  <c r="D200" i="9"/>
  <c r="F200" i="9" s="1"/>
  <c r="B200" i="9"/>
  <c r="C200" i="9"/>
  <c r="A200" i="9"/>
  <c r="H199" i="9"/>
  <c r="G199" i="9"/>
  <c r="E199" i="9"/>
  <c r="D199" i="9"/>
  <c r="F199" i="9" s="1"/>
  <c r="B199" i="9"/>
  <c r="C199" i="9"/>
  <c r="A199" i="9"/>
  <c r="H198" i="9"/>
  <c r="G198" i="9"/>
  <c r="E198" i="9"/>
  <c r="D198" i="9"/>
  <c r="F198" i="9" s="1"/>
  <c r="B198" i="9"/>
  <c r="C198" i="9"/>
  <c r="A198" i="9"/>
  <c r="H197" i="9"/>
  <c r="G197" i="9"/>
  <c r="E197" i="9"/>
  <c r="D197" i="9"/>
  <c r="F197" i="9" s="1"/>
  <c r="B197" i="9"/>
  <c r="C197" i="9"/>
  <c r="A197" i="9"/>
  <c r="H196" i="9"/>
  <c r="G196" i="9"/>
  <c r="E196" i="9"/>
  <c r="D196" i="9"/>
  <c r="F196" i="9" s="1"/>
  <c r="B196" i="9"/>
  <c r="C196" i="9"/>
  <c r="A196" i="9"/>
  <c r="H195" i="9"/>
  <c r="G195" i="9"/>
  <c r="E195" i="9"/>
  <c r="D195" i="9"/>
  <c r="F195" i="9" s="1"/>
  <c r="B195" i="9"/>
  <c r="C195" i="9"/>
  <c r="A195" i="9"/>
  <c r="H194" i="9"/>
  <c r="G194" i="9"/>
  <c r="E194" i="9"/>
  <c r="D194" i="9"/>
  <c r="F194" i="9" s="1"/>
  <c r="B194" i="9"/>
  <c r="C194" i="9"/>
  <c r="A194" i="9"/>
  <c r="H193" i="9"/>
  <c r="G193" i="9"/>
  <c r="E193" i="9"/>
  <c r="D193" i="9"/>
  <c r="F193" i="9" s="1"/>
  <c r="B193" i="9"/>
  <c r="C193" i="9"/>
  <c r="A193" i="9"/>
  <c r="H192" i="9"/>
  <c r="G192" i="9"/>
  <c r="E192" i="9"/>
  <c r="D192" i="9"/>
  <c r="F192" i="9" s="1"/>
  <c r="B192" i="9"/>
  <c r="C192" i="9"/>
  <c r="A192" i="9"/>
  <c r="H191" i="9"/>
  <c r="G191" i="9"/>
  <c r="E191" i="9"/>
  <c r="D191" i="9"/>
  <c r="F191" i="9" s="1"/>
  <c r="B191" i="9"/>
  <c r="C191" i="9"/>
  <c r="A191" i="9"/>
  <c r="H190" i="9"/>
  <c r="G190" i="9"/>
  <c r="E190" i="9"/>
  <c r="D190" i="9"/>
  <c r="F190" i="9" s="1"/>
  <c r="B190" i="9"/>
  <c r="C190" i="9"/>
  <c r="A190" i="9"/>
  <c r="H189" i="9"/>
  <c r="G189" i="9"/>
  <c r="E189" i="9"/>
  <c r="D189" i="9"/>
  <c r="F189" i="9" s="1"/>
  <c r="B189" i="9"/>
  <c r="C189" i="9"/>
  <c r="A189" i="9"/>
  <c r="H188" i="9"/>
  <c r="G188" i="9"/>
  <c r="E188" i="9"/>
  <c r="D188" i="9"/>
  <c r="F188" i="9" s="1"/>
  <c r="B188" i="9"/>
  <c r="C188" i="9"/>
  <c r="A188" i="9"/>
  <c r="H187" i="9"/>
  <c r="G187" i="9"/>
  <c r="E187" i="9"/>
  <c r="D187" i="9"/>
  <c r="F187" i="9" s="1"/>
  <c r="B187" i="9"/>
  <c r="C187" i="9"/>
  <c r="A187" i="9"/>
  <c r="H186" i="9"/>
  <c r="G186" i="9"/>
  <c r="E186" i="9"/>
  <c r="D186" i="9"/>
  <c r="F186" i="9" s="1"/>
  <c r="B186" i="9"/>
  <c r="C186" i="9"/>
  <c r="A186" i="9"/>
  <c r="H185" i="9"/>
  <c r="G185" i="9"/>
  <c r="E185" i="9"/>
  <c r="D185" i="9"/>
  <c r="F185" i="9" s="1"/>
  <c r="B185" i="9"/>
  <c r="C185" i="9"/>
  <c r="A185" i="9"/>
  <c r="H184" i="9"/>
  <c r="G184" i="9"/>
  <c r="E184" i="9"/>
  <c r="D184" i="9"/>
  <c r="F184" i="9" s="1"/>
  <c r="B184" i="9"/>
  <c r="C184" i="9"/>
  <c r="A184" i="9"/>
  <c r="H183" i="9"/>
  <c r="G183" i="9"/>
  <c r="E183" i="9"/>
  <c r="D183" i="9"/>
  <c r="F183" i="9" s="1"/>
  <c r="B183" i="9"/>
  <c r="C183" i="9"/>
  <c r="A183" i="9"/>
  <c r="H182" i="9"/>
  <c r="G182" i="9"/>
  <c r="E182" i="9"/>
  <c r="D182" i="9"/>
  <c r="F182" i="9" s="1"/>
  <c r="B182" i="9"/>
  <c r="C182" i="9"/>
  <c r="A182" i="9"/>
  <c r="H181" i="9"/>
  <c r="G181" i="9"/>
  <c r="E181" i="9"/>
  <c r="D181" i="9"/>
  <c r="F181" i="9" s="1"/>
  <c r="B181" i="9"/>
  <c r="C181" i="9"/>
  <c r="A181" i="9"/>
  <c r="H180" i="9"/>
  <c r="G180" i="9"/>
  <c r="E180" i="9"/>
  <c r="D180" i="9"/>
  <c r="F180" i="9" s="1"/>
  <c r="B180" i="9"/>
  <c r="C180" i="9"/>
  <c r="A180" i="9"/>
  <c r="H179" i="9"/>
  <c r="G179" i="9"/>
  <c r="E179" i="9"/>
  <c r="D179" i="9"/>
  <c r="F179" i="9" s="1"/>
  <c r="B179" i="9"/>
  <c r="C179" i="9"/>
  <c r="A179" i="9"/>
  <c r="H178" i="9"/>
  <c r="G178" i="9"/>
  <c r="E178" i="9"/>
  <c r="D178" i="9"/>
  <c r="F178" i="9" s="1"/>
  <c r="B178" i="9"/>
  <c r="C178" i="9"/>
  <c r="A178" i="9"/>
  <c r="H177" i="9"/>
  <c r="G177" i="9"/>
  <c r="E177" i="9"/>
  <c r="D177" i="9"/>
  <c r="F177" i="9" s="1"/>
  <c r="B177" i="9"/>
  <c r="C177" i="9"/>
  <c r="A177" i="9"/>
  <c r="H176" i="9"/>
  <c r="G176" i="9"/>
  <c r="E176" i="9"/>
  <c r="D176" i="9"/>
  <c r="F176" i="9" s="1"/>
  <c r="B176" i="9"/>
  <c r="C176" i="9"/>
  <c r="A176" i="9"/>
  <c r="H175" i="9"/>
  <c r="G175" i="9"/>
  <c r="E175" i="9"/>
  <c r="D175" i="9"/>
  <c r="F175" i="9" s="1"/>
  <c r="B175" i="9"/>
  <c r="C175" i="9"/>
  <c r="A175" i="9"/>
  <c r="H174" i="9"/>
  <c r="G174" i="9"/>
  <c r="E174" i="9"/>
  <c r="D174" i="9"/>
  <c r="F174" i="9" s="1"/>
  <c r="B174" i="9"/>
  <c r="C174" i="9"/>
  <c r="A174" i="9"/>
  <c r="H173" i="9"/>
  <c r="G173" i="9"/>
  <c r="E173" i="9"/>
  <c r="D173" i="9"/>
  <c r="F173" i="9" s="1"/>
  <c r="B173" i="9"/>
  <c r="C173" i="9"/>
  <c r="A173" i="9"/>
  <c r="H172" i="9"/>
  <c r="G172" i="9"/>
  <c r="E172" i="9"/>
  <c r="D172" i="9"/>
  <c r="F172" i="9" s="1"/>
  <c r="B172" i="9"/>
  <c r="C172" i="9"/>
  <c r="A172" i="9"/>
  <c r="H171" i="9"/>
  <c r="G171" i="9"/>
  <c r="E171" i="9"/>
  <c r="D171" i="9"/>
  <c r="F171" i="9" s="1"/>
  <c r="B171" i="9"/>
  <c r="C171" i="9"/>
  <c r="A171" i="9"/>
  <c r="H170" i="9"/>
  <c r="G170" i="9"/>
  <c r="E170" i="9"/>
  <c r="D170" i="9"/>
  <c r="F170" i="9" s="1"/>
  <c r="B170" i="9"/>
  <c r="C170" i="9"/>
  <c r="A170" i="9"/>
  <c r="H169" i="9"/>
  <c r="G169" i="9"/>
  <c r="E169" i="9"/>
  <c r="D169" i="9"/>
  <c r="F169" i="9" s="1"/>
  <c r="B169" i="9"/>
  <c r="C169" i="9"/>
  <c r="A169" i="9"/>
  <c r="H168" i="9"/>
  <c r="G168" i="9"/>
  <c r="E168" i="9"/>
  <c r="D168" i="9"/>
  <c r="F168" i="9" s="1"/>
  <c r="B168" i="9"/>
  <c r="C168" i="9"/>
  <c r="A168" i="9"/>
  <c r="H167" i="9"/>
  <c r="G167" i="9"/>
  <c r="E167" i="9"/>
  <c r="D167" i="9"/>
  <c r="F167" i="9" s="1"/>
  <c r="B167" i="9"/>
  <c r="C167" i="9"/>
  <c r="A167" i="9"/>
  <c r="H166" i="9"/>
  <c r="G166" i="9"/>
  <c r="E166" i="9"/>
  <c r="D166" i="9"/>
  <c r="F166" i="9" s="1"/>
  <c r="B166" i="9"/>
  <c r="C166" i="9"/>
  <c r="A166" i="9"/>
  <c r="H165" i="9"/>
  <c r="G165" i="9"/>
  <c r="E165" i="9"/>
  <c r="D165" i="9"/>
  <c r="F165" i="9" s="1"/>
  <c r="B165" i="9"/>
  <c r="C165" i="9"/>
  <c r="A165" i="9"/>
  <c r="H164" i="9"/>
  <c r="G164" i="9"/>
  <c r="E164" i="9"/>
  <c r="D164" i="9"/>
  <c r="F164" i="9" s="1"/>
  <c r="B164" i="9"/>
  <c r="C164" i="9"/>
  <c r="A164" i="9"/>
  <c r="H163" i="9"/>
  <c r="G163" i="9"/>
  <c r="E163" i="9"/>
  <c r="D163" i="9"/>
  <c r="F163" i="9" s="1"/>
  <c r="B163" i="9"/>
  <c r="C163" i="9"/>
  <c r="A163" i="9"/>
  <c r="H162" i="9"/>
  <c r="G162" i="9"/>
  <c r="E162" i="9"/>
  <c r="D162" i="9"/>
  <c r="F162" i="9" s="1"/>
  <c r="B162" i="9"/>
  <c r="C162" i="9"/>
  <c r="A162" i="9"/>
  <c r="H161" i="9"/>
  <c r="G161" i="9"/>
  <c r="I161" i="9" s="1"/>
  <c r="E161" i="9"/>
  <c r="D161" i="9"/>
  <c r="F161" i="9" s="1"/>
  <c r="B161" i="9"/>
  <c r="C161" i="9"/>
  <c r="A161" i="9"/>
  <c r="H160" i="9"/>
  <c r="G160" i="9"/>
  <c r="I160" i="9" s="1"/>
  <c r="E160" i="9"/>
  <c r="D160" i="9"/>
  <c r="F160" i="9" s="1"/>
  <c r="B160" i="9"/>
  <c r="C160" i="9"/>
  <c r="A160" i="9"/>
  <c r="H159" i="9"/>
  <c r="G159" i="9"/>
  <c r="E159" i="9"/>
  <c r="D159" i="9"/>
  <c r="F159" i="9" s="1"/>
  <c r="B159" i="9"/>
  <c r="C159" i="9"/>
  <c r="A159" i="9"/>
  <c r="H158" i="9"/>
  <c r="G158" i="9"/>
  <c r="I158" i="9" s="1"/>
  <c r="E158" i="9"/>
  <c r="D158" i="9"/>
  <c r="F158" i="9" s="1"/>
  <c r="B158" i="9"/>
  <c r="C158" i="9"/>
  <c r="A158" i="9"/>
  <c r="H157" i="9"/>
  <c r="G157" i="9"/>
  <c r="I157" i="9" s="1"/>
  <c r="E157" i="9"/>
  <c r="D157" i="9"/>
  <c r="F157" i="9" s="1"/>
  <c r="B157" i="9"/>
  <c r="C157" i="9"/>
  <c r="A157" i="9"/>
  <c r="H156" i="9"/>
  <c r="G156" i="9"/>
  <c r="I156" i="9" s="1"/>
  <c r="E156" i="9"/>
  <c r="D156" i="9"/>
  <c r="F156" i="9" s="1"/>
  <c r="B156" i="9"/>
  <c r="C156" i="9"/>
  <c r="A156" i="9"/>
  <c r="H155" i="9"/>
  <c r="G155" i="9"/>
  <c r="E155" i="9"/>
  <c r="D155" i="9"/>
  <c r="F155" i="9" s="1"/>
  <c r="B155" i="9"/>
  <c r="C155" i="9"/>
  <c r="A155" i="9"/>
  <c r="H154" i="9"/>
  <c r="G154" i="9"/>
  <c r="E154" i="9"/>
  <c r="D154" i="9"/>
  <c r="F154" i="9" s="1"/>
  <c r="B154" i="9"/>
  <c r="C154" i="9"/>
  <c r="A154" i="9"/>
  <c r="H153" i="9"/>
  <c r="G153" i="9"/>
  <c r="E153" i="9"/>
  <c r="D153" i="9"/>
  <c r="F153" i="9" s="1"/>
  <c r="B153" i="9"/>
  <c r="C153" i="9"/>
  <c r="A153" i="9"/>
  <c r="H152" i="9"/>
  <c r="G152" i="9"/>
  <c r="E152" i="9"/>
  <c r="D152" i="9"/>
  <c r="F152" i="9" s="1"/>
  <c r="B152" i="9"/>
  <c r="C152" i="9"/>
  <c r="A152" i="9"/>
  <c r="H151" i="9"/>
  <c r="G151" i="9"/>
  <c r="E151" i="9"/>
  <c r="D151" i="9"/>
  <c r="F151" i="9" s="1"/>
  <c r="B151" i="9"/>
  <c r="C151" i="9"/>
  <c r="A151" i="9"/>
  <c r="H150" i="9"/>
  <c r="G150" i="9"/>
  <c r="E150" i="9"/>
  <c r="D150" i="9"/>
  <c r="F150" i="9" s="1"/>
  <c r="B150" i="9"/>
  <c r="C150" i="9"/>
  <c r="A150" i="9"/>
  <c r="H149" i="9"/>
  <c r="G149" i="9"/>
  <c r="E149" i="9"/>
  <c r="D149" i="9"/>
  <c r="F149" i="9" s="1"/>
  <c r="B149" i="9"/>
  <c r="C149" i="9"/>
  <c r="A149" i="9"/>
  <c r="H148" i="9"/>
  <c r="G148" i="9"/>
  <c r="E148" i="9"/>
  <c r="D148" i="9"/>
  <c r="F148" i="9" s="1"/>
  <c r="B148" i="9"/>
  <c r="C148" i="9"/>
  <c r="A148" i="9"/>
  <c r="H147" i="9"/>
  <c r="G147" i="9"/>
  <c r="E147" i="9"/>
  <c r="D147" i="9"/>
  <c r="F147" i="9" s="1"/>
  <c r="B147" i="9"/>
  <c r="C147" i="9"/>
  <c r="A147" i="9"/>
  <c r="H146" i="9"/>
  <c r="G146" i="9"/>
  <c r="E146" i="9"/>
  <c r="D146" i="9"/>
  <c r="F146" i="9" s="1"/>
  <c r="B146" i="9"/>
  <c r="C146" i="9"/>
  <c r="A146" i="9"/>
  <c r="H145" i="9"/>
  <c r="G145" i="9"/>
  <c r="E145" i="9"/>
  <c r="D145" i="9"/>
  <c r="F145" i="9" s="1"/>
  <c r="B145" i="9"/>
  <c r="C145" i="9"/>
  <c r="A145" i="9"/>
  <c r="H144" i="9"/>
  <c r="G144" i="9"/>
  <c r="E144" i="9"/>
  <c r="D144" i="9"/>
  <c r="F144" i="9" s="1"/>
  <c r="B144" i="9"/>
  <c r="C144" i="9"/>
  <c r="A144" i="9"/>
  <c r="H143" i="9"/>
  <c r="G143" i="9"/>
  <c r="E143" i="9"/>
  <c r="D143" i="9"/>
  <c r="F143" i="9" s="1"/>
  <c r="B143" i="9"/>
  <c r="C143" i="9"/>
  <c r="A143" i="9"/>
  <c r="H142" i="9"/>
  <c r="G142" i="9"/>
  <c r="E142" i="9"/>
  <c r="D142" i="9"/>
  <c r="F142" i="9" s="1"/>
  <c r="B142" i="9"/>
  <c r="C142" i="9"/>
  <c r="A142" i="9"/>
  <c r="H141" i="9"/>
  <c r="G141" i="9"/>
  <c r="E141" i="9"/>
  <c r="D141" i="9"/>
  <c r="F141" i="9" s="1"/>
  <c r="B141" i="9"/>
  <c r="C141" i="9"/>
  <c r="A141" i="9"/>
  <c r="H140" i="9"/>
  <c r="G140" i="9"/>
  <c r="E140" i="9"/>
  <c r="D140" i="9"/>
  <c r="F140" i="9" s="1"/>
  <c r="B140" i="9"/>
  <c r="C140" i="9"/>
  <c r="A140" i="9"/>
  <c r="H139" i="9"/>
  <c r="G139" i="9"/>
  <c r="E139" i="9"/>
  <c r="D139" i="9"/>
  <c r="F139" i="9" s="1"/>
  <c r="B139" i="9"/>
  <c r="C139" i="9"/>
  <c r="A139" i="9"/>
  <c r="H138" i="9"/>
  <c r="G138" i="9"/>
  <c r="E138" i="9"/>
  <c r="D138" i="9"/>
  <c r="F138" i="9" s="1"/>
  <c r="B138" i="9"/>
  <c r="C138" i="9"/>
  <c r="A138" i="9"/>
  <c r="H137" i="9"/>
  <c r="G137" i="9"/>
  <c r="E137" i="9"/>
  <c r="D137" i="9"/>
  <c r="F137" i="9" s="1"/>
  <c r="B137" i="9"/>
  <c r="C137" i="9"/>
  <c r="A137" i="9"/>
  <c r="H136" i="9"/>
  <c r="G136" i="9"/>
  <c r="E136" i="9"/>
  <c r="D136" i="9"/>
  <c r="F136" i="9" s="1"/>
  <c r="B136" i="9"/>
  <c r="C136" i="9"/>
  <c r="A136" i="9"/>
  <c r="H135" i="9"/>
  <c r="G135" i="9"/>
  <c r="E135" i="9"/>
  <c r="D135" i="9"/>
  <c r="F135" i="9" s="1"/>
  <c r="B135" i="9"/>
  <c r="C135" i="9"/>
  <c r="A135" i="9"/>
  <c r="H134" i="9"/>
  <c r="G134" i="9"/>
  <c r="I134" i="9" s="1"/>
  <c r="E134" i="9"/>
  <c r="D134" i="9"/>
  <c r="F134" i="9" s="1"/>
  <c r="B134" i="9"/>
  <c r="C134" i="9"/>
  <c r="A134" i="9"/>
  <c r="H133" i="9"/>
  <c r="G133" i="9"/>
  <c r="I133" i="9" s="1"/>
  <c r="E133" i="9"/>
  <c r="D133" i="9"/>
  <c r="F133" i="9" s="1"/>
  <c r="B133" i="9"/>
  <c r="C133" i="9"/>
  <c r="A133" i="9"/>
  <c r="H132" i="9"/>
  <c r="G132" i="9"/>
  <c r="E132" i="9"/>
  <c r="D132" i="9"/>
  <c r="F132" i="9" s="1"/>
  <c r="B132" i="9"/>
  <c r="C132" i="9"/>
  <c r="A132" i="9"/>
  <c r="H131" i="9"/>
  <c r="G131" i="9"/>
  <c r="I131" i="9" s="1"/>
  <c r="E131" i="9"/>
  <c r="D131" i="9"/>
  <c r="F131" i="9" s="1"/>
  <c r="B131" i="9"/>
  <c r="C131" i="9"/>
  <c r="A131" i="9"/>
  <c r="H130" i="9"/>
  <c r="G130" i="9"/>
  <c r="I130" i="9" s="1"/>
  <c r="E130" i="9"/>
  <c r="D130" i="9"/>
  <c r="F130" i="9" s="1"/>
  <c r="B130" i="9"/>
  <c r="C130" i="9"/>
  <c r="A130" i="9"/>
  <c r="H129" i="9"/>
  <c r="G129" i="9"/>
  <c r="I129" i="9" s="1"/>
  <c r="E129" i="9"/>
  <c r="D129" i="9"/>
  <c r="F129" i="9" s="1"/>
  <c r="B129" i="9"/>
  <c r="C129" i="9"/>
  <c r="A129" i="9"/>
  <c r="H128" i="9"/>
  <c r="G128" i="9"/>
  <c r="E128" i="9"/>
  <c r="D128" i="9"/>
  <c r="F128" i="9" s="1"/>
  <c r="B128" i="9"/>
  <c r="C128" i="9"/>
  <c r="A128" i="9"/>
  <c r="H127" i="9"/>
  <c r="G127" i="9"/>
  <c r="E127" i="9"/>
  <c r="D127" i="9"/>
  <c r="F127" i="9" s="1"/>
  <c r="B127" i="9"/>
  <c r="C127" i="9"/>
  <c r="A127" i="9"/>
  <c r="H126" i="9"/>
  <c r="G126" i="9"/>
  <c r="E126" i="9"/>
  <c r="D126" i="9"/>
  <c r="F126" i="9" s="1"/>
  <c r="B126" i="9"/>
  <c r="C126" i="9"/>
  <c r="A126" i="9"/>
  <c r="H125" i="9"/>
  <c r="G125" i="9"/>
  <c r="E125" i="9"/>
  <c r="D125" i="9"/>
  <c r="F125" i="9" s="1"/>
  <c r="B125" i="9"/>
  <c r="C125" i="9"/>
  <c r="A125" i="9"/>
  <c r="H124" i="9"/>
  <c r="G124" i="9"/>
  <c r="E124" i="9"/>
  <c r="D124" i="9"/>
  <c r="F124" i="9" s="1"/>
  <c r="B124" i="9"/>
  <c r="C124" i="9"/>
  <c r="A124" i="9"/>
  <c r="H123" i="9"/>
  <c r="G123" i="9"/>
  <c r="I123" i="9" s="1"/>
  <c r="E123" i="9"/>
  <c r="D123" i="9"/>
  <c r="F123" i="9" s="1"/>
  <c r="B123" i="9"/>
  <c r="C123" i="9"/>
  <c r="A123" i="9"/>
  <c r="H122" i="9"/>
  <c r="G122" i="9"/>
  <c r="I122" i="9" s="1"/>
  <c r="E122" i="9"/>
  <c r="D122" i="9"/>
  <c r="F122" i="9" s="1"/>
  <c r="B122" i="9"/>
  <c r="C122" i="9"/>
  <c r="A122" i="9"/>
  <c r="H121" i="9"/>
  <c r="G121" i="9"/>
  <c r="E121" i="9"/>
  <c r="D121" i="9"/>
  <c r="F121" i="9" s="1"/>
  <c r="B121" i="9"/>
  <c r="C121" i="9"/>
  <c r="A121" i="9"/>
  <c r="H120" i="9"/>
  <c r="G120" i="9"/>
  <c r="I120" i="9" s="1"/>
  <c r="E120" i="9"/>
  <c r="D120" i="9"/>
  <c r="F120" i="9" s="1"/>
  <c r="B120" i="9"/>
  <c r="C120" i="9"/>
  <c r="A120" i="9"/>
  <c r="H119" i="9"/>
  <c r="G119" i="9"/>
  <c r="E119" i="9"/>
  <c r="D119" i="9"/>
  <c r="F119" i="9" s="1"/>
  <c r="B119" i="9"/>
  <c r="C119" i="9"/>
  <c r="A119" i="9"/>
  <c r="H118" i="9"/>
  <c r="G118" i="9"/>
  <c r="I118" i="9" s="1"/>
  <c r="E118" i="9"/>
  <c r="D118" i="9"/>
  <c r="F118" i="9" s="1"/>
  <c r="B118" i="9"/>
  <c r="C118" i="9"/>
  <c r="A118" i="9"/>
  <c r="H117" i="9"/>
  <c r="G117" i="9"/>
  <c r="E117" i="9"/>
  <c r="D117" i="9"/>
  <c r="F117" i="9" s="1"/>
  <c r="B117" i="9"/>
  <c r="C117" i="9"/>
  <c r="A117" i="9"/>
  <c r="H116" i="9"/>
  <c r="G116" i="9"/>
  <c r="I116" i="9" s="1"/>
  <c r="E116" i="9"/>
  <c r="D116" i="9"/>
  <c r="F116" i="9" s="1"/>
  <c r="B116" i="9"/>
  <c r="C116" i="9"/>
  <c r="A116" i="9"/>
  <c r="H115" i="9"/>
  <c r="G115" i="9"/>
  <c r="E115" i="9"/>
  <c r="D115" i="9"/>
  <c r="F115" i="9" s="1"/>
  <c r="B115" i="9"/>
  <c r="C115" i="9"/>
  <c r="A115" i="9"/>
  <c r="H114" i="9"/>
  <c r="G114" i="9"/>
  <c r="E114" i="9"/>
  <c r="D114" i="9"/>
  <c r="F114" i="9" s="1"/>
  <c r="B114" i="9"/>
  <c r="C114" i="9"/>
  <c r="A114" i="9"/>
  <c r="H113" i="9"/>
  <c r="G113" i="9"/>
  <c r="E113" i="9"/>
  <c r="D113" i="9"/>
  <c r="F113" i="9" s="1"/>
  <c r="B113" i="9"/>
  <c r="C113" i="9"/>
  <c r="A113" i="9"/>
  <c r="H112" i="9"/>
  <c r="G112" i="9"/>
  <c r="E112" i="9"/>
  <c r="D112" i="9"/>
  <c r="F112" i="9" s="1"/>
  <c r="B112" i="9"/>
  <c r="C112" i="9"/>
  <c r="A112" i="9"/>
  <c r="H111" i="9"/>
  <c r="G111" i="9"/>
  <c r="E111" i="9"/>
  <c r="D111" i="9"/>
  <c r="F111" i="9" s="1"/>
  <c r="B111" i="9"/>
  <c r="C111" i="9"/>
  <c r="A111" i="9"/>
  <c r="H110" i="9"/>
  <c r="G110" i="9"/>
  <c r="E110" i="9"/>
  <c r="D110" i="9"/>
  <c r="F110" i="9" s="1"/>
  <c r="B110" i="9"/>
  <c r="C110" i="9"/>
  <c r="A110" i="9"/>
  <c r="H109" i="9"/>
  <c r="G109" i="9"/>
  <c r="E109" i="9"/>
  <c r="D109" i="9"/>
  <c r="F109" i="9" s="1"/>
  <c r="B109" i="9"/>
  <c r="C109" i="9"/>
  <c r="A109" i="9"/>
  <c r="H108" i="9"/>
  <c r="G108" i="9"/>
  <c r="E108" i="9"/>
  <c r="D108" i="9"/>
  <c r="F108" i="9" s="1"/>
  <c r="B108" i="9"/>
  <c r="C108" i="9"/>
  <c r="A108" i="9"/>
  <c r="H107" i="9"/>
  <c r="G107" i="9"/>
  <c r="E107" i="9"/>
  <c r="D107" i="9"/>
  <c r="F107" i="9" s="1"/>
  <c r="B107" i="9"/>
  <c r="C107" i="9"/>
  <c r="A107" i="9"/>
  <c r="H106" i="9"/>
  <c r="G106" i="9"/>
  <c r="E106" i="9"/>
  <c r="D106" i="9"/>
  <c r="F106" i="9" s="1"/>
  <c r="B106" i="9"/>
  <c r="C106" i="9"/>
  <c r="A106" i="9"/>
  <c r="H105" i="9"/>
  <c r="G105" i="9"/>
  <c r="E105" i="9"/>
  <c r="D105" i="9"/>
  <c r="F105" i="9" s="1"/>
  <c r="B105" i="9"/>
  <c r="C105" i="9"/>
  <c r="A105" i="9"/>
  <c r="H104" i="9"/>
  <c r="G104" i="9"/>
  <c r="E104" i="9"/>
  <c r="D104" i="9"/>
  <c r="F104" i="9" s="1"/>
  <c r="B104" i="9"/>
  <c r="C104" i="9"/>
  <c r="A104" i="9"/>
  <c r="H103" i="9"/>
  <c r="G103" i="9"/>
  <c r="E103" i="9"/>
  <c r="D103" i="9"/>
  <c r="F103" i="9" s="1"/>
  <c r="B103" i="9"/>
  <c r="C103" i="9"/>
  <c r="A103" i="9"/>
  <c r="H102" i="9"/>
  <c r="G102" i="9"/>
  <c r="E102" i="9"/>
  <c r="D102" i="9"/>
  <c r="F102" i="9" s="1"/>
  <c r="B102" i="9"/>
  <c r="C102" i="9"/>
  <c r="A102" i="9"/>
  <c r="H101" i="9"/>
  <c r="G101" i="9"/>
  <c r="E101" i="9"/>
  <c r="D101" i="9"/>
  <c r="F101" i="9" s="1"/>
  <c r="B101" i="9"/>
  <c r="C101" i="9"/>
  <c r="A101" i="9"/>
  <c r="H100" i="9"/>
  <c r="G100" i="9"/>
  <c r="E100" i="9"/>
  <c r="D100" i="9"/>
  <c r="F100" i="9" s="1"/>
  <c r="B100" i="9"/>
  <c r="C100" i="9"/>
  <c r="A100" i="9"/>
  <c r="H99" i="9"/>
  <c r="G99" i="9"/>
  <c r="E99" i="9"/>
  <c r="D99" i="9"/>
  <c r="F99" i="9" s="1"/>
  <c r="B99" i="9"/>
  <c r="C99" i="9"/>
  <c r="A99" i="9"/>
  <c r="H98" i="9"/>
  <c r="G98" i="9"/>
  <c r="E98" i="9"/>
  <c r="D98" i="9"/>
  <c r="F98" i="9" s="1"/>
  <c r="B98" i="9"/>
  <c r="C98" i="9"/>
  <c r="A98" i="9"/>
  <c r="H97" i="9"/>
  <c r="G97" i="9"/>
  <c r="E97" i="9"/>
  <c r="D97" i="9"/>
  <c r="F97" i="9" s="1"/>
  <c r="B97" i="9"/>
  <c r="C97" i="9"/>
  <c r="A97" i="9"/>
  <c r="H96" i="9"/>
  <c r="G96" i="9"/>
  <c r="E96" i="9"/>
  <c r="D96" i="9"/>
  <c r="F96" i="9" s="1"/>
  <c r="B96" i="9"/>
  <c r="C96" i="9"/>
  <c r="A96" i="9"/>
  <c r="H95" i="9"/>
  <c r="G95" i="9"/>
  <c r="E95" i="9"/>
  <c r="D95" i="9"/>
  <c r="F95" i="9" s="1"/>
  <c r="B95" i="9"/>
  <c r="C95" i="9"/>
  <c r="A95" i="9"/>
  <c r="H94" i="9"/>
  <c r="G94" i="9"/>
  <c r="E94" i="9"/>
  <c r="D94" i="9"/>
  <c r="F94" i="9" s="1"/>
  <c r="B94" i="9"/>
  <c r="C94" i="9"/>
  <c r="A94" i="9"/>
  <c r="H93" i="9"/>
  <c r="G93" i="9"/>
  <c r="E93" i="9"/>
  <c r="D93" i="9"/>
  <c r="F93" i="9" s="1"/>
  <c r="B93" i="9"/>
  <c r="C93" i="9"/>
  <c r="A93" i="9"/>
  <c r="H92" i="9"/>
  <c r="G92" i="9"/>
  <c r="E92" i="9"/>
  <c r="D92" i="9"/>
  <c r="F92" i="9" s="1"/>
  <c r="B92" i="9"/>
  <c r="C92" i="9"/>
  <c r="A92" i="9"/>
  <c r="H91" i="9"/>
  <c r="G91" i="9"/>
  <c r="E91" i="9"/>
  <c r="D91" i="9"/>
  <c r="F91" i="9" s="1"/>
  <c r="B91" i="9"/>
  <c r="C91" i="9"/>
  <c r="A91" i="9"/>
  <c r="H90" i="9"/>
  <c r="G90" i="9"/>
  <c r="E90" i="9"/>
  <c r="D90" i="9"/>
  <c r="F90" i="9" s="1"/>
  <c r="B90" i="9"/>
  <c r="C90" i="9"/>
  <c r="A90" i="9"/>
  <c r="H89" i="9"/>
  <c r="G89" i="9"/>
  <c r="E89" i="9"/>
  <c r="D89" i="9"/>
  <c r="F89" i="9" s="1"/>
  <c r="B89" i="9"/>
  <c r="C89" i="9"/>
  <c r="A89" i="9"/>
  <c r="H88" i="9"/>
  <c r="G88" i="9"/>
  <c r="E88" i="9"/>
  <c r="D88" i="9"/>
  <c r="F88" i="9" s="1"/>
  <c r="B88" i="9"/>
  <c r="C88" i="9"/>
  <c r="A88" i="9"/>
  <c r="H87" i="9"/>
  <c r="G87" i="9"/>
  <c r="E87" i="9"/>
  <c r="D87" i="9"/>
  <c r="F87" i="9" s="1"/>
  <c r="B87" i="9"/>
  <c r="C87" i="9"/>
  <c r="A87" i="9"/>
  <c r="H86" i="9"/>
  <c r="G86" i="9"/>
  <c r="E86" i="9"/>
  <c r="D86" i="9"/>
  <c r="F86" i="9" s="1"/>
  <c r="B86" i="9"/>
  <c r="C86" i="9"/>
  <c r="A86" i="9"/>
  <c r="H85" i="9"/>
  <c r="G85" i="9"/>
  <c r="E85" i="9"/>
  <c r="D85" i="9"/>
  <c r="F85" i="9" s="1"/>
  <c r="B85" i="9"/>
  <c r="C85" i="9"/>
  <c r="A85" i="9"/>
  <c r="H84" i="9"/>
  <c r="G84" i="9"/>
  <c r="E84" i="9"/>
  <c r="D84" i="9"/>
  <c r="F84" i="9" s="1"/>
  <c r="B84" i="9"/>
  <c r="C84" i="9"/>
  <c r="A84" i="9"/>
  <c r="H83" i="9"/>
  <c r="G83" i="9"/>
  <c r="E83" i="9"/>
  <c r="D83" i="9"/>
  <c r="F83" i="9" s="1"/>
  <c r="B83" i="9"/>
  <c r="C83" i="9"/>
  <c r="A83" i="9"/>
  <c r="H82" i="9"/>
  <c r="G82" i="9"/>
  <c r="E82" i="9"/>
  <c r="D82" i="9"/>
  <c r="F82" i="9" s="1"/>
  <c r="B82" i="9"/>
  <c r="C82" i="9"/>
  <c r="A82" i="9"/>
  <c r="H81" i="9"/>
  <c r="G81" i="9"/>
  <c r="E81" i="9"/>
  <c r="D81" i="9"/>
  <c r="F81" i="9" s="1"/>
  <c r="B81" i="9"/>
  <c r="C81" i="9"/>
  <c r="A81" i="9"/>
  <c r="H80" i="9"/>
  <c r="G80" i="9"/>
  <c r="E80" i="9"/>
  <c r="D80" i="9"/>
  <c r="F80" i="9" s="1"/>
  <c r="B80" i="9"/>
  <c r="C80" i="9"/>
  <c r="A80" i="9"/>
  <c r="H79" i="9"/>
  <c r="G79" i="9"/>
  <c r="E79" i="9"/>
  <c r="D79" i="9"/>
  <c r="F79" i="9" s="1"/>
  <c r="B79" i="9"/>
  <c r="C79" i="9"/>
  <c r="A79" i="9"/>
  <c r="H78" i="9"/>
  <c r="G78" i="9"/>
  <c r="E78" i="9"/>
  <c r="D78" i="9"/>
  <c r="F78" i="9" s="1"/>
  <c r="B78" i="9"/>
  <c r="C78" i="9"/>
  <c r="A78" i="9"/>
  <c r="H77" i="9"/>
  <c r="G77" i="9"/>
  <c r="E77" i="9"/>
  <c r="D77" i="9"/>
  <c r="F77" i="9" s="1"/>
  <c r="B77" i="9"/>
  <c r="C77" i="9"/>
  <c r="A77" i="9"/>
  <c r="H76" i="9"/>
  <c r="G76" i="9"/>
  <c r="E76" i="9"/>
  <c r="D76" i="9"/>
  <c r="F76" i="9" s="1"/>
  <c r="B76" i="9"/>
  <c r="C76" i="9"/>
  <c r="A76" i="9"/>
  <c r="H75" i="9"/>
  <c r="G75" i="9"/>
  <c r="E75" i="9"/>
  <c r="D75" i="9"/>
  <c r="F75" i="9" s="1"/>
  <c r="B75" i="9"/>
  <c r="C75" i="9"/>
  <c r="A75" i="9"/>
  <c r="H74" i="9"/>
  <c r="G74" i="9"/>
  <c r="E74" i="9"/>
  <c r="D74" i="9"/>
  <c r="F74" i="9" s="1"/>
  <c r="B74" i="9"/>
  <c r="C74" i="9"/>
  <c r="A74" i="9"/>
  <c r="H73" i="9"/>
  <c r="G73" i="9"/>
  <c r="E73" i="9"/>
  <c r="D73" i="9"/>
  <c r="F73" i="9" s="1"/>
  <c r="B73" i="9"/>
  <c r="C73" i="9"/>
  <c r="A73" i="9"/>
  <c r="H72" i="9"/>
  <c r="G72" i="9"/>
  <c r="E72" i="9"/>
  <c r="D72" i="9"/>
  <c r="F72" i="9" s="1"/>
  <c r="B72" i="9"/>
  <c r="C72" i="9"/>
  <c r="A72" i="9"/>
  <c r="H71" i="9"/>
  <c r="G71" i="9"/>
  <c r="E71" i="9"/>
  <c r="D71" i="9"/>
  <c r="F71" i="9" s="1"/>
  <c r="B71" i="9"/>
  <c r="C71" i="9"/>
  <c r="A71" i="9"/>
  <c r="H70" i="9"/>
  <c r="G70" i="9"/>
  <c r="E70" i="9"/>
  <c r="D70" i="9"/>
  <c r="F70" i="9" s="1"/>
  <c r="B70" i="9"/>
  <c r="C70" i="9"/>
  <c r="A70" i="9"/>
  <c r="H69" i="9"/>
  <c r="G69" i="9"/>
  <c r="E69" i="9"/>
  <c r="D69" i="9"/>
  <c r="F69" i="9" s="1"/>
  <c r="B69" i="9"/>
  <c r="C69" i="9"/>
  <c r="A69" i="9"/>
  <c r="H68" i="9"/>
  <c r="G68" i="9"/>
  <c r="E68" i="9"/>
  <c r="D68" i="9"/>
  <c r="F68" i="9" s="1"/>
  <c r="B68" i="9"/>
  <c r="C68" i="9"/>
  <c r="A68" i="9"/>
  <c r="H67" i="9"/>
  <c r="G67" i="9"/>
  <c r="E67" i="9"/>
  <c r="D67" i="9"/>
  <c r="F67" i="9" s="1"/>
  <c r="B67" i="9"/>
  <c r="C67" i="9"/>
  <c r="A67" i="9"/>
  <c r="H66" i="9"/>
  <c r="G66" i="9"/>
  <c r="E66" i="9"/>
  <c r="D66" i="9"/>
  <c r="F66" i="9" s="1"/>
  <c r="B66" i="9"/>
  <c r="C66" i="9"/>
  <c r="A66" i="9"/>
  <c r="H65" i="9"/>
  <c r="G65" i="9"/>
  <c r="E65" i="9"/>
  <c r="D65" i="9"/>
  <c r="F65" i="9" s="1"/>
  <c r="B65" i="9"/>
  <c r="C65" i="9"/>
  <c r="A65" i="9"/>
  <c r="H64" i="9"/>
  <c r="G64" i="9"/>
  <c r="E64" i="9"/>
  <c r="D64" i="9"/>
  <c r="F64" i="9" s="1"/>
  <c r="B64" i="9"/>
  <c r="C64" i="9"/>
  <c r="A64" i="9"/>
  <c r="H63" i="9"/>
  <c r="G63" i="9"/>
  <c r="E63" i="9"/>
  <c r="D63" i="9"/>
  <c r="F63" i="9" s="1"/>
  <c r="B63" i="9"/>
  <c r="C63" i="9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/>
  <c r="A59" i="9"/>
  <c r="H58" i="9"/>
  <c r="G58" i="9"/>
  <c r="E58" i="9"/>
  <c r="D58" i="9"/>
  <c r="F58" i="9" s="1"/>
  <c r="B58" i="9"/>
  <c r="C58" i="9"/>
  <c r="A58" i="9"/>
  <c r="H57" i="9"/>
  <c r="G57" i="9"/>
  <c r="E57" i="9"/>
  <c r="D57" i="9"/>
  <c r="F57" i="9" s="1"/>
  <c r="B57" i="9"/>
  <c r="C57" i="9"/>
  <c r="A57" i="9"/>
  <c r="H56" i="9"/>
  <c r="G56" i="9"/>
  <c r="E56" i="9"/>
  <c r="D56" i="9"/>
  <c r="F56" i="9" s="1"/>
  <c r="B56" i="9"/>
  <c r="C56" i="9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/>
  <c r="A54" i="9"/>
  <c r="H53" i="9"/>
  <c r="G53" i="9"/>
  <c r="E53" i="9"/>
  <c r="D53" i="9"/>
  <c r="F53" i="9" s="1"/>
  <c r="B53" i="9"/>
  <c r="C53" i="9"/>
  <c r="A53" i="9"/>
  <c r="H52" i="9"/>
  <c r="G52" i="9"/>
  <c r="E52" i="9"/>
  <c r="D52" i="9"/>
  <c r="F52" i="9" s="1"/>
  <c r="B52" i="9"/>
  <c r="C52" i="9"/>
  <c r="A52" i="9"/>
  <c r="H51" i="9"/>
  <c r="G51" i="9"/>
  <c r="E51" i="9"/>
  <c r="D51" i="9"/>
  <c r="F51" i="9" s="1"/>
  <c r="B51" i="9"/>
  <c r="C51" i="9"/>
  <c r="A51" i="9"/>
  <c r="H50" i="9"/>
  <c r="G50" i="9"/>
  <c r="E50" i="9"/>
  <c r="D50" i="9"/>
  <c r="F50" i="9" s="1"/>
  <c r="B50" i="9"/>
  <c r="C50" i="9"/>
  <c r="A50" i="9"/>
  <c r="H49" i="9"/>
  <c r="G49" i="9"/>
  <c r="E49" i="9"/>
  <c r="D49" i="9"/>
  <c r="F49" i="9" s="1"/>
  <c r="B49" i="9"/>
  <c r="C49" i="9"/>
  <c r="A49" i="9"/>
  <c r="H48" i="9"/>
  <c r="G48" i="9"/>
  <c r="E48" i="9"/>
  <c r="D48" i="9"/>
  <c r="F48" i="9" s="1"/>
  <c r="B48" i="9"/>
  <c r="C48" i="9"/>
  <c r="A48" i="9"/>
  <c r="H47" i="9"/>
  <c r="G47" i="9"/>
  <c r="E47" i="9"/>
  <c r="D47" i="9"/>
  <c r="F47" i="9" s="1"/>
  <c r="B47" i="9"/>
  <c r="C47" i="9"/>
  <c r="A47" i="9"/>
  <c r="H46" i="9"/>
  <c r="G46" i="9"/>
  <c r="E46" i="9"/>
  <c r="D46" i="9"/>
  <c r="F46" i="9" s="1"/>
  <c r="B46" i="9"/>
  <c r="C46" i="9"/>
  <c r="A46" i="9"/>
  <c r="H45" i="9"/>
  <c r="G45" i="9"/>
  <c r="E45" i="9"/>
  <c r="D45" i="9"/>
  <c r="F45" i="9" s="1"/>
  <c r="B45" i="9"/>
  <c r="C45" i="9"/>
  <c r="A45" i="9"/>
  <c r="H44" i="9"/>
  <c r="G44" i="9"/>
  <c r="E44" i="9"/>
  <c r="D44" i="9"/>
  <c r="F44" i="9" s="1"/>
  <c r="B44" i="9"/>
  <c r="C44" i="9"/>
  <c r="A44" i="9"/>
  <c r="H43" i="9"/>
  <c r="G43" i="9"/>
  <c r="E43" i="9"/>
  <c r="D43" i="9"/>
  <c r="F43" i="9" s="1"/>
  <c r="B43" i="9"/>
  <c r="C43" i="9"/>
  <c r="A43" i="9"/>
  <c r="H42" i="9"/>
  <c r="G42" i="9"/>
  <c r="E42" i="9"/>
  <c r="D42" i="9"/>
  <c r="F42" i="9" s="1"/>
  <c r="B42" i="9"/>
  <c r="C42" i="9"/>
  <c r="A42" i="9"/>
  <c r="H41" i="9"/>
  <c r="G41" i="9"/>
  <c r="E41" i="9"/>
  <c r="D41" i="9"/>
  <c r="F41" i="9" s="1"/>
  <c r="B41" i="9"/>
  <c r="C41" i="9"/>
  <c r="A41" i="9"/>
  <c r="H40" i="9"/>
  <c r="G40" i="9"/>
  <c r="E40" i="9"/>
  <c r="D40" i="9"/>
  <c r="F40" i="9" s="1"/>
  <c r="B40" i="9"/>
  <c r="C40" i="9"/>
  <c r="A40" i="9"/>
  <c r="H39" i="9"/>
  <c r="G39" i="9"/>
  <c r="E39" i="9"/>
  <c r="D39" i="9"/>
  <c r="F39" i="9" s="1"/>
  <c r="B39" i="9"/>
  <c r="C39" i="9"/>
  <c r="A39" i="9"/>
  <c r="H38" i="9"/>
  <c r="G38" i="9"/>
  <c r="E38" i="9"/>
  <c r="D38" i="9"/>
  <c r="F38" i="9" s="1"/>
  <c r="B38" i="9"/>
  <c r="C38" i="9"/>
  <c r="A38" i="9"/>
  <c r="H37" i="9"/>
  <c r="G37" i="9"/>
  <c r="E37" i="9"/>
  <c r="D37" i="9"/>
  <c r="F37" i="9" s="1"/>
  <c r="B37" i="9"/>
  <c r="C37" i="9"/>
  <c r="A37" i="9"/>
  <c r="H36" i="9"/>
  <c r="G36" i="9"/>
  <c r="E36" i="9"/>
  <c r="D36" i="9"/>
  <c r="F36" i="9" s="1"/>
  <c r="B36" i="9"/>
  <c r="C36" i="9"/>
  <c r="A36" i="9"/>
  <c r="H35" i="9"/>
  <c r="G35" i="9"/>
  <c r="E35" i="9"/>
  <c r="D35" i="9"/>
  <c r="F35" i="9" s="1"/>
  <c r="B35" i="9"/>
  <c r="C35" i="9"/>
  <c r="A35" i="9"/>
  <c r="H34" i="9"/>
  <c r="G34" i="9"/>
  <c r="E34" i="9"/>
  <c r="D34" i="9"/>
  <c r="F34" i="9" s="1"/>
  <c r="B34" i="9"/>
  <c r="C34" i="9"/>
  <c r="A34" i="9"/>
  <c r="H33" i="9"/>
  <c r="G33" i="9"/>
  <c r="E33" i="9"/>
  <c r="D33" i="9"/>
  <c r="F33" i="9" s="1"/>
  <c r="B33" i="9"/>
  <c r="C33" i="9"/>
  <c r="A33" i="9"/>
  <c r="H32" i="9"/>
  <c r="G32" i="9"/>
  <c r="E32" i="9"/>
  <c r="D32" i="9"/>
  <c r="F32" i="9" s="1"/>
  <c r="B32" i="9"/>
  <c r="C32" i="9"/>
  <c r="A32" i="9"/>
  <c r="H31" i="9"/>
  <c r="G31" i="9"/>
  <c r="E31" i="9"/>
  <c r="D31" i="9"/>
  <c r="F31" i="9" s="1"/>
  <c r="B31" i="9"/>
  <c r="C31" i="9"/>
  <c r="A31" i="9"/>
  <c r="H30" i="9"/>
  <c r="G30" i="9"/>
  <c r="E30" i="9"/>
  <c r="D30" i="9"/>
  <c r="F30" i="9" s="1"/>
  <c r="B30" i="9"/>
  <c r="C30" i="9"/>
  <c r="A30" i="9"/>
  <c r="H29" i="9"/>
  <c r="G29" i="9"/>
  <c r="E29" i="9"/>
  <c r="D29" i="9"/>
  <c r="F29" i="9" s="1"/>
  <c r="B29" i="9"/>
  <c r="C29" i="9"/>
  <c r="A29" i="9"/>
  <c r="H28" i="9"/>
  <c r="G28" i="9"/>
  <c r="E28" i="9"/>
  <c r="D28" i="9"/>
  <c r="F28" i="9" s="1"/>
  <c r="B28" i="9"/>
  <c r="C28" i="9"/>
  <c r="A28" i="9"/>
  <c r="H27" i="9"/>
  <c r="G27" i="9"/>
  <c r="E27" i="9"/>
  <c r="D27" i="9"/>
  <c r="F27" i="9" s="1"/>
  <c r="B27" i="9"/>
  <c r="C27" i="9"/>
  <c r="A27" i="9"/>
  <c r="H26" i="9"/>
  <c r="G26" i="9"/>
  <c r="E26" i="9"/>
  <c r="D26" i="9"/>
  <c r="F26" i="9" s="1"/>
  <c r="B26" i="9"/>
  <c r="C26" i="9"/>
  <c r="A26" i="9"/>
  <c r="H25" i="9"/>
  <c r="G25" i="9"/>
  <c r="E25" i="9"/>
  <c r="D25" i="9"/>
  <c r="F25" i="9" s="1"/>
  <c r="B25" i="9"/>
  <c r="C25" i="9"/>
  <c r="A25" i="9"/>
  <c r="H24" i="9"/>
  <c r="G24" i="9"/>
  <c r="E24" i="9"/>
  <c r="D24" i="9"/>
  <c r="F24" i="9" s="1"/>
  <c r="B24" i="9"/>
  <c r="C24" i="9"/>
  <c r="A24" i="9"/>
  <c r="H23" i="9"/>
  <c r="G23" i="9"/>
  <c r="E23" i="9"/>
  <c r="D23" i="9"/>
  <c r="F23" i="9" s="1"/>
  <c r="B23" i="9"/>
  <c r="C23" i="9"/>
  <c r="A23" i="9"/>
  <c r="H22" i="9"/>
  <c r="G22" i="9"/>
  <c r="E22" i="9"/>
  <c r="D22" i="9"/>
  <c r="F22" i="9" s="1"/>
  <c r="B22" i="9"/>
  <c r="C22" i="9"/>
  <c r="A22" i="9"/>
  <c r="H21" i="9"/>
  <c r="G21" i="9"/>
  <c r="E21" i="9"/>
  <c r="D21" i="9"/>
  <c r="F21" i="9" s="1"/>
  <c r="B21" i="9"/>
  <c r="C21" i="9"/>
  <c r="A21" i="9"/>
  <c r="H20" i="9"/>
  <c r="G20" i="9"/>
  <c r="E20" i="9"/>
  <c r="D20" i="9"/>
  <c r="F20" i="9" s="1"/>
  <c r="B20" i="9"/>
  <c r="C20" i="9"/>
  <c r="A20" i="9"/>
  <c r="H19" i="9"/>
  <c r="G19" i="9"/>
  <c r="E19" i="9"/>
  <c r="D19" i="9"/>
  <c r="F19" i="9" s="1"/>
  <c r="B19" i="9"/>
  <c r="C19" i="9"/>
  <c r="A19" i="9"/>
  <c r="H18" i="9"/>
  <c r="G18" i="9"/>
  <c r="E18" i="9"/>
  <c r="D18" i="9"/>
  <c r="F18" i="9" s="1"/>
  <c r="B18" i="9"/>
  <c r="C18" i="9"/>
  <c r="A18" i="9"/>
  <c r="H17" i="9"/>
  <c r="G17" i="9"/>
  <c r="E17" i="9"/>
  <c r="D17" i="9"/>
  <c r="F17" i="9" s="1"/>
  <c r="B17" i="9"/>
  <c r="C17" i="9"/>
  <c r="A17" i="9"/>
  <c r="H16" i="9"/>
  <c r="G16" i="9"/>
  <c r="E16" i="9"/>
  <c r="D16" i="9"/>
  <c r="F16" i="9" s="1"/>
  <c r="B16" i="9"/>
  <c r="C16" i="9"/>
  <c r="A16" i="9"/>
  <c r="H15" i="9"/>
  <c r="G15" i="9"/>
  <c r="E15" i="9"/>
  <c r="D15" i="9"/>
  <c r="F15" i="9" s="1"/>
  <c r="B15" i="9"/>
  <c r="C15" i="9"/>
  <c r="A15" i="9"/>
  <c r="H14" i="9"/>
  <c r="G14" i="9"/>
  <c r="E14" i="9"/>
  <c r="D14" i="9"/>
  <c r="F14" i="9" s="1"/>
  <c r="B14" i="9"/>
  <c r="C14" i="9"/>
  <c r="A14" i="9"/>
  <c r="H13" i="9"/>
  <c r="G13" i="9"/>
  <c r="E13" i="9"/>
  <c r="D13" i="9"/>
  <c r="F13" i="9" s="1"/>
  <c r="B13" i="9"/>
  <c r="C13" i="9"/>
  <c r="A13" i="9"/>
  <c r="H12" i="9"/>
  <c r="G12" i="9"/>
  <c r="E12" i="9"/>
  <c r="D12" i="9"/>
  <c r="F12" i="9" s="1"/>
  <c r="B12" i="9"/>
  <c r="C12" i="9"/>
  <c r="A12" i="9"/>
  <c r="H11" i="9"/>
  <c r="G11" i="9"/>
  <c r="E11" i="9"/>
  <c r="D11" i="9"/>
  <c r="F11" i="9" s="1"/>
  <c r="B11" i="9"/>
  <c r="C11" i="9"/>
  <c r="A11" i="9"/>
  <c r="H10" i="9"/>
  <c r="G10" i="9"/>
  <c r="E10" i="9"/>
  <c r="D10" i="9"/>
  <c r="F10" i="9" s="1"/>
  <c r="B10" i="9"/>
  <c r="C10" i="9"/>
  <c r="A10" i="9"/>
  <c r="H9" i="9"/>
  <c r="G9" i="9"/>
  <c r="E9" i="9"/>
  <c r="D9" i="9"/>
  <c r="F9" i="9" s="1"/>
  <c r="B9" i="9"/>
  <c r="C9" i="9"/>
  <c r="A9" i="9"/>
  <c r="H8" i="9"/>
  <c r="G8" i="9"/>
  <c r="E8" i="9"/>
  <c r="D8" i="9"/>
  <c r="F8" i="9" s="1"/>
  <c r="B8" i="9"/>
  <c r="C8" i="9"/>
  <c r="A8" i="9"/>
  <c r="H7" i="9"/>
  <c r="G7" i="9"/>
  <c r="E7" i="9"/>
  <c r="D7" i="9"/>
  <c r="F7" i="9" s="1"/>
  <c r="B7" i="9"/>
  <c r="C7" i="9"/>
  <c r="A7" i="9"/>
  <c r="H6" i="9"/>
  <c r="G6" i="9"/>
  <c r="E6" i="9"/>
  <c r="D6" i="9"/>
  <c r="F6" i="9" s="1"/>
  <c r="B6" i="9"/>
  <c r="C6" i="9"/>
  <c r="A6" i="9"/>
  <c r="H5" i="9"/>
  <c r="G5" i="9"/>
  <c r="E5" i="9"/>
  <c r="D5" i="9"/>
  <c r="F5" i="9" s="1"/>
  <c r="B5" i="9"/>
  <c r="C5" i="9"/>
  <c r="A5" i="9"/>
  <c r="H4" i="9"/>
  <c r="G4" i="9"/>
  <c r="E4" i="9"/>
  <c r="D4" i="9"/>
  <c r="F4" i="9" s="1"/>
  <c r="B4" i="9"/>
  <c r="C4" i="9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/>
  <c r="M2005" i="4"/>
  <c r="J2005" i="4"/>
  <c r="I2005" i="4"/>
  <c r="H2005" i="4"/>
  <c r="C2005" i="4"/>
  <c r="D2005" i="4"/>
  <c r="E2005" i="4" s="1"/>
  <c r="B2005" i="4"/>
  <c r="A2005" i="4"/>
  <c r="Q2004" i="4"/>
  <c r="O2004" i="4"/>
  <c r="N2004" i="4"/>
  <c r="M2004" i="4"/>
  <c r="J2004" i="4"/>
  <c r="I2004" i="4"/>
  <c r="H2004" i="4"/>
  <c r="C2004" i="4"/>
  <c r="D2004" i="4"/>
  <c r="E2004" i="4" s="1"/>
  <c r="B2004" i="4"/>
  <c r="A2004" i="4"/>
  <c r="Q2003" i="4"/>
  <c r="O2003" i="4"/>
  <c r="N2003" i="4"/>
  <c r="M2003" i="4"/>
  <c r="J2003" i="4"/>
  <c r="I2003" i="4"/>
  <c r="H2003" i="4"/>
  <c r="C2003" i="4"/>
  <c r="D2003" i="4"/>
  <c r="E2003" i="4" s="1"/>
  <c r="B2003" i="4"/>
  <c r="A2003" i="4"/>
  <c r="Q2002" i="4"/>
  <c r="O2002" i="4"/>
  <c r="N2002" i="4"/>
  <c r="M2002" i="4"/>
  <c r="J2002" i="4"/>
  <c r="I2002" i="4"/>
  <c r="H2002" i="4"/>
  <c r="C2002" i="4"/>
  <c r="D2002" i="4"/>
  <c r="E2002" i="4" s="1"/>
  <c r="B2002" i="4"/>
  <c r="A2002" i="4"/>
  <c r="Q2001" i="4"/>
  <c r="O2001" i="4"/>
  <c r="N2001" i="4"/>
  <c r="M2001" i="4"/>
  <c r="J2001" i="4"/>
  <c r="I2001" i="4"/>
  <c r="H2001" i="4"/>
  <c r="C2001" i="4"/>
  <c r="D2001" i="4"/>
  <c r="E2001" i="4" s="1"/>
  <c r="B2001" i="4"/>
  <c r="A2001" i="4"/>
  <c r="Q2000" i="4"/>
  <c r="O2000" i="4"/>
  <c r="N2000" i="4"/>
  <c r="M2000" i="4"/>
  <c r="J2000" i="4"/>
  <c r="K2000" i="4"/>
  <c r="P2000" i="4"/>
  <c r="I2000" i="4"/>
  <c r="H2000" i="4"/>
  <c r="C2000" i="4"/>
  <c r="D2000" i="4"/>
  <c r="E2000" i="4" s="1"/>
  <c r="B2000" i="4"/>
  <c r="A2000" i="4"/>
  <c r="Q1999" i="4"/>
  <c r="O1999" i="4"/>
  <c r="N1999" i="4"/>
  <c r="M1999" i="4"/>
  <c r="J1999" i="4"/>
  <c r="I1999" i="4"/>
  <c r="H1999" i="4"/>
  <c r="C1999" i="4"/>
  <c r="D1999" i="4"/>
  <c r="E1999" i="4" s="1"/>
  <c r="B1999" i="4"/>
  <c r="A1999" i="4"/>
  <c r="Q1998" i="4"/>
  <c r="O1998" i="4"/>
  <c r="N1998" i="4"/>
  <c r="M1998" i="4"/>
  <c r="J1998" i="4"/>
  <c r="K1998" i="4"/>
  <c r="P1998" i="4"/>
  <c r="I1998" i="4"/>
  <c r="H1998" i="4"/>
  <c r="C1998" i="4"/>
  <c r="D1998" i="4"/>
  <c r="E1998" i="4" s="1"/>
  <c r="B1998" i="4"/>
  <c r="A1998" i="4"/>
  <c r="Q1997" i="4"/>
  <c r="O1997" i="4"/>
  <c r="N1997" i="4"/>
  <c r="M1997" i="4"/>
  <c r="J1997" i="4"/>
  <c r="I1997" i="4"/>
  <c r="H1997" i="4"/>
  <c r="C1997" i="4"/>
  <c r="D1997" i="4"/>
  <c r="E1997" i="4" s="1"/>
  <c r="B1997" i="4"/>
  <c r="A1997" i="4"/>
  <c r="Q1996" i="4"/>
  <c r="O1996" i="4"/>
  <c r="N1996" i="4"/>
  <c r="M1996" i="4"/>
  <c r="J1996" i="4"/>
  <c r="K1996" i="4"/>
  <c r="P1996" i="4"/>
  <c r="I1996" i="4"/>
  <c r="H1996" i="4"/>
  <c r="C1996" i="4"/>
  <c r="D1996" i="4"/>
  <c r="E1996" i="4" s="1"/>
  <c r="B1996" i="4"/>
  <c r="A1996" i="4"/>
  <c r="Q1995" i="4"/>
  <c r="O1995" i="4"/>
  <c r="N1995" i="4"/>
  <c r="M1995" i="4"/>
  <c r="J1995" i="4"/>
  <c r="I1995" i="4"/>
  <c r="H1995" i="4"/>
  <c r="C1995" i="4"/>
  <c r="D1995" i="4"/>
  <c r="E1995" i="4" s="1"/>
  <c r="B1995" i="4"/>
  <c r="A1995" i="4"/>
  <c r="Q1994" i="4"/>
  <c r="O1994" i="4"/>
  <c r="N1994" i="4"/>
  <c r="M1994" i="4"/>
  <c r="J1994" i="4"/>
  <c r="K1994" i="4"/>
  <c r="P1994" i="4"/>
  <c r="I1994" i="4"/>
  <c r="H1994" i="4"/>
  <c r="C1994" i="4"/>
  <c r="D1994" i="4"/>
  <c r="E1994" i="4" s="1"/>
  <c r="B1994" i="4"/>
  <c r="A1994" i="4"/>
  <c r="Q1993" i="4"/>
  <c r="O1993" i="4"/>
  <c r="N1993" i="4"/>
  <c r="M1993" i="4"/>
  <c r="J1993" i="4"/>
  <c r="I1993" i="4"/>
  <c r="H1993" i="4"/>
  <c r="C1993" i="4"/>
  <c r="D1993" i="4"/>
  <c r="E1993" i="4" s="1"/>
  <c r="B1993" i="4"/>
  <c r="A1993" i="4"/>
  <c r="Q1992" i="4"/>
  <c r="O1992" i="4"/>
  <c r="N1992" i="4"/>
  <c r="M1992" i="4"/>
  <c r="J1992" i="4"/>
  <c r="K1992" i="4"/>
  <c r="P1992" i="4"/>
  <c r="I1992" i="4"/>
  <c r="H1992" i="4"/>
  <c r="C1992" i="4"/>
  <c r="D1992" i="4"/>
  <c r="E1992" i="4" s="1"/>
  <c r="B1992" i="4"/>
  <c r="A1992" i="4"/>
  <c r="Q1991" i="4"/>
  <c r="O1991" i="4"/>
  <c r="N1991" i="4"/>
  <c r="M1991" i="4"/>
  <c r="J1991" i="4"/>
  <c r="I1991" i="4"/>
  <c r="H1991" i="4"/>
  <c r="C1991" i="4"/>
  <c r="D1991" i="4"/>
  <c r="E1991" i="4" s="1"/>
  <c r="B1991" i="4"/>
  <c r="A1991" i="4"/>
  <c r="Q1990" i="4"/>
  <c r="O1990" i="4"/>
  <c r="N1990" i="4"/>
  <c r="M1990" i="4"/>
  <c r="J1990" i="4"/>
  <c r="K1990" i="4"/>
  <c r="P1990" i="4"/>
  <c r="I1990" i="4"/>
  <c r="H1990" i="4"/>
  <c r="C1990" i="4"/>
  <c r="D1990" i="4"/>
  <c r="E1990" i="4" s="1"/>
  <c r="B1990" i="4"/>
  <c r="A1990" i="4"/>
  <c r="Q1989" i="4"/>
  <c r="O1989" i="4"/>
  <c r="N1989" i="4"/>
  <c r="M1989" i="4"/>
  <c r="J1989" i="4"/>
  <c r="I1989" i="4"/>
  <c r="H1989" i="4"/>
  <c r="C1989" i="4"/>
  <c r="D1989" i="4"/>
  <c r="E1989" i="4" s="1"/>
  <c r="B1989" i="4"/>
  <c r="A1989" i="4"/>
  <c r="Q1988" i="4"/>
  <c r="O1988" i="4"/>
  <c r="N1988" i="4"/>
  <c r="M1988" i="4"/>
  <c r="J1988" i="4"/>
  <c r="K1988" i="4"/>
  <c r="P1988" i="4"/>
  <c r="I1988" i="4"/>
  <c r="H1988" i="4"/>
  <c r="C1988" i="4"/>
  <c r="D1988" i="4"/>
  <c r="E1988" i="4" s="1"/>
  <c r="B1988" i="4"/>
  <c r="A1988" i="4"/>
  <c r="Q1987" i="4"/>
  <c r="O1987" i="4"/>
  <c r="N1987" i="4"/>
  <c r="M1987" i="4"/>
  <c r="J1987" i="4"/>
  <c r="I1987" i="4"/>
  <c r="H1987" i="4"/>
  <c r="C1987" i="4"/>
  <c r="D1987" i="4"/>
  <c r="E1987" i="4" s="1"/>
  <c r="B1987" i="4"/>
  <c r="A1987" i="4"/>
  <c r="Q1986" i="4"/>
  <c r="O1986" i="4"/>
  <c r="N1986" i="4"/>
  <c r="M1986" i="4"/>
  <c r="J1986" i="4"/>
  <c r="K1986" i="4"/>
  <c r="P1986" i="4"/>
  <c r="I1986" i="4"/>
  <c r="H1986" i="4"/>
  <c r="C1986" i="4"/>
  <c r="D1986" i="4"/>
  <c r="E1986" i="4" s="1"/>
  <c r="B1986" i="4"/>
  <c r="A1986" i="4"/>
  <c r="Q1985" i="4"/>
  <c r="O1985" i="4"/>
  <c r="N1985" i="4"/>
  <c r="M1985" i="4"/>
  <c r="J1985" i="4"/>
  <c r="I1985" i="4"/>
  <c r="H1985" i="4"/>
  <c r="C1985" i="4"/>
  <c r="D1985" i="4"/>
  <c r="E1985" i="4" s="1"/>
  <c r="B1985" i="4"/>
  <c r="A1985" i="4"/>
  <c r="Q1984" i="4"/>
  <c r="O1984" i="4"/>
  <c r="N1984" i="4"/>
  <c r="M1984" i="4"/>
  <c r="J1984" i="4"/>
  <c r="K1984" i="4"/>
  <c r="P1984" i="4"/>
  <c r="I1984" i="4"/>
  <c r="H1984" i="4"/>
  <c r="C1984" i="4"/>
  <c r="D1984" i="4"/>
  <c r="E1984" i="4" s="1"/>
  <c r="B1984" i="4"/>
  <c r="A1984" i="4"/>
  <c r="Q1983" i="4"/>
  <c r="O1983" i="4"/>
  <c r="N1983" i="4"/>
  <c r="M1983" i="4"/>
  <c r="J1983" i="4"/>
  <c r="I1983" i="4"/>
  <c r="H1983" i="4"/>
  <c r="C1983" i="4"/>
  <c r="D1983" i="4"/>
  <c r="E1983" i="4" s="1"/>
  <c r="B1983" i="4"/>
  <c r="A1983" i="4"/>
  <c r="Q1982" i="4"/>
  <c r="O1982" i="4"/>
  <c r="N1982" i="4"/>
  <c r="M1982" i="4"/>
  <c r="J1982" i="4"/>
  <c r="K1982" i="4"/>
  <c r="P1982" i="4"/>
  <c r="I1982" i="4"/>
  <c r="H1982" i="4"/>
  <c r="C1982" i="4"/>
  <c r="D1982" i="4"/>
  <c r="E1982" i="4" s="1"/>
  <c r="B1982" i="4"/>
  <c r="A1982" i="4"/>
  <c r="Q1981" i="4"/>
  <c r="O1981" i="4"/>
  <c r="N1981" i="4"/>
  <c r="M1981" i="4"/>
  <c r="J1981" i="4"/>
  <c r="K1981" i="4"/>
  <c r="P1981" i="4"/>
  <c r="I1981" i="4"/>
  <c r="D1981" i="4"/>
  <c r="E1981" i="4" s="1"/>
  <c r="B1981" i="4"/>
  <c r="A1981" i="4"/>
  <c r="Q1980" i="4"/>
  <c r="O1980" i="4"/>
  <c r="N1980" i="4"/>
  <c r="M1980" i="4"/>
  <c r="J1980" i="4"/>
  <c r="K1980" i="4"/>
  <c r="P1980" i="4"/>
  <c r="I1980" i="4"/>
  <c r="H1980" i="4"/>
  <c r="C1980" i="4"/>
  <c r="D1980" i="4"/>
  <c r="E1980" i="4" s="1"/>
  <c r="B1980" i="4"/>
  <c r="A1980" i="4"/>
  <c r="Q1979" i="4"/>
  <c r="O1979" i="4"/>
  <c r="N1979" i="4"/>
  <c r="M1979" i="4"/>
  <c r="J1979" i="4"/>
  <c r="K1979" i="4"/>
  <c r="P1979" i="4"/>
  <c r="I1979" i="4"/>
  <c r="D1979" i="4"/>
  <c r="E1979" i="4" s="1"/>
  <c r="B1979" i="4"/>
  <c r="A1979" i="4"/>
  <c r="Q1978" i="4"/>
  <c r="O1978" i="4"/>
  <c r="N1978" i="4"/>
  <c r="M1978" i="4"/>
  <c r="J1978" i="4"/>
  <c r="K1978" i="4"/>
  <c r="P1978" i="4"/>
  <c r="I1978" i="4"/>
  <c r="H1978" i="4"/>
  <c r="C1978" i="4"/>
  <c r="D1978" i="4"/>
  <c r="E1978" i="4" s="1"/>
  <c r="B1978" i="4"/>
  <c r="A1978" i="4"/>
  <c r="Q1977" i="4"/>
  <c r="O1977" i="4"/>
  <c r="N1977" i="4"/>
  <c r="M1977" i="4"/>
  <c r="J1977" i="4"/>
  <c r="K1977" i="4"/>
  <c r="P1977" i="4"/>
  <c r="I1977" i="4"/>
  <c r="H1977" i="4"/>
  <c r="C1977" i="4"/>
  <c r="D1977" i="4"/>
  <c r="E1977" i="4" s="1"/>
  <c r="B1977" i="4"/>
  <c r="A1977" i="4"/>
  <c r="Q1976" i="4"/>
  <c r="O1976" i="4"/>
  <c r="N1976" i="4"/>
  <c r="M1976" i="4"/>
  <c r="J1976" i="4"/>
  <c r="K1976" i="4"/>
  <c r="P1976" i="4"/>
  <c r="I1976" i="4"/>
  <c r="H1976" i="4"/>
  <c r="C1976" i="4"/>
  <c r="D1976" i="4"/>
  <c r="E1976" i="4" s="1"/>
  <c r="B1976" i="4"/>
  <c r="A1976" i="4"/>
  <c r="Q1975" i="4"/>
  <c r="O1975" i="4"/>
  <c r="N1975" i="4"/>
  <c r="M1975" i="4"/>
  <c r="J1975" i="4"/>
  <c r="K1975" i="4"/>
  <c r="P1975" i="4"/>
  <c r="I1975" i="4"/>
  <c r="H1975" i="4"/>
  <c r="C1975" i="4"/>
  <c r="D1975" i="4"/>
  <c r="E1975" i="4" s="1"/>
  <c r="B1975" i="4"/>
  <c r="A1975" i="4"/>
  <c r="Q1974" i="4"/>
  <c r="O1974" i="4"/>
  <c r="N1974" i="4"/>
  <c r="M1974" i="4"/>
  <c r="J1974" i="4"/>
  <c r="K1974" i="4"/>
  <c r="P1974" i="4"/>
  <c r="I1974" i="4"/>
  <c r="H1974" i="4"/>
  <c r="C1974" i="4"/>
  <c r="D1974" i="4"/>
  <c r="E1974" i="4" s="1"/>
  <c r="B1974" i="4"/>
  <c r="A1974" i="4"/>
  <c r="Q1973" i="4"/>
  <c r="O1973" i="4"/>
  <c r="N1973" i="4"/>
  <c r="M1973" i="4"/>
  <c r="J1973" i="4"/>
  <c r="I1973" i="4"/>
  <c r="H1973" i="4"/>
  <c r="C1973" i="4"/>
  <c r="D1973" i="4"/>
  <c r="E1973" i="4" s="1"/>
  <c r="B1973" i="4"/>
  <c r="A1973" i="4"/>
  <c r="Q1972" i="4"/>
  <c r="O1972" i="4"/>
  <c r="N1972" i="4"/>
  <c r="M1972" i="4"/>
  <c r="J1972" i="4"/>
  <c r="K1972" i="4"/>
  <c r="P1972" i="4"/>
  <c r="I1972" i="4"/>
  <c r="D1972" i="4"/>
  <c r="E1972" i="4" s="1"/>
  <c r="B1972" i="4"/>
  <c r="A1972" i="4"/>
  <c r="Q1971" i="4"/>
  <c r="O1971" i="4"/>
  <c r="N1971" i="4"/>
  <c r="M1971" i="4"/>
  <c r="J1971" i="4"/>
  <c r="K1971" i="4"/>
  <c r="P1971" i="4"/>
  <c r="I1971" i="4"/>
  <c r="D1971" i="4"/>
  <c r="E1971" i="4" s="1"/>
  <c r="B1971" i="4"/>
  <c r="A1971" i="4"/>
  <c r="Q1970" i="4"/>
  <c r="O1970" i="4"/>
  <c r="N1970" i="4"/>
  <c r="M1970" i="4"/>
  <c r="J1970" i="4"/>
  <c r="K1970" i="4"/>
  <c r="P1970" i="4"/>
  <c r="I1970" i="4"/>
  <c r="D1970" i="4"/>
  <c r="E1970" i="4" s="1"/>
  <c r="B1970" i="4"/>
  <c r="A1970" i="4"/>
  <c r="Q1969" i="4"/>
  <c r="O1969" i="4"/>
  <c r="N1969" i="4"/>
  <c r="M1969" i="4"/>
  <c r="J1969" i="4"/>
  <c r="K1969" i="4"/>
  <c r="P1969" i="4"/>
  <c r="I1969" i="4"/>
  <c r="H1969" i="4"/>
  <c r="C1969" i="4"/>
  <c r="D1969" i="4"/>
  <c r="E1969" i="4" s="1"/>
  <c r="B1969" i="4"/>
  <c r="A1969" i="4"/>
  <c r="Q1968" i="4"/>
  <c r="O1968" i="4"/>
  <c r="N1968" i="4"/>
  <c r="M1968" i="4"/>
  <c r="J1968" i="4"/>
  <c r="K1968" i="4"/>
  <c r="P1968" i="4"/>
  <c r="I1968" i="4"/>
  <c r="D1968" i="4"/>
  <c r="E1968" i="4" s="1"/>
  <c r="B1968" i="4"/>
  <c r="A1968" i="4"/>
  <c r="Q1967" i="4"/>
  <c r="O1967" i="4"/>
  <c r="N1967" i="4"/>
  <c r="M1967" i="4"/>
  <c r="J1967" i="4"/>
  <c r="I1967" i="4"/>
  <c r="H1967" i="4"/>
  <c r="C1967" i="4"/>
  <c r="D1967" i="4"/>
  <c r="E1967" i="4" s="1"/>
  <c r="B1967" i="4"/>
  <c r="A1967" i="4"/>
  <c r="Q1966" i="4"/>
  <c r="O1966" i="4"/>
  <c r="N1966" i="4"/>
  <c r="M1966" i="4"/>
  <c r="J1966" i="4"/>
  <c r="K1966" i="4"/>
  <c r="P1966" i="4"/>
  <c r="I1966" i="4"/>
  <c r="D1966" i="4"/>
  <c r="E1966" i="4" s="1"/>
  <c r="B1966" i="4"/>
  <c r="A1966" i="4"/>
  <c r="Q1965" i="4"/>
  <c r="O1965" i="4"/>
  <c r="N1965" i="4"/>
  <c r="M1965" i="4"/>
  <c r="J1965" i="4"/>
  <c r="I1965" i="4"/>
  <c r="H1965" i="4"/>
  <c r="C1965" i="4"/>
  <c r="D1965" i="4"/>
  <c r="E1965" i="4" s="1"/>
  <c r="B1965" i="4"/>
  <c r="A1965" i="4"/>
  <c r="Q1964" i="4"/>
  <c r="O1964" i="4"/>
  <c r="N1964" i="4"/>
  <c r="M1964" i="4"/>
  <c r="J1964" i="4"/>
  <c r="K1964" i="4"/>
  <c r="P1964" i="4"/>
  <c r="I1964" i="4"/>
  <c r="D1964" i="4"/>
  <c r="E1964" i="4" s="1"/>
  <c r="B1964" i="4"/>
  <c r="A1964" i="4"/>
  <c r="Q1963" i="4"/>
  <c r="O1963" i="4"/>
  <c r="N1963" i="4"/>
  <c r="M1963" i="4"/>
  <c r="J1963" i="4"/>
  <c r="K1963" i="4"/>
  <c r="P1963" i="4"/>
  <c r="I1963" i="4"/>
  <c r="H1963" i="4"/>
  <c r="C1963" i="4"/>
  <c r="D1963" i="4"/>
  <c r="E1963" i="4" s="1"/>
  <c r="B1963" i="4"/>
  <c r="A1963" i="4"/>
  <c r="Q1962" i="4"/>
  <c r="O1962" i="4"/>
  <c r="N1962" i="4"/>
  <c r="M1962" i="4"/>
  <c r="J1962" i="4"/>
  <c r="K1962" i="4"/>
  <c r="P1962" i="4"/>
  <c r="I1962" i="4"/>
  <c r="D1962" i="4"/>
  <c r="E1962" i="4" s="1"/>
  <c r="B1962" i="4"/>
  <c r="A1962" i="4"/>
  <c r="Q1961" i="4"/>
  <c r="O1961" i="4"/>
  <c r="N1961" i="4"/>
  <c r="M1961" i="4"/>
  <c r="J1961" i="4"/>
  <c r="K1961" i="4"/>
  <c r="P1961" i="4"/>
  <c r="I1961" i="4"/>
  <c r="H1961" i="4"/>
  <c r="C1961" i="4"/>
  <c r="D1961" i="4"/>
  <c r="E1961" i="4" s="1"/>
  <c r="B1961" i="4"/>
  <c r="A1961" i="4"/>
  <c r="Q1960" i="4"/>
  <c r="O1960" i="4"/>
  <c r="N1960" i="4"/>
  <c r="M1960" i="4"/>
  <c r="J1960" i="4"/>
  <c r="I1960" i="4"/>
  <c r="H1960" i="4"/>
  <c r="C1960" i="4"/>
  <c r="D1960" i="4"/>
  <c r="E1960" i="4" s="1"/>
  <c r="B1960" i="4"/>
  <c r="A1960" i="4"/>
  <c r="Q1959" i="4"/>
  <c r="O1959" i="4"/>
  <c r="N1959" i="4"/>
  <c r="M1959" i="4"/>
  <c r="J1959" i="4"/>
  <c r="K1959" i="4"/>
  <c r="P1959" i="4"/>
  <c r="I1959" i="4"/>
  <c r="D1959" i="4"/>
  <c r="E1959" i="4" s="1"/>
  <c r="B1959" i="4"/>
  <c r="A1959" i="4"/>
  <c r="Q1958" i="4"/>
  <c r="O1958" i="4"/>
  <c r="N1958" i="4"/>
  <c r="M1958" i="4"/>
  <c r="J1958" i="4"/>
  <c r="K1958" i="4"/>
  <c r="P1958" i="4"/>
  <c r="I1958" i="4"/>
  <c r="D1958" i="4"/>
  <c r="E1958" i="4" s="1"/>
  <c r="B1958" i="4"/>
  <c r="A1958" i="4"/>
  <c r="Q1957" i="4"/>
  <c r="O1957" i="4"/>
  <c r="N1957" i="4"/>
  <c r="M1957" i="4"/>
  <c r="J1957" i="4"/>
  <c r="I1957" i="4"/>
  <c r="H1957" i="4"/>
  <c r="C1957" i="4"/>
  <c r="D1957" i="4"/>
  <c r="E1957" i="4" s="1"/>
  <c r="B1957" i="4"/>
  <c r="A1957" i="4"/>
  <c r="Q1956" i="4"/>
  <c r="O1956" i="4"/>
  <c r="N1956" i="4"/>
  <c r="M1956" i="4"/>
  <c r="J1956" i="4"/>
  <c r="K1956" i="4"/>
  <c r="P1956" i="4"/>
  <c r="I1956" i="4"/>
  <c r="H1956" i="4"/>
  <c r="C1956" i="4"/>
  <c r="D1956" i="4"/>
  <c r="E1956" i="4" s="1"/>
  <c r="B1956" i="4"/>
  <c r="A1956" i="4"/>
  <c r="Q1955" i="4"/>
  <c r="O1955" i="4"/>
  <c r="N1955" i="4"/>
  <c r="M1955" i="4"/>
  <c r="J1955" i="4"/>
  <c r="K1955" i="4"/>
  <c r="P1955" i="4"/>
  <c r="I1955" i="4"/>
  <c r="H1955" i="4"/>
  <c r="C1955" i="4"/>
  <c r="D1955" i="4"/>
  <c r="E1955" i="4" s="1"/>
  <c r="B1955" i="4"/>
  <c r="A1955" i="4"/>
  <c r="Q1954" i="4"/>
  <c r="O1954" i="4"/>
  <c r="N1954" i="4"/>
  <c r="M1954" i="4"/>
  <c r="J1954" i="4"/>
  <c r="K1954" i="4"/>
  <c r="P1954" i="4"/>
  <c r="I1954" i="4"/>
  <c r="H1954" i="4"/>
  <c r="C1954" i="4"/>
  <c r="D1954" i="4"/>
  <c r="E1954" i="4" s="1"/>
  <c r="B1954" i="4"/>
  <c r="A1954" i="4"/>
  <c r="Q1953" i="4"/>
  <c r="O1953" i="4"/>
  <c r="N1953" i="4"/>
  <c r="M1953" i="4"/>
  <c r="J1953" i="4"/>
  <c r="K1953" i="4"/>
  <c r="P1953" i="4"/>
  <c r="I1953" i="4"/>
  <c r="H1953" i="4"/>
  <c r="C1953" i="4"/>
  <c r="D1953" i="4"/>
  <c r="E1953" i="4" s="1"/>
  <c r="B1953" i="4"/>
  <c r="A1953" i="4"/>
  <c r="Q1952" i="4"/>
  <c r="O1952" i="4"/>
  <c r="N1952" i="4"/>
  <c r="M1952" i="4"/>
  <c r="J1952" i="4"/>
  <c r="K1952" i="4"/>
  <c r="P1952" i="4"/>
  <c r="I1952" i="4"/>
  <c r="H1952" i="4"/>
  <c r="C1952" i="4"/>
  <c r="D1952" i="4"/>
  <c r="E1952" i="4" s="1"/>
  <c r="B1952" i="4"/>
  <c r="A1952" i="4"/>
  <c r="Q1951" i="4"/>
  <c r="O1951" i="4"/>
  <c r="N1951" i="4"/>
  <c r="M1951" i="4"/>
  <c r="J1951" i="4"/>
  <c r="K1951" i="4"/>
  <c r="P1951" i="4"/>
  <c r="I1951" i="4"/>
  <c r="D1951" i="4"/>
  <c r="E1951" i="4" s="1"/>
  <c r="B1951" i="4"/>
  <c r="A1951" i="4"/>
  <c r="Q1950" i="4"/>
  <c r="O1950" i="4"/>
  <c r="N1950" i="4"/>
  <c r="M1950" i="4"/>
  <c r="J1950" i="4"/>
  <c r="K1950" i="4"/>
  <c r="P1950" i="4"/>
  <c r="I1950" i="4"/>
  <c r="H1950" i="4"/>
  <c r="C1950" i="4"/>
  <c r="D1950" i="4"/>
  <c r="E1950" i="4" s="1"/>
  <c r="B1950" i="4"/>
  <c r="A1950" i="4"/>
  <c r="Q1949" i="4"/>
  <c r="O1949" i="4"/>
  <c r="N1949" i="4"/>
  <c r="M1949" i="4"/>
  <c r="J1949" i="4"/>
  <c r="K1949" i="4"/>
  <c r="P1949" i="4"/>
  <c r="I1949" i="4"/>
  <c r="H1949" i="4"/>
  <c r="C1949" i="4"/>
  <c r="D1949" i="4"/>
  <c r="E1949" i="4" s="1"/>
  <c r="B1949" i="4"/>
  <c r="A1949" i="4"/>
  <c r="Q1948" i="4"/>
  <c r="O1948" i="4"/>
  <c r="N1948" i="4"/>
  <c r="M1948" i="4"/>
  <c r="J1948" i="4"/>
  <c r="K1948" i="4"/>
  <c r="P1948" i="4"/>
  <c r="I1948" i="4"/>
  <c r="H1948" i="4"/>
  <c r="C1948" i="4"/>
  <c r="D1948" i="4"/>
  <c r="E1948" i="4" s="1"/>
  <c r="B1948" i="4"/>
  <c r="A1948" i="4"/>
  <c r="Q1947" i="4"/>
  <c r="O1947" i="4"/>
  <c r="N1947" i="4"/>
  <c r="M1947" i="4"/>
  <c r="J1947" i="4"/>
  <c r="I1947" i="4"/>
  <c r="H1947" i="4"/>
  <c r="C1947" i="4"/>
  <c r="D1947" i="4"/>
  <c r="E1947" i="4" s="1"/>
  <c r="B1947" i="4"/>
  <c r="A1947" i="4"/>
  <c r="Q1946" i="4"/>
  <c r="O1946" i="4"/>
  <c r="N1946" i="4"/>
  <c r="M1946" i="4"/>
  <c r="J1946" i="4"/>
  <c r="K1946" i="4"/>
  <c r="P1946" i="4"/>
  <c r="I1946" i="4"/>
  <c r="H1946" i="4"/>
  <c r="C1946" i="4"/>
  <c r="D1946" i="4"/>
  <c r="E1946" i="4" s="1"/>
  <c r="B1946" i="4"/>
  <c r="A1946" i="4"/>
  <c r="Q1945" i="4"/>
  <c r="O1945" i="4"/>
  <c r="N1945" i="4"/>
  <c r="M1945" i="4"/>
  <c r="J1945" i="4"/>
  <c r="K1945" i="4"/>
  <c r="P1945" i="4"/>
  <c r="I1945" i="4"/>
  <c r="H1945" i="4"/>
  <c r="C1945" i="4"/>
  <c r="D1945" i="4"/>
  <c r="E1945" i="4" s="1"/>
  <c r="B1945" i="4"/>
  <c r="A1945" i="4"/>
  <c r="Q1944" i="4"/>
  <c r="O1944" i="4"/>
  <c r="N1944" i="4"/>
  <c r="M1944" i="4"/>
  <c r="J1944" i="4"/>
  <c r="K1944" i="4"/>
  <c r="P1944" i="4"/>
  <c r="I1944" i="4"/>
  <c r="H1944" i="4"/>
  <c r="C1944" i="4"/>
  <c r="D1944" i="4"/>
  <c r="E1944" i="4" s="1"/>
  <c r="B1944" i="4"/>
  <c r="A1944" i="4"/>
  <c r="Q1943" i="4"/>
  <c r="O1943" i="4"/>
  <c r="N1943" i="4"/>
  <c r="M1943" i="4"/>
  <c r="J1943" i="4"/>
  <c r="I1943" i="4"/>
  <c r="H1943" i="4"/>
  <c r="C1943" i="4"/>
  <c r="D1943" i="4"/>
  <c r="E1943" i="4" s="1"/>
  <c r="B1943" i="4"/>
  <c r="A1943" i="4"/>
  <c r="Q1942" i="4"/>
  <c r="O1942" i="4"/>
  <c r="N1942" i="4"/>
  <c r="M1942" i="4"/>
  <c r="J1942" i="4"/>
  <c r="K1942" i="4"/>
  <c r="P1942" i="4"/>
  <c r="I1942" i="4"/>
  <c r="H1942" i="4"/>
  <c r="C1942" i="4"/>
  <c r="D1942" i="4"/>
  <c r="E1942" i="4" s="1"/>
  <c r="B1942" i="4"/>
  <c r="A1942" i="4"/>
  <c r="Q1941" i="4"/>
  <c r="O1941" i="4"/>
  <c r="N1941" i="4"/>
  <c r="M1941" i="4"/>
  <c r="J1941" i="4"/>
  <c r="K1941" i="4"/>
  <c r="P1941" i="4"/>
  <c r="I1941" i="4"/>
  <c r="H1941" i="4"/>
  <c r="C1941" i="4"/>
  <c r="D1941" i="4"/>
  <c r="E1941" i="4" s="1"/>
  <c r="B1941" i="4"/>
  <c r="A1941" i="4"/>
  <c r="Q1940" i="4"/>
  <c r="O1940" i="4"/>
  <c r="N1940" i="4"/>
  <c r="M1940" i="4"/>
  <c r="J1940" i="4"/>
  <c r="K1940" i="4"/>
  <c r="P1940" i="4"/>
  <c r="I1940" i="4"/>
  <c r="H1940" i="4"/>
  <c r="C1940" i="4"/>
  <c r="D1940" i="4"/>
  <c r="E1940" i="4" s="1"/>
  <c r="B1940" i="4"/>
  <c r="A1940" i="4"/>
  <c r="Q1939" i="4"/>
  <c r="O1939" i="4"/>
  <c r="N1939" i="4"/>
  <c r="M1939" i="4"/>
  <c r="J1939" i="4"/>
  <c r="K1939" i="4"/>
  <c r="P1939" i="4"/>
  <c r="I1939" i="4"/>
  <c r="H1939" i="4"/>
  <c r="C1939" i="4"/>
  <c r="D1939" i="4"/>
  <c r="E1939" i="4" s="1"/>
  <c r="B1939" i="4"/>
  <c r="A1939" i="4"/>
  <c r="Q1938" i="4"/>
  <c r="O1938" i="4"/>
  <c r="N1938" i="4"/>
  <c r="M1938" i="4"/>
  <c r="J1938" i="4"/>
  <c r="K1938" i="4"/>
  <c r="P1938" i="4"/>
  <c r="I1938" i="4"/>
  <c r="H1938" i="4"/>
  <c r="C1938" i="4"/>
  <c r="D1938" i="4"/>
  <c r="E1938" i="4" s="1"/>
  <c r="B1938" i="4"/>
  <c r="A1938" i="4"/>
  <c r="Q1937" i="4"/>
  <c r="O1937" i="4"/>
  <c r="N1937" i="4"/>
  <c r="M1937" i="4"/>
  <c r="J1937" i="4"/>
  <c r="K1937" i="4"/>
  <c r="P1937" i="4"/>
  <c r="I1937" i="4"/>
  <c r="H1937" i="4"/>
  <c r="C1937" i="4"/>
  <c r="D1937" i="4"/>
  <c r="E1937" i="4" s="1"/>
  <c r="B1937" i="4"/>
  <c r="A1937" i="4"/>
  <c r="Q1936" i="4"/>
  <c r="O1936" i="4"/>
  <c r="N1936" i="4"/>
  <c r="M1936" i="4"/>
  <c r="J1936" i="4"/>
  <c r="K1936" i="4"/>
  <c r="P1936" i="4"/>
  <c r="I1936" i="4"/>
  <c r="H1936" i="4"/>
  <c r="C1936" i="4"/>
  <c r="D1936" i="4"/>
  <c r="E1936" i="4" s="1"/>
  <c r="B1936" i="4"/>
  <c r="A1936" i="4"/>
  <c r="Q1935" i="4"/>
  <c r="O1935" i="4"/>
  <c r="N1935" i="4"/>
  <c r="M1935" i="4"/>
  <c r="J1935" i="4"/>
  <c r="K1935" i="4"/>
  <c r="P1935" i="4"/>
  <c r="I1935" i="4"/>
  <c r="D1935" i="4"/>
  <c r="E1935" i="4" s="1"/>
  <c r="B1935" i="4"/>
  <c r="A1935" i="4"/>
  <c r="Q1934" i="4"/>
  <c r="O1934" i="4"/>
  <c r="N1934" i="4"/>
  <c r="M1934" i="4"/>
  <c r="J1934" i="4"/>
  <c r="I1934" i="4"/>
  <c r="H1934" i="4"/>
  <c r="C1934" i="4"/>
  <c r="D1934" i="4"/>
  <c r="E1934" i="4" s="1"/>
  <c r="B1934" i="4"/>
  <c r="A1934" i="4"/>
  <c r="Q1933" i="4"/>
  <c r="O1933" i="4"/>
  <c r="N1933" i="4"/>
  <c r="M1933" i="4"/>
  <c r="J1933" i="4"/>
  <c r="I1933" i="4"/>
  <c r="H1933" i="4"/>
  <c r="C1933" i="4"/>
  <c r="D1933" i="4"/>
  <c r="E1933" i="4" s="1"/>
  <c r="B1933" i="4"/>
  <c r="A1933" i="4"/>
  <c r="Q1932" i="4"/>
  <c r="O1932" i="4"/>
  <c r="N1932" i="4"/>
  <c r="M1932" i="4"/>
  <c r="J1932" i="4"/>
  <c r="I1932" i="4"/>
  <c r="H1932" i="4"/>
  <c r="C1932" i="4"/>
  <c r="D1932" i="4"/>
  <c r="E1932" i="4" s="1"/>
  <c r="B1932" i="4"/>
  <c r="A1932" i="4"/>
  <c r="Q1931" i="4"/>
  <c r="O1931" i="4"/>
  <c r="N1931" i="4"/>
  <c r="M1931" i="4"/>
  <c r="J1931" i="4"/>
  <c r="I1931" i="4"/>
  <c r="H1931" i="4"/>
  <c r="C1931" i="4"/>
  <c r="D1931" i="4"/>
  <c r="E1931" i="4" s="1"/>
  <c r="B1931" i="4"/>
  <c r="A1931" i="4"/>
  <c r="Q1930" i="4"/>
  <c r="O1930" i="4"/>
  <c r="N1930" i="4"/>
  <c r="M1930" i="4"/>
  <c r="J1930" i="4"/>
  <c r="I1930" i="4"/>
  <c r="H1930" i="4"/>
  <c r="C1930" i="4"/>
  <c r="D1930" i="4"/>
  <c r="E1930" i="4" s="1"/>
  <c r="B1930" i="4"/>
  <c r="A1930" i="4"/>
  <c r="Q1929" i="4"/>
  <c r="O1929" i="4"/>
  <c r="N1929" i="4"/>
  <c r="M1929" i="4"/>
  <c r="J1929" i="4"/>
  <c r="K1929" i="4"/>
  <c r="P1929" i="4"/>
  <c r="I1929" i="4"/>
  <c r="H1929" i="4"/>
  <c r="C1929" i="4"/>
  <c r="D1929" i="4"/>
  <c r="E1929" i="4" s="1"/>
  <c r="B1929" i="4"/>
  <c r="A1929" i="4"/>
  <c r="Q1928" i="4"/>
  <c r="O1928" i="4"/>
  <c r="N1928" i="4"/>
  <c r="M1928" i="4"/>
  <c r="J1928" i="4"/>
  <c r="I1928" i="4"/>
  <c r="H1928" i="4"/>
  <c r="C1928" i="4"/>
  <c r="D1928" i="4"/>
  <c r="E1928" i="4" s="1"/>
  <c r="B1928" i="4"/>
  <c r="A1928" i="4"/>
  <c r="Q1927" i="4"/>
  <c r="O1927" i="4"/>
  <c r="N1927" i="4"/>
  <c r="M1927" i="4"/>
  <c r="J1927" i="4"/>
  <c r="I1927" i="4"/>
  <c r="H1927" i="4"/>
  <c r="C1927" i="4"/>
  <c r="D1927" i="4"/>
  <c r="E1927" i="4" s="1"/>
  <c r="B1927" i="4"/>
  <c r="A1927" i="4"/>
  <c r="Q1926" i="4"/>
  <c r="O1926" i="4"/>
  <c r="N1926" i="4"/>
  <c r="M1926" i="4"/>
  <c r="J1926" i="4"/>
  <c r="I1926" i="4"/>
  <c r="H1926" i="4"/>
  <c r="C1926" i="4"/>
  <c r="D1926" i="4"/>
  <c r="E1926" i="4" s="1"/>
  <c r="B1926" i="4"/>
  <c r="A1926" i="4"/>
  <c r="Q1925" i="4"/>
  <c r="O1925" i="4"/>
  <c r="N1925" i="4"/>
  <c r="M1925" i="4"/>
  <c r="J1925" i="4"/>
  <c r="I1925" i="4"/>
  <c r="H1925" i="4"/>
  <c r="C1925" i="4"/>
  <c r="D1925" i="4"/>
  <c r="E1925" i="4" s="1"/>
  <c r="B1925" i="4"/>
  <c r="A1925" i="4"/>
  <c r="Q1924" i="4"/>
  <c r="O1924" i="4"/>
  <c r="N1924" i="4"/>
  <c r="M1924" i="4"/>
  <c r="J1924" i="4"/>
  <c r="I1924" i="4"/>
  <c r="H1924" i="4"/>
  <c r="C1924" i="4"/>
  <c r="D1924" i="4"/>
  <c r="E1924" i="4" s="1"/>
  <c r="B1924" i="4"/>
  <c r="A1924" i="4"/>
  <c r="Q1923" i="4"/>
  <c r="O1923" i="4"/>
  <c r="N1923" i="4"/>
  <c r="M1923" i="4"/>
  <c r="J1923" i="4"/>
  <c r="I1923" i="4"/>
  <c r="H1923" i="4"/>
  <c r="C1923" i="4"/>
  <c r="D1923" i="4"/>
  <c r="E1923" i="4" s="1"/>
  <c r="B1923" i="4"/>
  <c r="A1923" i="4"/>
  <c r="Q1922" i="4"/>
  <c r="O1922" i="4"/>
  <c r="N1922" i="4"/>
  <c r="M1922" i="4"/>
  <c r="J1922" i="4"/>
  <c r="I1922" i="4"/>
  <c r="H1922" i="4"/>
  <c r="C1922" i="4"/>
  <c r="D1922" i="4"/>
  <c r="E1922" i="4" s="1"/>
  <c r="B1922" i="4"/>
  <c r="A1922" i="4"/>
  <c r="Q1921" i="4"/>
  <c r="O1921" i="4"/>
  <c r="N1921" i="4"/>
  <c r="M1921" i="4"/>
  <c r="J1921" i="4"/>
  <c r="K1921" i="4"/>
  <c r="P1921" i="4"/>
  <c r="I1921" i="4"/>
  <c r="H1921" i="4"/>
  <c r="C1921" i="4"/>
  <c r="D1921" i="4"/>
  <c r="E1921" i="4" s="1"/>
  <c r="B1921" i="4"/>
  <c r="A1921" i="4"/>
  <c r="Q1920" i="4"/>
  <c r="O1920" i="4"/>
  <c r="N1920" i="4"/>
  <c r="M1920" i="4"/>
  <c r="J1920" i="4"/>
  <c r="I1920" i="4"/>
  <c r="H1920" i="4"/>
  <c r="C1920" i="4"/>
  <c r="D1920" i="4"/>
  <c r="E1920" i="4" s="1"/>
  <c r="B1920" i="4"/>
  <c r="A1920" i="4"/>
  <c r="Q1919" i="4"/>
  <c r="O1919" i="4"/>
  <c r="N1919" i="4"/>
  <c r="M1919" i="4"/>
  <c r="J1919" i="4"/>
  <c r="I1919" i="4"/>
  <c r="H1919" i="4"/>
  <c r="C1919" i="4"/>
  <c r="D1919" i="4"/>
  <c r="E1919" i="4" s="1"/>
  <c r="B1919" i="4"/>
  <c r="A1919" i="4"/>
  <c r="Q1918" i="4"/>
  <c r="O1918" i="4"/>
  <c r="N1918" i="4"/>
  <c r="M1918" i="4"/>
  <c r="J1918" i="4"/>
  <c r="I1918" i="4"/>
  <c r="H1918" i="4"/>
  <c r="C1918" i="4"/>
  <c r="D1918" i="4"/>
  <c r="E1918" i="4" s="1"/>
  <c r="B1918" i="4"/>
  <c r="A1918" i="4"/>
  <c r="Q1917" i="4"/>
  <c r="O1917" i="4"/>
  <c r="N1917" i="4"/>
  <c r="M1917" i="4"/>
  <c r="J1917" i="4"/>
  <c r="I1917" i="4"/>
  <c r="H1917" i="4"/>
  <c r="C1917" i="4"/>
  <c r="D1917" i="4"/>
  <c r="E1917" i="4" s="1"/>
  <c r="B1917" i="4"/>
  <c r="A1917" i="4"/>
  <c r="Q1916" i="4"/>
  <c r="O1916" i="4"/>
  <c r="N1916" i="4"/>
  <c r="M1916" i="4"/>
  <c r="J1916" i="4"/>
  <c r="I1916" i="4"/>
  <c r="H1916" i="4"/>
  <c r="C1916" i="4"/>
  <c r="D1916" i="4"/>
  <c r="E1916" i="4" s="1"/>
  <c r="B1916" i="4"/>
  <c r="A1916" i="4"/>
  <c r="Q1915" i="4"/>
  <c r="O1915" i="4"/>
  <c r="N1915" i="4"/>
  <c r="M1915" i="4"/>
  <c r="J1915" i="4"/>
  <c r="I1915" i="4"/>
  <c r="H1915" i="4"/>
  <c r="C1915" i="4"/>
  <c r="D1915" i="4"/>
  <c r="E1915" i="4" s="1"/>
  <c r="B1915" i="4"/>
  <c r="A1915" i="4"/>
  <c r="Q1914" i="4"/>
  <c r="O1914" i="4"/>
  <c r="N1914" i="4"/>
  <c r="M1914" i="4"/>
  <c r="J1914" i="4"/>
  <c r="I1914" i="4"/>
  <c r="H1914" i="4"/>
  <c r="C1914" i="4"/>
  <c r="D1914" i="4"/>
  <c r="E1914" i="4" s="1"/>
  <c r="B1914" i="4"/>
  <c r="A1914" i="4"/>
  <c r="Q1913" i="4"/>
  <c r="O1913" i="4"/>
  <c r="N1913" i="4"/>
  <c r="M1913" i="4"/>
  <c r="J1913" i="4"/>
  <c r="K1913" i="4"/>
  <c r="P1913" i="4"/>
  <c r="I1913" i="4"/>
  <c r="H1913" i="4"/>
  <c r="C1913" i="4"/>
  <c r="D1913" i="4"/>
  <c r="E1913" i="4" s="1"/>
  <c r="B1913" i="4"/>
  <c r="A1913" i="4"/>
  <c r="Q1912" i="4"/>
  <c r="O1912" i="4"/>
  <c r="N1912" i="4"/>
  <c r="M1912" i="4"/>
  <c r="J1912" i="4"/>
  <c r="I1912" i="4"/>
  <c r="H1912" i="4"/>
  <c r="C1912" i="4"/>
  <c r="D1912" i="4"/>
  <c r="E1912" i="4" s="1"/>
  <c r="B1912" i="4"/>
  <c r="A1912" i="4"/>
  <c r="Q1911" i="4"/>
  <c r="O1911" i="4"/>
  <c r="N1911" i="4"/>
  <c r="M1911" i="4"/>
  <c r="J1911" i="4"/>
  <c r="I1911" i="4"/>
  <c r="H1911" i="4"/>
  <c r="C1911" i="4"/>
  <c r="D1911" i="4"/>
  <c r="E1911" i="4" s="1"/>
  <c r="B1911" i="4"/>
  <c r="A1911" i="4"/>
  <c r="Q1910" i="4"/>
  <c r="O1910" i="4"/>
  <c r="N1910" i="4"/>
  <c r="M1910" i="4"/>
  <c r="J1910" i="4"/>
  <c r="I1910" i="4"/>
  <c r="H1910" i="4"/>
  <c r="C1910" i="4"/>
  <c r="D1910" i="4"/>
  <c r="E1910" i="4" s="1"/>
  <c r="B1910" i="4"/>
  <c r="A1910" i="4"/>
  <c r="Q1909" i="4"/>
  <c r="O1909" i="4"/>
  <c r="N1909" i="4"/>
  <c r="M1909" i="4"/>
  <c r="J1909" i="4"/>
  <c r="I1909" i="4"/>
  <c r="H1909" i="4"/>
  <c r="C1909" i="4"/>
  <c r="D1909" i="4"/>
  <c r="E1909" i="4" s="1"/>
  <c r="B1909" i="4"/>
  <c r="A1909" i="4"/>
  <c r="Q1908" i="4"/>
  <c r="O1908" i="4"/>
  <c r="N1908" i="4"/>
  <c r="M1908" i="4"/>
  <c r="J1908" i="4"/>
  <c r="I1908" i="4"/>
  <c r="H1908" i="4"/>
  <c r="C1908" i="4"/>
  <c r="D1908" i="4"/>
  <c r="E1908" i="4" s="1"/>
  <c r="B1908" i="4"/>
  <c r="A1908" i="4"/>
  <c r="Q1907" i="4"/>
  <c r="O1907" i="4"/>
  <c r="N1907" i="4"/>
  <c r="M1907" i="4"/>
  <c r="J1907" i="4"/>
  <c r="I1907" i="4"/>
  <c r="H1907" i="4"/>
  <c r="C1907" i="4"/>
  <c r="D1907" i="4"/>
  <c r="E1907" i="4" s="1"/>
  <c r="B1907" i="4"/>
  <c r="A1907" i="4"/>
  <c r="Q1906" i="4"/>
  <c r="O1906" i="4"/>
  <c r="N1906" i="4"/>
  <c r="M1906" i="4"/>
  <c r="J1906" i="4"/>
  <c r="I1906" i="4"/>
  <c r="H1906" i="4"/>
  <c r="C1906" i="4"/>
  <c r="D1906" i="4"/>
  <c r="E1906" i="4" s="1"/>
  <c r="B1906" i="4"/>
  <c r="A1906" i="4"/>
  <c r="Q1905" i="4"/>
  <c r="O1905" i="4"/>
  <c r="N1905" i="4"/>
  <c r="M1905" i="4"/>
  <c r="J1905" i="4"/>
  <c r="K1905" i="4"/>
  <c r="P1905" i="4"/>
  <c r="I1905" i="4"/>
  <c r="H1905" i="4"/>
  <c r="C1905" i="4"/>
  <c r="D1905" i="4"/>
  <c r="E1905" i="4" s="1"/>
  <c r="B1905" i="4"/>
  <c r="A1905" i="4"/>
  <c r="Q1904" i="4"/>
  <c r="O1904" i="4"/>
  <c r="N1904" i="4"/>
  <c r="M1904" i="4"/>
  <c r="J1904" i="4"/>
  <c r="I1904" i="4"/>
  <c r="H1904" i="4"/>
  <c r="C1904" i="4"/>
  <c r="D1904" i="4"/>
  <c r="E1904" i="4" s="1"/>
  <c r="B1904" i="4"/>
  <c r="A1904" i="4"/>
  <c r="Q1903" i="4"/>
  <c r="O1903" i="4"/>
  <c r="N1903" i="4"/>
  <c r="M1903" i="4"/>
  <c r="J1903" i="4"/>
  <c r="I1903" i="4"/>
  <c r="H1903" i="4"/>
  <c r="C1903" i="4"/>
  <c r="D1903" i="4"/>
  <c r="E1903" i="4" s="1"/>
  <c r="B1903" i="4"/>
  <c r="A1903" i="4"/>
  <c r="Q1902" i="4"/>
  <c r="O1902" i="4"/>
  <c r="N1902" i="4"/>
  <c r="M1902" i="4"/>
  <c r="J1902" i="4"/>
  <c r="I1902" i="4"/>
  <c r="H1902" i="4"/>
  <c r="C1902" i="4"/>
  <c r="D1902" i="4"/>
  <c r="E1902" i="4" s="1"/>
  <c r="B1902" i="4"/>
  <c r="A1902" i="4"/>
  <c r="Q1901" i="4"/>
  <c r="O1901" i="4"/>
  <c r="N1901" i="4"/>
  <c r="M1901" i="4"/>
  <c r="J1901" i="4"/>
  <c r="I1901" i="4"/>
  <c r="H1901" i="4"/>
  <c r="C1901" i="4"/>
  <c r="D1901" i="4"/>
  <c r="E1901" i="4" s="1"/>
  <c r="B1901" i="4"/>
  <c r="A1901" i="4"/>
  <c r="Q1900" i="4"/>
  <c r="O1900" i="4"/>
  <c r="N1900" i="4"/>
  <c r="M1900" i="4"/>
  <c r="J1900" i="4"/>
  <c r="I1900" i="4"/>
  <c r="H1900" i="4"/>
  <c r="C1900" i="4"/>
  <c r="D1900" i="4"/>
  <c r="E1900" i="4" s="1"/>
  <c r="B1900" i="4"/>
  <c r="A1900" i="4"/>
  <c r="Q1899" i="4"/>
  <c r="O1899" i="4"/>
  <c r="N1899" i="4"/>
  <c r="M1899" i="4"/>
  <c r="J1899" i="4"/>
  <c r="I1899" i="4"/>
  <c r="H1899" i="4"/>
  <c r="C1899" i="4"/>
  <c r="D1899" i="4"/>
  <c r="E1899" i="4" s="1"/>
  <c r="B1899" i="4"/>
  <c r="A1899" i="4"/>
  <c r="Q1898" i="4"/>
  <c r="O1898" i="4"/>
  <c r="N1898" i="4"/>
  <c r="M1898" i="4"/>
  <c r="J1898" i="4"/>
  <c r="I1898" i="4"/>
  <c r="H1898" i="4"/>
  <c r="C1898" i="4"/>
  <c r="D1898" i="4"/>
  <c r="E1898" i="4" s="1"/>
  <c r="B1898" i="4"/>
  <c r="A1898" i="4"/>
  <c r="Q1897" i="4"/>
  <c r="O1897" i="4"/>
  <c r="N1897" i="4"/>
  <c r="M1897" i="4"/>
  <c r="J1897" i="4"/>
  <c r="K1897" i="4"/>
  <c r="P1897" i="4"/>
  <c r="I1897" i="4"/>
  <c r="H1897" i="4"/>
  <c r="C1897" i="4"/>
  <c r="D1897" i="4"/>
  <c r="E1897" i="4" s="1"/>
  <c r="B1897" i="4"/>
  <c r="A1897" i="4"/>
  <c r="Q1896" i="4"/>
  <c r="O1896" i="4"/>
  <c r="N1896" i="4"/>
  <c r="M1896" i="4"/>
  <c r="J1896" i="4"/>
  <c r="I1896" i="4"/>
  <c r="H1896" i="4"/>
  <c r="C1896" i="4"/>
  <c r="D1896" i="4"/>
  <c r="E1896" i="4" s="1"/>
  <c r="B1896" i="4"/>
  <c r="A1896" i="4"/>
  <c r="Q1895" i="4"/>
  <c r="O1895" i="4"/>
  <c r="N1895" i="4"/>
  <c r="M1895" i="4"/>
  <c r="J1895" i="4"/>
  <c r="I1895" i="4"/>
  <c r="H1895" i="4"/>
  <c r="C1895" i="4"/>
  <c r="D1895" i="4"/>
  <c r="E1895" i="4" s="1"/>
  <c r="B1895" i="4"/>
  <c r="A1895" i="4"/>
  <c r="Q1894" i="4"/>
  <c r="O1894" i="4"/>
  <c r="N1894" i="4"/>
  <c r="M1894" i="4"/>
  <c r="J1894" i="4"/>
  <c r="I1894" i="4"/>
  <c r="H1894" i="4"/>
  <c r="C1894" i="4"/>
  <c r="D1894" i="4"/>
  <c r="E1894" i="4" s="1"/>
  <c r="B1894" i="4"/>
  <c r="A1894" i="4"/>
  <c r="Q1893" i="4"/>
  <c r="O1893" i="4"/>
  <c r="N1893" i="4"/>
  <c r="M1893" i="4"/>
  <c r="J1893" i="4"/>
  <c r="I1893" i="4"/>
  <c r="H1893" i="4"/>
  <c r="C1893" i="4"/>
  <c r="D1893" i="4"/>
  <c r="E1893" i="4" s="1"/>
  <c r="B1893" i="4"/>
  <c r="A1893" i="4"/>
  <c r="Q1892" i="4"/>
  <c r="O1892" i="4"/>
  <c r="N1892" i="4"/>
  <c r="M1892" i="4"/>
  <c r="J1892" i="4"/>
  <c r="I1892" i="4"/>
  <c r="H1892" i="4"/>
  <c r="C1892" i="4"/>
  <c r="D1892" i="4"/>
  <c r="E1892" i="4" s="1"/>
  <c r="B1892" i="4"/>
  <c r="A1892" i="4"/>
  <c r="Q1891" i="4"/>
  <c r="O1891" i="4"/>
  <c r="N1891" i="4"/>
  <c r="M1891" i="4"/>
  <c r="J1891" i="4"/>
  <c r="I1891" i="4"/>
  <c r="H1891" i="4"/>
  <c r="C1891" i="4"/>
  <c r="D1891" i="4"/>
  <c r="E1891" i="4" s="1"/>
  <c r="B1891" i="4"/>
  <c r="A1891" i="4"/>
  <c r="Q1890" i="4"/>
  <c r="O1890" i="4"/>
  <c r="N1890" i="4"/>
  <c r="M1890" i="4"/>
  <c r="J1890" i="4"/>
  <c r="I1890" i="4"/>
  <c r="H1890" i="4"/>
  <c r="C1890" i="4"/>
  <c r="D1890" i="4"/>
  <c r="E1890" i="4" s="1"/>
  <c r="B1890" i="4"/>
  <c r="A1890" i="4"/>
  <c r="Q1889" i="4"/>
  <c r="O1889" i="4"/>
  <c r="N1889" i="4"/>
  <c r="M1889" i="4"/>
  <c r="J1889" i="4"/>
  <c r="K1889" i="4"/>
  <c r="P1889" i="4"/>
  <c r="I1889" i="4"/>
  <c r="H1889" i="4"/>
  <c r="C1889" i="4"/>
  <c r="D1889" i="4"/>
  <c r="E1889" i="4" s="1"/>
  <c r="B1889" i="4"/>
  <c r="A1889" i="4"/>
  <c r="Q1888" i="4"/>
  <c r="O1888" i="4"/>
  <c r="N1888" i="4"/>
  <c r="M1888" i="4"/>
  <c r="J1888" i="4"/>
  <c r="I1888" i="4"/>
  <c r="H1888" i="4"/>
  <c r="C1888" i="4"/>
  <c r="D1888" i="4"/>
  <c r="E1888" i="4" s="1"/>
  <c r="B1888" i="4"/>
  <c r="A1888" i="4"/>
  <c r="Q1887" i="4"/>
  <c r="O1887" i="4"/>
  <c r="N1887" i="4"/>
  <c r="M1887" i="4"/>
  <c r="J1887" i="4"/>
  <c r="K1887" i="4"/>
  <c r="P1887" i="4"/>
  <c r="I1887" i="4"/>
  <c r="H1887" i="4"/>
  <c r="C1887" i="4"/>
  <c r="D1887" i="4"/>
  <c r="E1887" i="4" s="1"/>
  <c r="B1887" i="4"/>
  <c r="A1887" i="4"/>
  <c r="Q1886" i="4"/>
  <c r="O1886" i="4"/>
  <c r="N1886" i="4"/>
  <c r="M1886" i="4"/>
  <c r="J1886" i="4"/>
  <c r="K1886" i="4"/>
  <c r="P1886" i="4"/>
  <c r="I1886" i="4"/>
  <c r="H1886" i="4"/>
  <c r="C1886" i="4"/>
  <c r="D1886" i="4"/>
  <c r="E1886" i="4" s="1"/>
  <c r="B1886" i="4"/>
  <c r="A1886" i="4"/>
  <c r="Q1885" i="4"/>
  <c r="O1885" i="4"/>
  <c r="N1885" i="4"/>
  <c r="M1885" i="4"/>
  <c r="J1885" i="4"/>
  <c r="K1885" i="4"/>
  <c r="P1885" i="4"/>
  <c r="I1885" i="4"/>
  <c r="H1885" i="4"/>
  <c r="C1885" i="4"/>
  <c r="D1885" i="4"/>
  <c r="E1885" i="4" s="1"/>
  <c r="B1885" i="4"/>
  <c r="A1885" i="4"/>
  <c r="Q1884" i="4"/>
  <c r="O1884" i="4"/>
  <c r="N1884" i="4"/>
  <c r="M1884" i="4"/>
  <c r="J1884" i="4"/>
  <c r="K1884" i="4"/>
  <c r="P1884" i="4"/>
  <c r="I1884" i="4"/>
  <c r="H1884" i="4"/>
  <c r="C1884" i="4"/>
  <c r="D1884" i="4"/>
  <c r="E1884" i="4" s="1"/>
  <c r="B1884" i="4"/>
  <c r="A1884" i="4"/>
  <c r="Q1883" i="4"/>
  <c r="O1883" i="4"/>
  <c r="N1883" i="4"/>
  <c r="M1883" i="4"/>
  <c r="J1883" i="4"/>
  <c r="K1883" i="4"/>
  <c r="P1883" i="4"/>
  <c r="I1883" i="4"/>
  <c r="H1883" i="4"/>
  <c r="C1883" i="4"/>
  <c r="D1883" i="4"/>
  <c r="E1883" i="4" s="1"/>
  <c r="B1883" i="4"/>
  <c r="A1883" i="4"/>
  <c r="Q1882" i="4"/>
  <c r="O1882" i="4"/>
  <c r="N1882" i="4"/>
  <c r="M1882" i="4"/>
  <c r="J1882" i="4"/>
  <c r="K1882" i="4"/>
  <c r="P1882" i="4"/>
  <c r="I1882" i="4"/>
  <c r="H1882" i="4"/>
  <c r="C1882" i="4"/>
  <c r="D1882" i="4"/>
  <c r="E1882" i="4" s="1"/>
  <c r="B1882" i="4"/>
  <c r="A1882" i="4"/>
  <c r="Q1881" i="4"/>
  <c r="O1881" i="4"/>
  <c r="N1881" i="4"/>
  <c r="M1881" i="4"/>
  <c r="J1881" i="4"/>
  <c r="K1881" i="4"/>
  <c r="P1881" i="4"/>
  <c r="I1881" i="4"/>
  <c r="H1881" i="4"/>
  <c r="C1881" i="4"/>
  <c r="D1881" i="4"/>
  <c r="E1881" i="4" s="1"/>
  <c r="B1881" i="4"/>
  <c r="A1881" i="4"/>
  <c r="Q1880" i="4"/>
  <c r="O1880" i="4"/>
  <c r="N1880" i="4"/>
  <c r="M1880" i="4"/>
  <c r="J1880" i="4"/>
  <c r="K1880" i="4"/>
  <c r="P1880" i="4"/>
  <c r="I1880" i="4"/>
  <c r="H1880" i="4"/>
  <c r="C1880" i="4"/>
  <c r="D1880" i="4"/>
  <c r="E1880" i="4" s="1"/>
  <c r="B1880" i="4"/>
  <c r="A1880" i="4"/>
  <c r="Q1879" i="4"/>
  <c r="O1879" i="4"/>
  <c r="N1879" i="4"/>
  <c r="M1879" i="4"/>
  <c r="J1879" i="4"/>
  <c r="K1879" i="4"/>
  <c r="P1879" i="4"/>
  <c r="I1879" i="4"/>
  <c r="H1879" i="4"/>
  <c r="C1879" i="4"/>
  <c r="D1879" i="4"/>
  <c r="E1879" i="4" s="1"/>
  <c r="B1879" i="4"/>
  <c r="A1879" i="4"/>
  <c r="Q1878" i="4"/>
  <c r="O1878" i="4"/>
  <c r="N1878" i="4"/>
  <c r="M1878" i="4"/>
  <c r="J1878" i="4"/>
  <c r="K1878" i="4"/>
  <c r="P1878" i="4"/>
  <c r="I1878" i="4"/>
  <c r="H1878" i="4"/>
  <c r="C1878" i="4"/>
  <c r="D1878" i="4"/>
  <c r="E1878" i="4" s="1"/>
  <c r="B1878" i="4"/>
  <c r="A1878" i="4"/>
  <c r="Q1877" i="4"/>
  <c r="O1877" i="4"/>
  <c r="N1877" i="4"/>
  <c r="M1877" i="4"/>
  <c r="J1877" i="4"/>
  <c r="K1877" i="4"/>
  <c r="P1877" i="4"/>
  <c r="I1877" i="4"/>
  <c r="H1877" i="4"/>
  <c r="C1877" i="4"/>
  <c r="D1877" i="4"/>
  <c r="E1877" i="4" s="1"/>
  <c r="B1877" i="4"/>
  <c r="A1877" i="4"/>
  <c r="Q1876" i="4"/>
  <c r="O1876" i="4"/>
  <c r="N1876" i="4"/>
  <c r="M1876" i="4"/>
  <c r="J1876" i="4"/>
  <c r="K1876" i="4"/>
  <c r="P1876" i="4"/>
  <c r="I1876" i="4"/>
  <c r="H1876" i="4"/>
  <c r="C1876" i="4"/>
  <c r="D1876" i="4"/>
  <c r="E1876" i="4" s="1"/>
  <c r="B1876" i="4"/>
  <c r="A1876" i="4"/>
  <c r="Q1875" i="4"/>
  <c r="O1875" i="4"/>
  <c r="N1875" i="4"/>
  <c r="M1875" i="4"/>
  <c r="J1875" i="4"/>
  <c r="K1875" i="4"/>
  <c r="P1875" i="4"/>
  <c r="I1875" i="4"/>
  <c r="H1875" i="4"/>
  <c r="C1875" i="4"/>
  <c r="D1875" i="4"/>
  <c r="E1875" i="4" s="1"/>
  <c r="B1875" i="4"/>
  <c r="A1875" i="4"/>
  <c r="Q1874" i="4"/>
  <c r="O1874" i="4"/>
  <c r="N1874" i="4"/>
  <c r="M1874" i="4"/>
  <c r="J1874" i="4"/>
  <c r="K1874" i="4"/>
  <c r="P1874" i="4"/>
  <c r="I1874" i="4"/>
  <c r="H1874" i="4"/>
  <c r="C1874" i="4"/>
  <c r="D1874" i="4"/>
  <c r="E1874" i="4" s="1"/>
  <c r="B1874" i="4"/>
  <c r="A1874" i="4"/>
  <c r="Q1873" i="4"/>
  <c r="O1873" i="4"/>
  <c r="N1873" i="4"/>
  <c r="M1873" i="4"/>
  <c r="J1873" i="4"/>
  <c r="K1873" i="4"/>
  <c r="P1873" i="4"/>
  <c r="I1873" i="4"/>
  <c r="H1873" i="4"/>
  <c r="C1873" i="4"/>
  <c r="D1873" i="4"/>
  <c r="E1873" i="4" s="1"/>
  <c r="B1873" i="4"/>
  <c r="A1873" i="4"/>
  <c r="Q1872" i="4"/>
  <c r="O1872" i="4"/>
  <c r="N1872" i="4"/>
  <c r="M1872" i="4"/>
  <c r="J1872" i="4"/>
  <c r="K1872" i="4"/>
  <c r="P1872" i="4"/>
  <c r="I1872" i="4"/>
  <c r="H1872" i="4"/>
  <c r="C1872" i="4"/>
  <c r="D1872" i="4"/>
  <c r="E1872" i="4" s="1"/>
  <c r="B1872" i="4"/>
  <c r="A1872" i="4"/>
  <c r="Q1871" i="4"/>
  <c r="O1871" i="4"/>
  <c r="N1871" i="4"/>
  <c r="M1871" i="4"/>
  <c r="J1871" i="4"/>
  <c r="K1871" i="4"/>
  <c r="P1871" i="4"/>
  <c r="I1871" i="4"/>
  <c r="H1871" i="4"/>
  <c r="C1871" i="4"/>
  <c r="D1871" i="4"/>
  <c r="E1871" i="4" s="1"/>
  <c r="B1871" i="4"/>
  <c r="A1871" i="4"/>
  <c r="Q1870" i="4"/>
  <c r="O1870" i="4"/>
  <c r="N1870" i="4"/>
  <c r="M1870" i="4"/>
  <c r="J1870" i="4"/>
  <c r="K1870" i="4"/>
  <c r="P1870" i="4"/>
  <c r="I1870" i="4"/>
  <c r="H1870" i="4"/>
  <c r="C1870" i="4"/>
  <c r="D1870" i="4"/>
  <c r="E1870" i="4" s="1"/>
  <c r="B1870" i="4"/>
  <c r="A1870" i="4"/>
  <c r="Q1869" i="4"/>
  <c r="O1869" i="4"/>
  <c r="N1869" i="4"/>
  <c r="M1869" i="4"/>
  <c r="J1869" i="4"/>
  <c r="K1869" i="4"/>
  <c r="P1869" i="4"/>
  <c r="I1869" i="4"/>
  <c r="H1869" i="4"/>
  <c r="C1869" i="4"/>
  <c r="D1869" i="4"/>
  <c r="E1869" i="4" s="1"/>
  <c r="B1869" i="4"/>
  <c r="A1869" i="4"/>
  <c r="Q1868" i="4"/>
  <c r="O1868" i="4"/>
  <c r="N1868" i="4"/>
  <c r="M1868" i="4"/>
  <c r="J1868" i="4"/>
  <c r="K1868" i="4"/>
  <c r="P1868" i="4"/>
  <c r="I1868" i="4"/>
  <c r="H1868" i="4"/>
  <c r="C1868" i="4"/>
  <c r="D1868" i="4"/>
  <c r="E1868" i="4" s="1"/>
  <c r="B1868" i="4"/>
  <c r="A1868" i="4"/>
  <c r="Q1867" i="4"/>
  <c r="O1867" i="4"/>
  <c r="N1867" i="4"/>
  <c r="M1867" i="4"/>
  <c r="J1867" i="4"/>
  <c r="K1867" i="4"/>
  <c r="P1867" i="4"/>
  <c r="I1867" i="4"/>
  <c r="H1867" i="4"/>
  <c r="C1867" i="4"/>
  <c r="D1867" i="4"/>
  <c r="E1867" i="4" s="1"/>
  <c r="B1867" i="4"/>
  <c r="A1867" i="4"/>
  <c r="Q1866" i="4"/>
  <c r="O1866" i="4"/>
  <c r="N1866" i="4"/>
  <c r="M1866" i="4"/>
  <c r="J1866" i="4"/>
  <c r="K1866" i="4"/>
  <c r="P1866" i="4"/>
  <c r="I1866" i="4"/>
  <c r="H1866" i="4"/>
  <c r="C1866" i="4"/>
  <c r="D1866" i="4"/>
  <c r="E1866" i="4" s="1"/>
  <c r="B1866" i="4"/>
  <c r="A1866" i="4"/>
  <c r="Q1865" i="4"/>
  <c r="O1865" i="4"/>
  <c r="N1865" i="4"/>
  <c r="M1865" i="4"/>
  <c r="J1865" i="4"/>
  <c r="K1865" i="4"/>
  <c r="P1865" i="4"/>
  <c r="I1865" i="4"/>
  <c r="H1865" i="4"/>
  <c r="C1865" i="4"/>
  <c r="D1865" i="4"/>
  <c r="E1865" i="4" s="1"/>
  <c r="B1865" i="4"/>
  <c r="A1865" i="4"/>
  <c r="Q1864" i="4"/>
  <c r="O1864" i="4"/>
  <c r="N1864" i="4"/>
  <c r="M1864" i="4"/>
  <c r="J1864" i="4"/>
  <c r="K1864" i="4"/>
  <c r="P1864" i="4"/>
  <c r="I1864" i="4"/>
  <c r="H1864" i="4"/>
  <c r="C1864" i="4"/>
  <c r="D1864" i="4"/>
  <c r="E1864" i="4" s="1"/>
  <c r="B1864" i="4"/>
  <c r="A1864" i="4"/>
  <c r="Q1863" i="4"/>
  <c r="O1863" i="4"/>
  <c r="N1863" i="4"/>
  <c r="M1863" i="4"/>
  <c r="J1863" i="4"/>
  <c r="K1863" i="4"/>
  <c r="P1863" i="4"/>
  <c r="I1863" i="4"/>
  <c r="H1863" i="4"/>
  <c r="C1863" i="4"/>
  <c r="D1863" i="4"/>
  <c r="E1863" i="4" s="1"/>
  <c r="B1863" i="4"/>
  <c r="A1863" i="4"/>
  <c r="Q1862" i="4"/>
  <c r="O1862" i="4"/>
  <c r="N1862" i="4"/>
  <c r="M1862" i="4"/>
  <c r="J1862" i="4"/>
  <c r="K1862" i="4"/>
  <c r="P1862" i="4"/>
  <c r="I1862" i="4"/>
  <c r="H1862" i="4"/>
  <c r="C1862" i="4"/>
  <c r="D1862" i="4"/>
  <c r="E1862" i="4" s="1"/>
  <c r="B1862" i="4"/>
  <c r="A1862" i="4"/>
  <c r="Q1861" i="4"/>
  <c r="O1861" i="4"/>
  <c r="N1861" i="4"/>
  <c r="M1861" i="4"/>
  <c r="J1861" i="4"/>
  <c r="K1861" i="4"/>
  <c r="P1861" i="4"/>
  <c r="I1861" i="4"/>
  <c r="H1861" i="4"/>
  <c r="C1861" i="4"/>
  <c r="D1861" i="4"/>
  <c r="E1861" i="4" s="1"/>
  <c r="B1861" i="4"/>
  <c r="A1861" i="4"/>
  <c r="Q1860" i="4"/>
  <c r="O1860" i="4"/>
  <c r="N1860" i="4"/>
  <c r="M1860" i="4"/>
  <c r="J1860" i="4"/>
  <c r="I1860" i="4"/>
  <c r="H1860" i="4"/>
  <c r="C1860" i="4"/>
  <c r="D1860" i="4"/>
  <c r="E1860" i="4" s="1"/>
  <c r="B1860" i="4"/>
  <c r="A1860" i="4"/>
  <c r="Q1859" i="4"/>
  <c r="O1859" i="4"/>
  <c r="N1859" i="4"/>
  <c r="M1859" i="4"/>
  <c r="J1859" i="4"/>
  <c r="I1859" i="4"/>
  <c r="H1859" i="4"/>
  <c r="C1859" i="4"/>
  <c r="D1859" i="4"/>
  <c r="E1859" i="4" s="1"/>
  <c r="B1859" i="4"/>
  <c r="A1859" i="4"/>
  <c r="Q1858" i="4"/>
  <c r="O1858" i="4"/>
  <c r="N1858" i="4"/>
  <c r="M1858" i="4"/>
  <c r="J1858" i="4"/>
  <c r="I1858" i="4"/>
  <c r="H1858" i="4"/>
  <c r="C1858" i="4"/>
  <c r="D1858" i="4"/>
  <c r="E1858" i="4" s="1"/>
  <c r="B1858" i="4"/>
  <c r="A1858" i="4"/>
  <c r="Q1857" i="4"/>
  <c r="O1857" i="4"/>
  <c r="N1857" i="4"/>
  <c r="M1857" i="4"/>
  <c r="J1857" i="4"/>
  <c r="I1857" i="4"/>
  <c r="H1857" i="4"/>
  <c r="C1857" i="4"/>
  <c r="D1857" i="4"/>
  <c r="E1857" i="4" s="1"/>
  <c r="B1857" i="4"/>
  <c r="A1857" i="4"/>
  <c r="Q1856" i="4"/>
  <c r="O1856" i="4"/>
  <c r="N1856" i="4"/>
  <c r="M1856" i="4"/>
  <c r="J1856" i="4"/>
  <c r="I1856" i="4"/>
  <c r="H1856" i="4"/>
  <c r="C1856" i="4"/>
  <c r="D1856" i="4"/>
  <c r="E1856" i="4" s="1"/>
  <c r="B1856" i="4"/>
  <c r="A1856" i="4"/>
  <c r="Q1855" i="4"/>
  <c r="O1855" i="4"/>
  <c r="N1855" i="4"/>
  <c r="M1855" i="4"/>
  <c r="J1855" i="4"/>
  <c r="I1855" i="4"/>
  <c r="H1855" i="4"/>
  <c r="C1855" i="4"/>
  <c r="D1855" i="4"/>
  <c r="E1855" i="4" s="1"/>
  <c r="B1855" i="4"/>
  <c r="A1855" i="4"/>
  <c r="Q1854" i="4"/>
  <c r="O1854" i="4"/>
  <c r="N1854" i="4"/>
  <c r="M1854" i="4"/>
  <c r="J1854" i="4"/>
  <c r="I1854" i="4"/>
  <c r="H1854" i="4"/>
  <c r="C1854" i="4"/>
  <c r="D1854" i="4"/>
  <c r="E1854" i="4" s="1"/>
  <c r="B1854" i="4"/>
  <c r="A1854" i="4"/>
  <c r="Q1853" i="4"/>
  <c r="O1853" i="4"/>
  <c r="N1853" i="4"/>
  <c r="M1853" i="4"/>
  <c r="J1853" i="4"/>
  <c r="I1853" i="4"/>
  <c r="H1853" i="4"/>
  <c r="C1853" i="4"/>
  <c r="D1853" i="4"/>
  <c r="E1853" i="4" s="1"/>
  <c r="B1853" i="4"/>
  <c r="A1853" i="4"/>
  <c r="Q1852" i="4"/>
  <c r="O1852" i="4"/>
  <c r="N1852" i="4"/>
  <c r="M1852" i="4"/>
  <c r="J1852" i="4"/>
  <c r="I1852" i="4"/>
  <c r="H1852" i="4"/>
  <c r="C1852" i="4"/>
  <c r="D1852" i="4"/>
  <c r="E1852" i="4" s="1"/>
  <c r="B1852" i="4"/>
  <c r="A1852" i="4"/>
  <c r="Q1851" i="4"/>
  <c r="O1851" i="4"/>
  <c r="N1851" i="4"/>
  <c r="M1851" i="4"/>
  <c r="J1851" i="4"/>
  <c r="I1851" i="4"/>
  <c r="H1851" i="4"/>
  <c r="C1851" i="4"/>
  <c r="D1851" i="4"/>
  <c r="E1851" i="4" s="1"/>
  <c r="B1851" i="4"/>
  <c r="A1851" i="4"/>
  <c r="Q1850" i="4"/>
  <c r="O1850" i="4"/>
  <c r="N1850" i="4"/>
  <c r="M1850" i="4"/>
  <c r="J1850" i="4"/>
  <c r="I1850" i="4"/>
  <c r="H1850" i="4"/>
  <c r="C1850" i="4"/>
  <c r="D1850" i="4"/>
  <c r="E1850" i="4" s="1"/>
  <c r="B1850" i="4"/>
  <c r="A1850" i="4"/>
  <c r="Q1849" i="4"/>
  <c r="O1849" i="4"/>
  <c r="N1849" i="4"/>
  <c r="M1849" i="4"/>
  <c r="J1849" i="4"/>
  <c r="I1849" i="4"/>
  <c r="H1849" i="4"/>
  <c r="C1849" i="4"/>
  <c r="D1849" i="4"/>
  <c r="E1849" i="4" s="1"/>
  <c r="B1849" i="4"/>
  <c r="A1849" i="4"/>
  <c r="Q1848" i="4"/>
  <c r="O1848" i="4"/>
  <c r="N1848" i="4"/>
  <c r="M1848" i="4"/>
  <c r="J1848" i="4"/>
  <c r="I1848" i="4"/>
  <c r="H1848" i="4"/>
  <c r="C1848" i="4"/>
  <c r="D1848" i="4"/>
  <c r="E1848" i="4" s="1"/>
  <c r="B1848" i="4"/>
  <c r="A1848" i="4"/>
  <c r="Q1847" i="4"/>
  <c r="O1847" i="4"/>
  <c r="N1847" i="4"/>
  <c r="M1847" i="4"/>
  <c r="J1847" i="4"/>
  <c r="I1847" i="4"/>
  <c r="H1847" i="4"/>
  <c r="C1847" i="4"/>
  <c r="D1847" i="4"/>
  <c r="E1847" i="4" s="1"/>
  <c r="B1847" i="4"/>
  <c r="A1847" i="4"/>
  <c r="Q1846" i="4"/>
  <c r="O1846" i="4"/>
  <c r="N1846" i="4"/>
  <c r="M1846" i="4"/>
  <c r="J1846" i="4"/>
  <c r="I1846" i="4"/>
  <c r="H1846" i="4"/>
  <c r="C1846" i="4"/>
  <c r="D1846" i="4"/>
  <c r="E1846" i="4" s="1"/>
  <c r="B1846" i="4"/>
  <c r="A1846" i="4"/>
  <c r="Q1845" i="4"/>
  <c r="O1845" i="4"/>
  <c r="N1845" i="4"/>
  <c r="M1845" i="4"/>
  <c r="J1845" i="4"/>
  <c r="I1845" i="4"/>
  <c r="H1845" i="4"/>
  <c r="C1845" i="4"/>
  <c r="D1845" i="4"/>
  <c r="E1845" i="4" s="1"/>
  <c r="B1845" i="4"/>
  <c r="A1845" i="4"/>
  <c r="Q1844" i="4"/>
  <c r="O1844" i="4"/>
  <c r="N1844" i="4"/>
  <c r="M1844" i="4"/>
  <c r="J1844" i="4"/>
  <c r="I1844" i="4"/>
  <c r="H1844" i="4"/>
  <c r="C1844" i="4"/>
  <c r="D1844" i="4"/>
  <c r="E1844" i="4" s="1"/>
  <c r="B1844" i="4"/>
  <c r="A1844" i="4"/>
  <c r="Q1843" i="4"/>
  <c r="O1843" i="4"/>
  <c r="N1843" i="4"/>
  <c r="M1843" i="4"/>
  <c r="J1843" i="4"/>
  <c r="I1843" i="4"/>
  <c r="H1843" i="4"/>
  <c r="C1843" i="4"/>
  <c r="D1843" i="4"/>
  <c r="E1843" i="4" s="1"/>
  <c r="B1843" i="4"/>
  <c r="A1843" i="4"/>
  <c r="Q1842" i="4"/>
  <c r="O1842" i="4"/>
  <c r="N1842" i="4"/>
  <c r="M1842" i="4"/>
  <c r="J1842" i="4"/>
  <c r="I1842" i="4"/>
  <c r="H1842" i="4"/>
  <c r="C1842" i="4"/>
  <c r="D1842" i="4"/>
  <c r="E1842" i="4" s="1"/>
  <c r="B1842" i="4"/>
  <c r="A1842" i="4"/>
  <c r="Q1841" i="4"/>
  <c r="O1841" i="4"/>
  <c r="N1841" i="4"/>
  <c r="M1841" i="4"/>
  <c r="J1841" i="4"/>
  <c r="I1841" i="4"/>
  <c r="H1841" i="4"/>
  <c r="C1841" i="4"/>
  <c r="D1841" i="4"/>
  <c r="E1841" i="4" s="1"/>
  <c r="B1841" i="4"/>
  <c r="A1841" i="4"/>
  <c r="Q1840" i="4"/>
  <c r="O1840" i="4"/>
  <c r="N1840" i="4"/>
  <c r="M1840" i="4"/>
  <c r="J1840" i="4"/>
  <c r="I1840" i="4"/>
  <c r="H1840" i="4"/>
  <c r="C1840" i="4"/>
  <c r="D1840" i="4"/>
  <c r="E1840" i="4" s="1"/>
  <c r="B1840" i="4"/>
  <c r="A1840" i="4"/>
  <c r="Q1839" i="4"/>
  <c r="O1839" i="4"/>
  <c r="N1839" i="4"/>
  <c r="M1839" i="4"/>
  <c r="J1839" i="4"/>
  <c r="I1839" i="4"/>
  <c r="H1839" i="4"/>
  <c r="C1839" i="4"/>
  <c r="D1839" i="4"/>
  <c r="E1839" i="4" s="1"/>
  <c r="B1839" i="4"/>
  <c r="A1839" i="4"/>
  <c r="Q1838" i="4"/>
  <c r="O1838" i="4"/>
  <c r="N1838" i="4"/>
  <c r="M1838" i="4"/>
  <c r="J1838" i="4"/>
  <c r="I1838" i="4"/>
  <c r="H1838" i="4"/>
  <c r="C1838" i="4"/>
  <c r="D1838" i="4"/>
  <c r="E1838" i="4" s="1"/>
  <c r="B1838" i="4"/>
  <c r="A1838" i="4"/>
  <c r="Q1837" i="4"/>
  <c r="O1837" i="4"/>
  <c r="N1837" i="4"/>
  <c r="M1837" i="4"/>
  <c r="J1837" i="4"/>
  <c r="I1837" i="4"/>
  <c r="H1837" i="4"/>
  <c r="C1837" i="4"/>
  <c r="D1837" i="4"/>
  <c r="E1837" i="4" s="1"/>
  <c r="B1837" i="4"/>
  <c r="A1837" i="4"/>
  <c r="Q1836" i="4"/>
  <c r="O1836" i="4"/>
  <c r="N1836" i="4"/>
  <c r="M1836" i="4"/>
  <c r="J1836" i="4"/>
  <c r="I1836" i="4"/>
  <c r="H1836" i="4"/>
  <c r="C1836" i="4"/>
  <c r="D1836" i="4"/>
  <c r="E1836" i="4" s="1"/>
  <c r="B1836" i="4"/>
  <c r="A1836" i="4"/>
  <c r="Q1835" i="4"/>
  <c r="O1835" i="4"/>
  <c r="N1835" i="4"/>
  <c r="M1835" i="4"/>
  <c r="J1835" i="4"/>
  <c r="I1835" i="4"/>
  <c r="H1835" i="4"/>
  <c r="C1835" i="4"/>
  <c r="D1835" i="4"/>
  <c r="E1835" i="4" s="1"/>
  <c r="B1835" i="4"/>
  <c r="A1835" i="4"/>
  <c r="Q1834" i="4"/>
  <c r="O1834" i="4"/>
  <c r="N1834" i="4"/>
  <c r="M1834" i="4"/>
  <c r="J1834" i="4"/>
  <c r="I1834" i="4"/>
  <c r="H1834" i="4"/>
  <c r="C1834" i="4"/>
  <c r="D1834" i="4"/>
  <c r="E1834" i="4" s="1"/>
  <c r="B1834" i="4"/>
  <c r="A1834" i="4"/>
  <c r="Q1833" i="4"/>
  <c r="O1833" i="4"/>
  <c r="N1833" i="4"/>
  <c r="M1833" i="4"/>
  <c r="J1833" i="4"/>
  <c r="I1833" i="4"/>
  <c r="H1833" i="4"/>
  <c r="C1833" i="4"/>
  <c r="D1833" i="4"/>
  <c r="E1833" i="4" s="1"/>
  <c r="B1833" i="4"/>
  <c r="A1833" i="4"/>
  <c r="Q1832" i="4"/>
  <c r="O1832" i="4"/>
  <c r="N1832" i="4"/>
  <c r="M1832" i="4"/>
  <c r="J1832" i="4"/>
  <c r="I1832" i="4"/>
  <c r="H1832" i="4"/>
  <c r="C1832" i="4"/>
  <c r="D1832" i="4"/>
  <c r="E1832" i="4" s="1"/>
  <c r="B1832" i="4"/>
  <c r="A1832" i="4"/>
  <c r="Q1831" i="4"/>
  <c r="O1831" i="4"/>
  <c r="N1831" i="4"/>
  <c r="M1831" i="4"/>
  <c r="J1831" i="4"/>
  <c r="I1831" i="4"/>
  <c r="H1831" i="4"/>
  <c r="C1831" i="4"/>
  <c r="D1831" i="4"/>
  <c r="E1831" i="4" s="1"/>
  <c r="B1831" i="4"/>
  <c r="A1831" i="4"/>
  <c r="Q1830" i="4"/>
  <c r="O1830" i="4"/>
  <c r="N1830" i="4"/>
  <c r="M1830" i="4"/>
  <c r="J1830" i="4"/>
  <c r="I1830" i="4"/>
  <c r="H1830" i="4"/>
  <c r="C1830" i="4"/>
  <c r="D1830" i="4"/>
  <c r="E1830" i="4" s="1"/>
  <c r="B1830" i="4"/>
  <c r="A1830" i="4"/>
  <c r="Q1829" i="4"/>
  <c r="O1829" i="4"/>
  <c r="N1829" i="4"/>
  <c r="M1829" i="4"/>
  <c r="J1829" i="4"/>
  <c r="I1829" i="4"/>
  <c r="H1829" i="4"/>
  <c r="C1829" i="4"/>
  <c r="D1829" i="4"/>
  <c r="E1829" i="4" s="1"/>
  <c r="B1829" i="4"/>
  <c r="A1829" i="4"/>
  <c r="Q1828" i="4"/>
  <c r="O1828" i="4"/>
  <c r="N1828" i="4"/>
  <c r="M1828" i="4"/>
  <c r="J1828" i="4"/>
  <c r="I1828" i="4"/>
  <c r="H1828" i="4"/>
  <c r="C1828" i="4"/>
  <c r="D1828" i="4"/>
  <c r="E1828" i="4" s="1"/>
  <c r="B1828" i="4"/>
  <c r="A1828" i="4"/>
  <c r="Q1827" i="4"/>
  <c r="O1827" i="4"/>
  <c r="N1827" i="4"/>
  <c r="M1827" i="4"/>
  <c r="J1827" i="4"/>
  <c r="I1827" i="4"/>
  <c r="H1827" i="4"/>
  <c r="C1827" i="4"/>
  <c r="D1827" i="4"/>
  <c r="E1827" i="4" s="1"/>
  <c r="B1827" i="4"/>
  <c r="A1827" i="4"/>
  <c r="Q1826" i="4"/>
  <c r="O1826" i="4"/>
  <c r="N1826" i="4"/>
  <c r="M1826" i="4"/>
  <c r="J1826" i="4"/>
  <c r="I1826" i="4"/>
  <c r="H1826" i="4"/>
  <c r="C1826" i="4"/>
  <c r="D1826" i="4"/>
  <c r="E1826" i="4" s="1"/>
  <c r="B1826" i="4"/>
  <c r="A1826" i="4"/>
  <c r="Q1825" i="4"/>
  <c r="O1825" i="4"/>
  <c r="N1825" i="4"/>
  <c r="M1825" i="4"/>
  <c r="J1825" i="4"/>
  <c r="K1825" i="4"/>
  <c r="P1825" i="4"/>
  <c r="I1825" i="4"/>
  <c r="D1825" i="4"/>
  <c r="E1825" i="4" s="1"/>
  <c r="B1825" i="4"/>
  <c r="A1825" i="4"/>
  <c r="Q1824" i="4"/>
  <c r="O1824" i="4"/>
  <c r="N1824" i="4"/>
  <c r="M1824" i="4"/>
  <c r="J1824" i="4"/>
  <c r="K1824" i="4"/>
  <c r="P1824" i="4"/>
  <c r="I1824" i="4"/>
  <c r="D1824" i="4"/>
  <c r="E1824" i="4" s="1"/>
  <c r="B1824" i="4"/>
  <c r="A1824" i="4"/>
  <c r="Q1823" i="4"/>
  <c r="O1823" i="4"/>
  <c r="N1823" i="4"/>
  <c r="M1823" i="4"/>
  <c r="J1823" i="4"/>
  <c r="I1823" i="4"/>
  <c r="H1823" i="4"/>
  <c r="C1823" i="4"/>
  <c r="D1823" i="4"/>
  <c r="E1823" i="4" s="1"/>
  <c r="B1823" i="4"/>
  <c r="A1823" i="4"/>
  <c r="Q1822" i="4"/>
  <c r="O1822" i="4"/>
  <c r="N1822" i="4"/>
  <c r="M1822" i="4"/>
  <c r="J1822" i="4"/>
  <c r="I1822" i="4"/>
  <c r="H1822" i="4"/>
  <c r="C1822" i="4"/>
  <c r="D1822" i="4"/>
  <c r="E1822" i="4" s="1"/>
  <c r="B1822" i="4"/>
  <c r="A1822" i="4"/>
  <c r="Q1821" i="4"/>
  <c r="O1821" i="4"/>
  <c r="N1821" i="4"/>
  <c r="M1821" i="4"/>
  <c r="J1821" i="4"/>
  <c r="K1821" i="4"/>
  <c r="P1821" i="4"/>
  <c r="I1821" i="4"/>
  <c r="H1821" i="4"/>
  <c r="C1821" i="4"/>
  <c r="D1821" i="4"/>
  <c r="E1821" i="4" s="1"/>
  <c r="B1821" i="4"/>
  <c r="A1821" i="4"/>
  <c r="Q1820" i="4"/>
  <c r="O1820" i="4"/>
  <c r="N1820" i="4"/>
  <c r="M1820" i="4"/>
  <c r="J1820" i="4"/>
  <c r="I1820" i="4"/>
  <c r="H1820" i="4"/>
  <c r="C1820" i="4"/>
  <c r="D1820" i="4"/>
  <c r="E1820" i="4" s="1"/>
  <c r="B1820" i="4"/>
  <c r="A1820" i="4"/>
  <c r="Q1819" i="4"/>
  <c r="O1819" i="4"/>
  <c r="N1819" i="4"/>
  <c r="M1819" i="4"/>
  <c r="J1819" i="4"/>
  <c r="I1819" i="4"/>
  <c r="H1819" i="4"/>
  <c r="C1819" i="4"/>
  <c r="D1819" i="4"/>
  <c r="E1819" i="4" s="1"/>
  <c r="B1819" i="4"/>
  <c r="A1819" i="4"/>
  <c r="Q1818" i="4"/>
  <c r="O1818" i="4"/>
  <c r="N1818" i="4"/>
  <c r="M1818" i="4"/>
  <c r="J1818" i="4"/>
  <c r="I1818" i="4"/>
  <c r="H1818" i="4"/>
  <c r="C1818" i="4"/>
  <c r="D1818" i="4"/>
  <c r="E1818" i="4" s="1"/>
  <c r="B1818" i="4"/>
  <c r="A1818" i="4"/>
  <c r="Q1817" i="4"/>
  <c r="O1817" i="4"/>
  <c r="N1817" i="4"/>
  <c r="M1817" i="4"/>
  <c r="J1817" i="4"/>
  <c r="I1817" i="4"/>
  <c r="H1817" i="4"/>
  <c r="C1817" i="4"/>
  <c r="D1817" i="4"/>
  <c r="E1817" i="4" s="1"/>
  <c r="B1817" i="4"/>
  <c r="A1817" i="4"/>
  <c r="Q1816" i="4"/>
  <c r="O1816" i="4"/>
  <c r="N1816" i="4"/>
  <c r="M1816" i="4"/>
  <c r="J1816" i="4"/>
  <c r="K1816" i="4"/>
  <c r="P1816" i="4"/>
  <c r="I1816" i="4"/>
  <c r="H1816" i="4"/>
  <c r="C1816" i="4"/>
  <c r="D1816" i="4"/>
  <c r="E1816" i="4" s="1"/>
  <c r="B1816" i="4"/>
  <c r="A1816" i="4"/>
  <c r="Q1815" i="4"/>
  <c r="O1815" i="4"/>
  <c r="N1815" i="4"/>
  <c r="M1815" i="4"/>
  <c r="J1815" i="4"/>
  <c r="I1815" i="4"/>
  <c r="H1815" i="4"/>
  <c r="C1815" i="4"/>
  <c r="D1815" i="4"/>
  <c r="E1815" i="4" s="1"/>
  <c r="B1815" i="4"/>
  <c r="A1815" i="4"/>
  <c r="Q1814" i="4"/>
  <c r="O1814" i="4"/>
  <c r="N1814" i="4"/>
  <c r="M1814" i="4"/>
  <c r="J1814" i="4"/>
  <c r="I1814" i="4"/>
  <c r="H1814" i="4"/>
  <c r="C1814" i="4"/>
  <c r="D1814" i="4"/>
  <c r="E1814" i="4" s="1"/>
  <c r="B1814" i="4"/>
  <c r="A1814" i="4"/>
  <c r="Q1813" i="4"/>
  <c r="O1813" i="4"/>
  <c r="N1813" i="4"/>
  <c r="M1813" i="4"/>
  <c r="J1813" i="4"/>
  <c r="I1813" i="4"/>
  <c r="H1813" i="4"/>
  <c r="C1813" i="4"/>
  <c r="D1813" i="4"/>
  <c r="E1813" i="4" s="1"/>
  <c r="B1813" i="4"/>
  <c r="A1813" i="4"/>
  <c r="Q1812" i="4"/>
  <c r="O1812" i="4"/>
  <c r="N1812" i="4"/>
  <c r="M1812" i="4"/>
  <c r="J1812" i="4"/>
  <c r="K1812" i="4"/>
  <c r="P1812" i="4"/>
  <c r="I1812" i="4"/>
  <c r="H1812" i="4"/>
  <c r="C1812" i="4"/>
  <c r="D1812" i="4"/>
  <c r="E1812" i="4" s="1"/>
  <c r="B1812" i="4"/>
  <c r="A1812" i="4"/>
  <c r="Q1811" i="4"/>
  <c r="O1811" i="4"/>
  <c r="N1811" i="4"/>
  <c r="M1811" i="4"/>
  <c r="J1811" i="4"/>
  <c r="I1811" i="4"/>
  <c r="H1811" i="4"/>
  <c r="C1811" i="4"/>
  <c r="D1811" i="4"/>
  <c r="E1811" i="4" s="1"/>
  <c r="B1811" i="4"/>
  <c r="A1811" i="4"/>
  <c r="Q1810" i="4"/>
  <c r="O1810" i="4"/>
  <c r="N1810" i="4"/>
  <c r="M1810" i="4"/>
  <c r="J1810" i="4"/>
  <c r="I1810" i="4"/>
  <c r="H1810" i="4"/>
  <c r="C1810" i="4"/>
  <c r="D1810" i="4"/>
  <c r="E1810" i="4" s="1"/>
  <c r="B1810" i="4"/>
  <c r="A1810" i="4"/>
  <c r="Q1809" i="4"/>
  <c r="O1809" i="4"/>
  <c r="N1809" i="4"/>
  <c r="M1809" i="4"/>
  <c r="J1809" i="4"/>
  <c r="K1809" i="4"/>
  <c r="P1809" i="4"/>
  <c r="I1809" i="4"/>
  <c r="H1809" i="4"/>
  <c r="C1809" i="4"/>
  <c r="D1809" i="4"/>
  <c r="E1809" i="4" s="1"/>
  <c r="B1809" i="4"/>
  <c r="A1809" i="4"/>
  <c r="Q1808" i="4"/>
  <c r="O1808" i="4"/>
  <c r="N1808" i="4"/>
  <c r="M1808" i="4"/>
  <c r="J1808" i="4"/>
  <c r="K1808" i="4"/>
  <c r="P1808" i="4"/>
  <c r="I1808" i="4"/>
  <c r="H1808" i="4"/>
  <c r="C1808" i="4"/>
  <c r="D1808" i="4"/>
  <c r="E1808" i="4" s="1"/>
  <c r="B1808" i="4"/>
  <c r="A1808" i="4"/>
  <c r="Q1807" i="4"/>
  <c r="O1807" i="4"/>
  <c r="N1807" i="4"/>
  <c r="M1807" i="4"/>
  <c r="J1807" i="4"/>
  <c r="K1807" i="4"/>
  <c r="P1807" i="4"/>
  <c r="I1807" i="4"/>
  <c r="H1807" i="4"/>
  <c r="C1807" i="4"/>
  <c r="D1807" i="4"/>
  <c r="E1807" i="4" s="1"/>
  <c r="B1807" i="4"/>
  <c r="A1807" i="4"/>
  <c r="Q1806" i="4"/>
  <c r="O1806" i="4"/>
  <c r="N1806" i="4"/>
  <c r="M1806" i="4"/>
  <c r="J1806" i="4"/>
  <c r="I1806" i="4"/>
  <c r="H1806" i="4"/>
  <c r="C1806" i="4"/>
  <c r="D1806" i="4"/>
  <c r="E1806" i="4" s="1"/>
  <c r="B1806" i="4"/>
  <c r="A1806" i="4"/>
  <c r="Q1805" i="4"/>
  <c r="O1805" i="4"/>
  <c r="N1805" i="4"/>
  <c r="M1805" i="4"/>
  <c r="J1805" i="4"/>
  <c r="K1805" i="4"/>
  <c r="P1805" i="4"/>
  <c r="I1805" i="4"/>
  <c r="H1805" i="4"/>
  <c r="C1805" i="4"/>
  <c r="D1805" i="4"/>
  <c r="E1805" i="4" s="1"/>
  <c r="B1805" i="4"/>
  <c r="A1805" i="4"/>
  <c r="Q1804" i="4"/>
  <c r="O1804" i="4"/>
  <c r="N1804" i="4"/>
  <c r="M1804" i="4"/>
  <c r="J1804" i="4"/>
  <c r="K1804" i="4"/>
  <c r="P1804" i="4"/>
  <c r="I1804" i="4"/>
  <c r="H1804" i="4"/>
  <c r="C1804" i="4"/>
  <c r="D1804" i="4"/>
  <c r="E1804" i="4" s="1"/>
  <c r="B1804" i="4"/>
  <c r="A1804" i="4"/>
  <c r="Q1803" i="4"/>
  <c r="O1803" i="4"/>
  <c r="N1803" i="4"/>
  <c r="M1803" i="4"/>
  <c r="J1803" i="4"/>
  <c r="K1803" i="4"/>
  <c r="P1803" i="4"/>
  <c r="I1803" i="4"/>
  <c r="H1803" i="4"/>
  <c r="C1803" i="4"/>
  <c r="D1803" i="4"/>
  <c r="E1803" i="4" s="1"/>
  <c r="B1803" i="4"/>
  <c r="A1803" i="4"/>
  <c r="Q1802" i="4"/>
  <c r="O1802" i="4"/>
  <c r="N1802" i="4"/>
  <c r="M1802" i="4"/>
  <c r="J1802" i="4"/>
  <c r="I1802" i="4"/>
  <c r="H1802" i="4"/>
  <c r="C1802" i="4"/>
  <c r="D1802" i="4"/>
  <c r="E1802" i="4" s="1"/>
  <c r="B1802" i="4"/>
  <c r="A1802" i="4"/>
  <c r="Q1801" i="4"/>
  <c r="O1801" i="4"/>
  <c r="N1801" i="4"/>
  <c r="M1801" i="4"/>
  <c r="J1801" i="4"/>
  <c r="K1801" i="4"/>
  <c r="P1801" i="4"/>
  <c r="I1801" i="4"/>
  <c r="D1801" i="4"/>
  <c r="E1801" i="4" s="1"/>
  <c r="B1801" i="4"/>
  <c r="A1801" i="4"/>
  <c r="Q1800" i="4"/>
  <c r="O1800" i="4"/>
  <c r="N1800" i="4"/>
  <c r="M1800" i="4"/>
  <c r="J1800" i="4"/>
  <c r="K1800" i="4" s="1"/>
  <c r="P1800" i="4" s="1"/>
  <c r="I1800" i="4"/>
  <c r="H1800" i="4"/>
  <c r="C1800" i="4"/>
  <c r="D1800" i="4"/>
  <c r="E1800" i="4" s="1"/>
  <c r="B1800" i="4"/>
  <c r="A1800" i="4"/>
  <c r="Q1799" i="4"/>
  <c r="O1799" i="4"/>
  <c r="N1799" i="4"/>
  <c r="M1799" i="4"/>
  <c r="J1799" i="4"/>
  <c r="I1799" i="4"/>
  <c r="L1799" i="4" s="1"/>
  <c r="H1799" i="4"/>
  <c r="C1799" i="4"/>
  <c r="D1799" i="4"/>
  <c r="E1799" i="4" s="1"/>
  <c r="B1799" i="4"/>
  <c r="A1799" i="4"/>
  <c r="Q1798" i="4"/>
  <c r="O1798" i="4"/>
  <c r="N1798" i="4"/>
  <c r="M1798" i="4"/>
  <c r="J1798" i="4"/>
  <c r="I1798" i="4"/>
  <c r="H1798" i="4"/>
  <c r="C1798" i="4"/>
  <c r="D1798" i="4"/>
  <c r="E1798" i="4" s="1"/>
  <c r="B1798" i="4"/>
  <c r="A1798" i="4"/>
  <c r="Q1797" i="4"/>
  <c r="O1797" i="4"/>
  <c r="N1797" i="4"/>
  <c r="M1797" i="4"/>
  <c r="J1797" i="4"/>
  <c r="K1797" i="4"/>
  <c r="P1797" i="4"/>
  <c r="I1797" i="4"/>
  <c r="H1797" i="4"/>
  <c r="C1797" i="4"/>
  <c r="D1797" i="4"/>
  <c r="E1797" i="4" s="1"/>
  <c r="B1797" i="4"/>
  <c r="A1797" i="4"/>
  <c r="Q1796" i="4"/>
  <c r="O1796" i="4"/>
  <c r="N1796" i="4"/>
  <c r="M1796" i="4"/>
  <c r="J1796" i="4"/>
  <c r="I1796" i="4"/>
  <c r="H1796" i="4"/>
  <c r="C1796" i="4"/>
  <c r="D1796" i="4"/>
  <c r="E1796" i="4" s="1"/>
  <c r="B1796" i="4"/>
  <c r="A1796" i="4"/>
  <c r="Q1795" i="4"/>
  <c r="O1795" i="4"/>
  <c r="N1795" i="4"/>
  <c r="M1795" i="4"/>
  <c r="J1795" i="4"/>
  <c r="I1795" i="4"/>
  <c r="H1795" i="4"/>
  <c r="C1795" i="4"/>
  <c r="D1795" i="4"/>
  <c r="E1795" i="4" s="1"/>
  <c r="B1795" i="4"/>
  <c r="A1795" i="4"/>
  <c r="Q1794" i="4"/>
  <c r="O1794" i="4"/>
  <c r="N1794" i="4"/>
  <c r="M1794" i="4"/>
  <c r="J1794" i="4"/>
  <c r="I1794" i="4"/>
  <c r="H1794" i="4"/>
  <c r="C1794" i="4"/>
  <c r="D1794" i="4"/>
  <c r="E1794" i="4" s="1"/>
  <c r="B1794" i="4"/>
  <c r="A1794" i="4"/>
  <c r="Q1793" i="4"/>
  <c r="O1793" i="4"/>
  <c r="N1793" i="4"/>
  <c r="M1793" i="4"/>
  <c r="J1793" i="4"/>
  <c r="K1793" i="4"/>
  <c r="P1793" i="4"/>
  <c r="I1793" i="4"/>
  <c r="D1793" i="4"/>
  <c r="E1793" i="4" s="1"/>
  <c r="B1793" i="4"/>
  <c r="A1793" i="4"/>
  <c r="Q1792" i="4"/>
  <c r="O1792" i="4"/>
  <c r="N1792" i="4"/>
  <c r="M1792" i="4"/>
  <c r="J1792" i="4"/>
  <c r="K1792" i="4"/>
  <c r="P1792" i="4"/>
  <c r="I1792" i="4"/>
  <c r="D1792" i="4"/>
  <c r="E1792" i="4" s="1"/>
  <c r="B1792" i="4"/>
  <c r="A1792" i="4"/>
  <c r="Q1791" i="4"/>
  <c r="O1791" i="4"/>
  <c r="N1791" i="4"/>
  <c r="M1791" i="4"/>
  <c r="J1791" i="4"/>
  <c r="I1791" i="4"/>
  <c r="H1791" i="4"/>
  <c r="C1791" i="4"/>
  <c r="D1791" i="4"/>
  <c r="E1791" i="4" s="1"/>
  <c r="B1791" i="4"/>
  <c r="A1791" i="4"/>
  <c r="Q1790" i="4"/>
  <c r="O1790" i="4"/>
  <c r="N1790" i="4"/>
  <c r="M1790" i="4"/>
  <c r="J1790" i="4"/>
  <c r="I1790" i="4"/>
  <c r="H1790" i="4"/>
  <c r="C1790" i="4"/>
  <c r="D1790" i="4"/>
  <c r="E1790" i="4" s="1"/>
  <c r="B1790" i="4"/>
  <c r="A1790" i="4"/>
  <c r="Q1789" i="4"/>
  <c r="O1789" i="4"/>
  <c r="N1789" i="4"/>
  <c r="M1789" i="4"/>
  <c r="J1789" i="4"/>
  <c r="K1789" i="4"/>
  <c r="P1789" i="4"/>
  <c r="I1789" i="4"/>
  <c r="H1789" i="4"/>
  <c r="C1789" i="4"/>
  <c r="D1789" i="4"/>
  <c r="E1789" i="4" s="1"/>
  <c r="B1789" i="4"/>
  <c r="A1789" i="4"/>
  <c r="Q1788" i="4"/>
  <c r="O1788" i="4"/>
  <c r="N1788" i="4"/>
  <c r="M1788" i="4"/>
  <c r="J1788" i="4"/>
  <c r="I1788" i="4"/>
  <c r="H1788" i="4"/>
  <c r="C1788" i="4"/>
  <c r="D1788" i="4"/>
  <c r="E1788" i="4" s="1"/>
  <c r="B1788" i="4"/>
  <c r="A1788" i="4"/>
  <c r="Q1787" i="4"/>
  <c r="O1787" i="4"/>
  <c r="N1787" i="4"/>
  <c r="M1787" i="4"/>
  <c r="J1787" i="4"/>
  <c r="I1787" i="4"/>
  <c r="L1787" i="4" s="1"/>
  <c r="H1787" i="4"/>
  <c r="C1787" i="4"/>
  <c r="D1787" i="4"/>
  <c r="E1787" i="4" s="1"/>
  <c r="B1787" i="4"/>
  <c r="A1787" i="4"/>
  <c r="Q1786" i="4"/>
  <c r="O1786" i="4"/>
  <c r="N1786" i="4"/>
  <c r="M1786" i="4"/>
  <c r="J1786" i="4"/>
  <c r="I1786" i="4"/>
  <c r="H1786" i="4"/>
  <c r="C1786" i="4"/>
  <c r="D1786" i="4"/>
  <c r="E1786" i="4" s="1"/>
  <c r="B1786" i="4"/>
  <c r="A1786" i="4"/>
  <c r="Q1785" i="4"/>
  <c r="O1785" i="4"/>
  <c r="N1785" i="4"/>
  <c r="M1785" i="4"/>
  <c r="J1785" i="4"/>
  <c r="K1785" i="4"/>
  <c r="P1785" i="4"/>
  <c r="I1785" i="4"/>
  <c r="H1785" i="4"/>
  <c r="C1785" i="4"/>
  <c r="D1785" i="4"/>
  <c r="E1785" i="4" s="1"/>
  <c r="B1785" i="4"/>
  <c r="A1785" i="4"/>
  <c r="Q1784" i="4"/>
  <c r="O1784" i="4"/>
  <c r="N1784" i="4"/>
  <c r="M1784" i="4"/>
  <c r="J1784" i="4"/>
  <c r="I1784" i="4"/>
  <c r="H1784" i="4"/>
  <c r="C1784" i="4"/>
  <c r="D1784" i="4"/>
  <c r="E1784" i="4" s="1"/>
  <c r="B1784" i="4"/>
  <c r="A1784" i="4"/>
  <c r="Q1783" i="4"/>
  <c r="O1783" i="4"/>
  <c r="N1783" i="4"/>
  <c r="M1783" i="4"/>
  <c r="J1783" i="4"/>
  <c r="I1783" i="4"/>
  <c r="H1783" i="4"/>
  <c r="C1783" i="4"/>
  <c r="D1783" i="4"/>
  <c r="E1783" i="4" s="1"/>
  <c r="B1783" i="4"/>
  <c r="A1783" i="4"/>
  <c r="Q1782" i="4"/>
  <c r="O1782" i="4"/>
  <c r="N1782" i="4"/>
  <c r="M1782" i="4"/>
  <c r="J1782" i="4"/>
  <c r="I1782" i="4"/>
  <c r="H1782" i="4"/>
  <c r="C1782" i="4"/>
  <c r="D1782" i="4"/>
  <c r="E1782" i="4" s="1"/>
  <c r="B1782" i="4"/>
  <c r="A1782" i="4"/>
  <c r="Q1781" i="4"/>
  <c r="O1781" i="4"/>
  <c r="N1781" i="4"/>
  <c r="M1781" i="4"/>
  <c r="J1781" i="4"/>
  <c r="K1781" i="4"/>
  <c r="P1781" i="4"/>
  <c r="I1781" i="4"/>
  <c r="H1781" i="4"/>
  <c r="C1781" i="4"/>
  <c r="D1781" i="4"/>
  <c r="E1781" i="4" s="1"/>
  <c r="B1781" i="4"/>
  <c r="A1781" i="4"/>
  <c r="Q1780" i="4"/>
  <c r="O1780" i="4"/>
  <c r="N1780" i="4"/>
  <c r="M1780" i="4"/>
  <c r="J1780" i="4"/>
  <c r="K1780" i="4"/>
  <c r="P1780" i="4"/>
  <c r="I1780" i="4"/>
  <c r="L1780" i="4"/>
  <c r="D1780" i="4"/>
  <c r="E1780" i="4" s="1"/>
  <c r="B1780" i="4"/>
  <c r="A1780" i="4"/>
  <c r="Q1779" i="4"/>
  <c r="O1779" i="4"/>
  <c r="N1779" i="4"/>
  <c r="M1779" i="4"/>
  <c r="J1779" i="4"/>
  <c r="I1779" i="4"/>
  <c r="H1779" i="4"/>
  <c r="C1779" i="4"/>
  <c r="D1779" i="4"/>
  <c r="E1779" i="4" s="1"/>
  <c r="B1779" i="4"/>
  <c r="A1779" i="4"/>
  <c r="Q1778" i="4"/>
  <c r="O1778" i="4"/>
  <c r="N1778" i="4"/>
  <c r="M1778" i="4"/>
  <c r="J1778" i="4"/>
  <c r="I1778" i="4"/>
  <c r="H1778" i="4"/>
  <c r="C1778" i="4"/>
  <c r="D1778" i="4"/>
  <c r="E1778" i="4" s="1"/>
  <c r="B1778" i="4"/>
  <c r="A1778" i="4"/>
  <c r="Q1777" i="4"/>
  <c r="O1777" i="4"/>
  <c r="N1777" i="4"/>
  <c r="M1777" i="4"/>
  <c r="J1777" i="4"/>
  <c r="K1777" i="4"/>
  <c r="P1777" i="4"/>
  <c r="I1777" i="4"/>
  <c r="H1777" i="4"/>
  <c r="C1777" i="4"/>
  <c r="D1777" i="4"/>
  <c r="E1777" i="4" s="1"/>
  <c r="B1777" i="4"/>
  <c r="A1777" i="4"/>
  <c r="Q1776" i="4"/>
  <c r="O1776" i="4"/>
  <c r="N1776" i="4"/>
  <c r="M1776" i="4"/>
  <c r="J1776" i="4"/>
  <c r="I1776" i="4"/>
  <c r="H1776" i="4"/>
  <c r="C1776" i="4"/>
  <c r="D1776" i="4"/>
  <c r="E1776" i="4" s="1"/>
  <c r="B1776" i="4"/>
  <c r="A1776" i="4"/>
  <c r="Q1775" i="4"/>
  <c r="O1775" i="4"/>
  <c r="N1775" i="4"/>
  <c r="M1775" i="4"/>
  <c r="J1775" i="4"/>
  <c r="I1775" i="4"/>
  <c r="H1775" i="4"/>
  <c r="C1775" i="4"/>
  <c r="D1775" i="4"/>
  <c r="E1775" i="4" s="1"/>
  <c r="B1775" i="4"/>
  <c r="A1775" i="4"/>
  <c r="Q1774" i="4"/>
  <c r="O1774" i="4"/>
  <c r="N1774" i="4"/>
  <c r="M1774" i="4"/>
  <c r="J1774" i="4"/>
  <c r="I1774" i="4"/>
  <c r="H1774" i="4"/>
  <c r="C1774" i="4"/>
  <c r="D1774" i="4"/>
  <c r="E1774" i="4" s="1"/>
  <c r="B1774" i="4"/>
  <c r="A1774" i="4"/>
  <c r="Q1773" i="4"/>
  <c r="O1773" i="4"/>
  <c r="N1773" i="4"/>
  <c r="M1773" i="4"/>
  <c r="J1773" i="4"/>
  <c r="K1773" i="4"/>
  <c r="P1773" i="4"/>
  <c r="I1773" i="4"/>
  <c r="H1773" i="4"/>
  <c r="C1773" i="4"/>
  <c r="D1773" i="4"/>
  <c r="E1773" i="4" s="1"/>
  <c r="B1773" i="4"/>
  <c r="A1773" i="4"/>
  <c r="Q1772" i="4"/>
  <c r="O1772" i="4"/>
  <c r="N1772" i="4"/>
  <c r="M1772" i="4"/>
  <c r="J1772" i="4"/>
  <c r="I1772" i="4"/>
  <c r="H1772" i="4"/>
  <c r="C1772" i="4"/>
  <c r="D1772" i="4"/>
  <c r="E1772" i="4" s="1"/>
  <c r="B1772" i="4"/>
  <c r="A1772" i="4"/>
  <c r="Q1771" i="4"/>
  <c r="O1771" i="4"/>
  <c r="N1771" i="4"/>
  <c r="M1771" i="4"/>
  <c r="J1771" i="4"/>
  <c r="I1771" i="4"/>
  <c r="H1771" i="4"/>
  <c r="C1771" i="4"/>
  <c r="D1771" i="4"/>
  <c r="E1771" i="4" s="1"/>
  <c r="B1771" i="4"/>
  <c r="A1771" i="4"/>
  <c r="Q1770" i="4"/>
  <c r="O1770" i="4"/>
  <c r="N1770" i="4"/>
  <c r="M1770" i="4"/>
  <c r="J1770" i="4"/>
  <c r="I1770" i="4"/>
  <c r="H1770" i="4"/>
  <c r="C1770" i="4"/>
  <c r="D1770" i="4"/>
  <c r="E1770" i="4" s="1"/>
  <c r="B1770" i="4"/>
  <c r="A1770" i="4"/>
  <c r="Q1769" i="4"/>
  <c r="O1769" i="4"/>
  <c r="N1769" i="4"/>
  <c r="M1769" i="4"/>
  <c r="J1769" i="4"/>
  <c r="K1769" i="4"/>
  <c r="P1769" i="4"/>
  <c r="I1769" i="4"/>
  <c r="H1769" i="4"/>
  <c r="C1769" i="4"/>
  <c r="D1769" i="4"/>
  <c r="E1769" i="4" s="1"/>
  <c r="B1769" i="4"/>
  <c r="A1769" i="4"/>
  <c r="Q1768" i="4"/>
  <c r="O1768" i="4"/>
  <c r="N1768" i="4"/>
  <c r="M1768" i="4"/>
  <c r="J1768" i="4"/>
  <c r="K1768" i="4"/>
  <c r="P1768" i="4"/>
  <c r="I1768" i="4"/>
  <c r="D1768" i="4"/>
  <c r="E1768" i="4" s="1"/>
  <c r="B1768" i="4"/>
  <c r="A1768" i="4"/>
  <c r="Q1767" i="4"/>
  <c r="O1767" i="4"/>
  <c r="N1767" i="4"/>
  <c r="M1767" i="4"/>
  <c r="J1767" i="4"/>
  <c r="I1767" i="4"/>
  <c r="H1767" i="4"/>
  <c r="C1767" i="4"/>
  <c r="D1767" i="4"/>
  <c r="E1767" i="4" s="1"/>
  <c r="B1767" i="4"/>
  <c r="A1767" i="4"/>
  <c r="Q1766" i="4"/>
  <c r="O1766" i="4"/>
  <c r="N1766" i="4"/>
  <c r="M1766" i="4"/>
  <c r="J1766" i="4"/>
  <c r="I1766" i="4"/>
  <c r="H1766" i="4"/>
  <c r="C1766" i="4"/>
  <c r="D1766" i="4"/>
  <c r="E1766" i="4" s="1"/>
  <c r="B1766" i="4"/>
  <c r="A1766" i="4"/>
  <c r="Q1765" i="4"/>
  <c r="O1765" i="4"/>
  <c r="N1765" i="4"/>
  <c r="M1765" i="4"/>
  <c r="J1765" i="4"/>
  <c r="K1765" i="4"/>
  <c r="P1765" i="4"/>
  <c r="I1765" i="4"/>
  <c r="D1765" i="4"/>
  <c r="E1765" i="4" s="1"/>
  <c r="B1765" i="4"/>
  <c r="A1765" i="4"/>
  <c r="Q1764" i="4"/>
  <c r="O1764" i="4"/>
  <c r="N1764" i="4"/>
  <c r="M1764" i="4"/>
  <c r="J1764" i="4"/>
  <c r="K1764" i="4"/>
  <c r="P1764" i="4"/>
  <c r="I1764" i="4"/>
  <c r="H1764" i="4"/>
  <c r="C1764" i="4"/>
  <c r="D1764" i="4"/>
  <c r="E1764" i="4" s="1"/>
  <c r="B1764" i="4"/>
  <c r="A1764" i="4"/>
  <c r="Q1763" i="4"/>
  <c r="O1763" i="4"/>
  <c r="N1763" i="4"/>
  <c r="M1763" i="4"/>
  <c r="J1763" i="4"/>
  <c r="K1763" i="4"/>
  <c r="P1763" i="4"/>
  <c r="I1763" i="4"/>
  <c r="H1763" i="4"/>
  <c r="C1763" i="4"/>
  <c r="D1763" i="4"/>
  <c r="E1763" i="4" s="1"/>
  <c r="B1763" i="4"/>
  <c r="A1763" i="4"/>
  <c r="Q1762" i="4"/>
  <c r="O1762" i="4"/>
  <c r="N1762" i="4"/>
  <c r="M1762" i="4"/>
  <c r="J1762" i="4"/>
  <c r="I1762" i="4"/>
  <c r="H1762" i="4"/>
  <c r="C1762" i="4"/>
  <c r="D1762" i="4"/>
  <c r="E1762" i="4" s="1"/>
  <c r="B1762" i="4"/>
  <c r="A1762" i="4"/>
  <c r="Q1761" i="4"/>
  <c r="O1761" i="4"/>
  <c r="N1761" i="4"/>
  <c r="M1761" i="4"/>
  <c r="J1761" i="4"/>
  <c r="K1761" i="4"/>
  <c r="P1761" i="4"/>
  <c r="I1761" i="4"/>
  <c r="D1761" i="4"/>
  <c r="E1761" i="4" s="1"/>
  <c r="B1761" i="4"/>
  <c r="A1761" i="4"/>
  <c r="Q1760" i="4"/>
  <c r="O1760" i="4"/>
  <c r="N1760" i="4"/>
  <c r="M1760" i="4"/>
  <c r="J1760" i="4"/>
  <c r="K1760" i="4"/>
  <c r="P1760" i="4"/>
  <c r="I1760" i="4"/>
  <c r="H1760" i="4"/>
  <c r="C1760" i="4"/>
  <c r="D1760" i="4"/>
  <c r="E1760" i="4" s="1"/>
  <c r="B1760" i="4"/>
  <c r="A1760" i="4"/>
  <c r="Q1759" i="4"/>
  <c r="O1759" i="4"/>
  <c r="N1759" i="4"/>
  <c r="M1759" i="4"/>
  <c r="J1759" i="4"/>
  <c r="I1759" i="4"/>
  <c r="H1759" i="4"/>
  <c r="C1759" i="4"/>
  <c r="D1759" i="4"/>
  <c r="E1759" i="4" s="1"/>
  <c r="B1759" i="4"/>
  <c r="A1759" i="4"/>
  <c r="Q1758" i="4"/>
  <c r="O1758" i="4"/>
  <c r="N1758" i="4"/>
  <c r="M1758" i="4"/>
  <c r="J1758" i="4"/>
  <c r="I1758" i="4"/>
  <c r="H1758" i="4"/>
  <c r="C1758" i="4"/>
  <c r="D1758" i="4"/>
  <c r="E1758" i="4" s="1"/>
  <c r="B1758" i="4"/>
  <c r="A1758" i="4"/>
  <c r="Q1757" i="4"/>
  <c r="O1757" i="4"/>
  <c r="N1757" i="4"/>
  <c r="M1757" i="4"/>
  <c r="J1757" i="4"/>
  <c r="K1757" i="4"/>
  <c r="P1757" i="4"/>
  <c r="I1757" i="4"/>
  <c r="D1757" i="4"/>
  <c r="E1757" i="4" s="1"/>
  <c r="B1757" i="4"/>
  <c r="A1757" i="4"/>
  <c r="Q1756" i="4"/>
  <c r="O1756" i="4"/>
  <c r="N1756" i="4"/>
  <c r="M1756" i="4"/>
  <c r="J1756" i="4"/>
  <c r="I1756" i="4"/>
  <c r="H1756" i="4"/>
  <c r="C1756" i="4"/>
  <c r="D1756" i="4"/>
  <c r="E1756" i="4" s="1"/>
  <c r="B1756" i="4"/>
  <c r="A1756" i="4"/>
  <c r="Q1755" i="4"/>
  <c r="O1755" i="4"/>
  <c r="N1755" i="4"/>
  <c r="M1755" i="4"/>
  <c r="J1755" i="4"/>
  <c r="K1755" i="4"/>
  <c r="P1755" i="4"/>
  <c r="I1755" i="4"/>
  <c r="H1755" i="4"/>
  <c r="C1755" i="4"/>
  <c r="D1755" i="4"/>
  <c r="E1755" i="4" s="1"/>
  <c r="B1755" i="4"/>
  <c r="A1755" i="4"/>
  <c r="Q1754" i="4"/>
  <c r="O1754" i="4"/>
  <c r="N1754" i="4"/>
  <c r="M1754" i="4"/>
  <c r="J1754" i="4"/>
  <c r="K1754" i="4"/>
  <c r="P1754" i="4"/>
  <c r="I1754" i="4"/>
  <c r="H1754" i="4"/>
  <c r="C1754" i="4"/>
  <c r="D1754" i="4"/>
  <c r="E1754" i="4" s="1"/>
  <c r="B1754" i="4"/>
  <c r="A1754" i="4"/>
  <c r="Q1753" i="4"/>
  <c r="O1753" i="4"/>
  <c r="N1753" i="4"/>
  <c r="M1753" i="4"/>
  <c r="J1753" i="4"/>
  <c r="K1753" i="4"/>
  <c r="P1753" i="4"/>
  <c r="I1753" i="4"/>
  <c r="D1753" i="4"/>
  <c r="E1753" i="4" s="1"/>
  <c r="B1753" i="4"/>
  <c r="A1753" i="4"/>
  <c r="Q1752" i="4"/>
  <c r="O1752" i="4"/>
  <c r="N1752" i="4"/>
  <c r="M1752" i="4"/>
  <c r="J1752" i="4"/>
  <c r="K1752" i="4"/>
  <c r="P1752" i="4"/>
  <c r="I1752" i="4"/>
  <c r="D1752" i="4"/>
  <c r="E1752" i="4" s="1"/>
  <c r="B1752" i="4"/>
  <c r="A1752" i="4"/>
  <c r="Q1751" i="4"/>
  <c r="O1751" i="4"/>
  <c r="N1751" i="4"/>
  <c r="M1751" i="4"/>
  <c r="J1751" i="4"/>
  <c r="K1751" i="4"/>
  <c r="P1751" i="4"/>
  <c r="I1751" i="4"/>
  <c r="H1751" i="4"/>
  <c r="C1751" i="4"/>
  <c r="D1751" i="4"/>
  <c r="E1751" i="4" s="1"/>
  <c r="B1751" i="4"/>
  <c r="A1751" i="4"/>
  <c r="Q1750" i="4"/>
  <c r="O1750" i="4"/>
  <c r="N1750" i="4"/>
  <c r="M1750" i="4"/>
  <c r="J1750" i="4"/>
  <c r="K1750" i="4"/>
  <c r="P1750" i="4"/>
  <c r="I1750" i="4"/>
  <c r="H1750" i="4"/>
  <c r="C1750" i="4"/>
  <c r="D1750" i="4"/>
  <c r="E1750" i="4" s="1"/>
  <c r="B1750" i="4"/>
  <c r="A1750" i="4"/>
  <c r="Q1749" i="4"/>
  <c r="O1749" i="4"/>
  <c r="N1749" i="4"/>
  <c r="M1749" i="4"/>
  <c r="J1749" i="4"/>
  <c r="K1749" i="4"/>
  <c r="P1749" i="4"/>
  <c r="I1749" i="4"/>
  <c r="D1749" i="4"/>
  <c r="E1749" i="4" s="1"/>
  <c r="B1749" i="4"/>
  <c r="A1749" i="4"/>
  <c r="Q1748" i="4"/>
  <c r="O1748" i="4"/>
  <c r="N1748" i="4"/>
  <c r="M1748" i="4"/>
  <c r="J1748" i="4"/>
  <c r="K1748" i="4"/>
  <c r="P1748" i="4"/>
  <c r="I1748" i="4"/>
  <c r="H1748" i="4"/>
  <c r="C1748" i="4"/>
  <c r="D1748" i="4"/>
  <c r="E1748" i="4" s="1"/>
  <c r="B1748" i="4"/>
  <c r="A1748" i="4"/>
  <c r="Q1747" i="4"/>
  <c r="O1747" i="4"/>
  <c r="N1747" i="4"/>
  <c r="M1747" i="4"/>
  <c r="J1747" i="4"/>
  <c r="K1747" i="4"/>
  <c r="P1747" i="4"/>
  <c r="I1747" i="4"/>
  <c r="H1747" i="4"/>
  <c r="C1747" i="4"/>
  <c r="D1747" i="4"/>
  <c r="E1747" i="4" s="1"/>
  <c r="B1747" i="4"/>
  <c r="A1747" i="4"/>
  <c r="Q1746" i="4"/>
  <c r="O1746" i="4"/>
  <c r="N1746" i="4"/>
  <c r="M1746" i="4"/>
  <c r="J1746" i="4"/>
  <c r="I1746" i="4"/>
  <c r="H1746" i="4"/>
  <c r="C1746" i="4"/>
  <c r="D1746" i="4"/>
  <c r="E1746" i="4" s="1"/>
  <c r="B1746" i="4"/>
  <c r="A1746" i="4"/>
  <c r="Q1745" i="4"/>
  <c r="O1745" i="4"/>
  <c r="N1745" i="4"/>
  <c r="M1745" i="4"/>
  <c r="J1745" i="4"/>
  <c r="K1745" i="4"/>
  <c r="P1745" i="4"/>
  <c r="I1745" i="4"/>
  <c r="D1745" i="4"/>
  <c r="E1745" i="4" s="1"/>
  <c r="B1745" i="4"/>
  <c r="A1745" i="4"/>
  <c r="Q1744" i="4"/>
  <c r="O1744" i="4"/>
  <c r="N1744" i="4"/>
  <c r="M1744" i="4"/>
  <c r="J1744" i="4"/>
  <c r="K1744" i="4"/>
  <c r="P1744" i="4"/>
  <c r="I1744" i="4"/>
  <c r="H1744" i="4"/>
  <c r="C1744" i="4"/>
  <c r="D1744" i="4"/>
  <c r="E1744" i="4" s="1"/>
  <c r="B1744" i="4"/>
  <c r="A1744" i="4"/>
  <c r="Q1743" i="4"/>
  <c r="O1743" i="4"/>
  <c r="N1743" i="4"/>
  <c r="M1743" i="4"/>
  <c r="J1743" i="4"/>
  <c r="K1743" i="4"/>
  <c r="P1743" i="4"/>
  <c r="I1743" i="4"/>
  <c r="H1743" i="4"/>
  <c r="C1743" i="4"/>
  <c r="D1743" i="4"/>
  <c r="E1743" i="4" s="1"/>
  <c r="B1743" i="4"/>
  <c r="A1743" i="4"/>
  <c r="Q1742" i="4"/>
  <c r="O1742" i="4"/>
  <c r="N1742" i="4"/>
  <c r="M1742" i="4"/>
  <c r="J1742" i="4"/>
  <c r="I1742" i="4"/>
  <c r="H1742" i="4"/>
  <c r="C1742" i="4"/>
  <c r="D1742" i="4"/>
  <c r="E1742" i="4" s="1"/>
  <c r="B1742" i="4"/>
  <c r="A1742" i="4"/>
  <c r="Q1741" i="4"/>
  <c r="O1741" i="4"/>
  <c r="N1741" i="4"/>
  <c r="M1741" i="4"/>
  <c r="J1741" i="4"/>
  <c r="K1741" i="4"/>
  <c r="P1741" i="4"/>
  <c r="I1741" i="4"/>
  <c r="H1741" i="4"/>
  <c r="C1741" i="4"/>
  <c r="D1741" i="4"/>
  <c r="E1741" i="4" s="1"/>
  <c r="B1741" i="4"/>
  <c r="A1741" i="4"/>
  <c r="Q1740" i="4"/>
  <c r="O1740" i="4"/>
  <c r="N1740" i="4"/>
  <c r="M1740" i="4"/>
  <c r="J1740" i="4"/>
  <c r="I1740" i="4"/>
  <c r="H1740" i="4"/>
  <c r="C1740" i="4"/>
  <c r="D1740" i="4"/>
  <c r="E1740" i="4" s="1"/>
  <c r="B1740" i="4"/>
  <c r="A1740" i="4"/>
  <c r="Q1739" i="4"/>
  <c r="O1739" i="4"/>
  <c r="N1739" i="4"/>
  <c r="M1739" i="4"/>
  <c r="J1739" i="4"/>
  <c r="K1739" i="4"/>
  <c r="P1739" i="4"/>
  <c r="I1739" i="4"/>
  <c r="H1739" i="4"/>
  <c r="C1739" i="4"/>
  <c r="D1739" i="4"/>
  <c r="E1739" i="4" s="1"/>
  <c r="B1739" i="4"/>
  <c r="A1739" i="4"/>
  <c r="Q1738" i="4"/>
  <c r="O1738" i="4"/>
  <c r="N1738" i="4"/>
  <c r="M1738" i="4"/>
  <c r="J1738" i="4"/>
  <c r="I1738" i="4"/>
  <c r="H1738" i="4"/>
  <c r="C1738" i="4"/>
  <c r="D1738" i="4"/>
  <c r="E1738" i="4" s="1"/>
  <c r="B1738" i="4"/>
  <c r="A1738" i="4"/>
  <c r="Q1737" i="4"/>
  <c r="O1737" i="4"/>
  <c r="N1737" i="4"/>
  <c r="M1737" i="4"/>
  <c r="J1737" i="4"/>
  <c r="K1737" i="4"/>
  <c r="P1737" i="4"/>
  <c r="I1737" i="4"/>
  <c r="H1737" i="4"/>
  <c r="C1737" i="4"/>
  <c r="D1737" i="4"/>
  <c r="E1737" i="4" s="1"/>
  <c r="B1737" i="4"/>
  <c r="A1737" i="4"/>
  <c r="Q1736" i="4"/>
  <c r="O1736" i="4"/>
  <c r="N1736" i="4"/>
  <c r="M1736" i="4"/>
  <c r="J1736" i="4"/>
  <c r="I1736" i="4"/>
  <c r="H1736" i="4"/>
  <c r="C1736" i="4"/>
  <c r="D1736" i="4"/>
  <c r="E1736" i="4" s="1"/>
  <c r="B1736" i="4"/>
  <c r="A1736" i="4"/>
  <c r="Q1735" i="4"/>
  <c r="O1735" i="4"/>
  <c r="N1735" i="4"/>
  <c r="M1735" i="4"/>
  <c r="J1735" i="4"/>
  <c r="K1735" i="4"/>
  <c r="P1735" i="4"/>
  <c r="I1735" i="4"/>
  <c r="H1735" i="4"/>
  <c r="C1735" i="4"/>
  <c r="D1735" i="4"/>
  <c r="E1735" i="4" s="1"/>
  <c r="B1735" i="4"/>
  <c r="A1735" i="4"/>
  <c r="Q1734" i="4"/>
  <c r="O1734" i="4"/>
  <c r="N1734" i="4"/>
  <c r="M1734" i="4"/>
  <c r="J1734" i="4"/>
  <c r="K1734" i="4"/>
  <c r="P1734" i="4"/>
  <c r="I1734" i="4"/>
  <c r="H1734" i="4"/>
  <c r="C1734" i="4"/>
  <c r="D1734" i="4"/>
  <c r="E1734" i="4" s="1"/>
  <c r="B1734" i="4"/>
  <c r="A1734" i="4"/>
  <c r="Q1733" i="4"/>
  <c r="O1733" i="4"/>
  <c r="N1733" i="4"/>
  <c r="M1733" i="4"/>
  <c r="J1733" i="4"/>
  <c r="K1733" i="4"/>
  <c r="P1733" i="4"/>
  <c r="I1733" i="4"/>
  <c r="D1733" i="4"/>
  <c r="E1733" i="4" s="1"/>
  <c r="B1733" i="4"/>
  <c r="A1733" i="4"/>
  <c r="Q1732" i="4"/>
  <c r="O1732" i="4"/>
  <c r="N1732" i="4"/>
  <c r="M1732" i="4"/>
  <c r="J1732" i="4"/>
  <c r="K1732" i="4"/>
  <c r="P1732" i="4"/>
  <c r="I1732" i="4"/>
  <c r="H1732" i="4"/>
  <c r="C1732" i="4"/>
  <c r="D1732" i="4"/>
  <c r="E1732" i="4" s="1"/>
  <c r="B1732" i="4"/>
  <c r="A1732" i="4"/>
  <c r="Q1731" i="4"/>
  <c r="O1731" i="4"/>
  <c r="N1731" i="4"/>
  <c r="M1731" i="4"/>
  <c r="J1731" i="4"/>
  <c r="K1731" i="4"/>
  <c r="P1731" i="4"/>
  <c r="I1731" i="4"/>
  <c r="L1731" i="4"/>
  <c r="D1731" i="4"/>
  <c r="E1731" i="4" s="1"/>
  <c r="B1731" i="4"/>
  <c r="A1731" i="4"/>
  <c r="Q1730" i="4"/>
  <c r="O1730" i="4"/>
  <c r="N1730" i="4"/>
  <c r="M1730" i="4"/>
  <c r="J1730" i="4"/>
  <c r="K1730" i="4"/>
  <c r="P1730" i="4"/>
  <c r="I1730" i="4"/>
  <c r="D1730" i="4"/>
  <c r="E1730" i="4" s="1"/>
  <c r="B1730" i="4"/>
  <c r="A1730" i="4"/>
  <c r="Q1729" i="4"/>
  <c r="O1729" i="4"/>
  <c r="N1729" i="4"/>
  <c r="M1729" i="4"/>
  <c r="J1729" i="4"/>
  <c r="K1729" i="4"/>
  <c r="P1729" i="4"/>
  <c r="I1729" i="4"/>
  <c r="D1729" i="4"/>
  <c r="E1729" i="4" s="1"/>
  <c r="B1729" i="4"/>
  <c r="A1729" i="4"/>
  <c r="Q1728" i="4"/>
  <c r="O1728" i="4"/>
  <c r="N1728" i="4"/>
  <c r="M1728" i="4"/>
  <c r="J1728" i="4"/>
  <c r="I1728" i="4"/>
  <c r="H1728" i="4"/>
  <c r="C1728" i="4"/>
  <c r="D1728" i="4"/>
  <c r="E1728" i="4" s="1"/>
  <c r="B1728" i="4"/>
  <c r="A1728" i="4"/>
  <c r="Q1727" i="4"/>
  <c r="O1727" i="4"/>
  <c r="N1727" i="4"/>
  <c r="M1727" i="4"/>
  <c r="J1727" i="4"/>
  <c r="K1727" i="4"/>
  <c r="P1727" i="4"/>
  <c r="I1727" i="4"/>
  <c r="D1727" i="4"/>
  <c r="E1727" i="4" s="1"/>
  <c r="B1727" i="4"/>
  <c r="A1727" i="4"/>
  <c r="Q1726" i="4"/>
  <c r="O1726" i="4"/>
  <c r="N1726" i="4"/>
  <c r="M1726" i="4"/>
  <c r="J1726" i="4"/>
  <c r="K1726" i="4"/>
  <c r="P1726" i="4"/>
  <c r="I1726" i="4"/>
  <c r="D1726" i="4"/>
  <c r="E1726" i="4" s="1"/>
  <c r="B1726" i="4"/>
  <c r="A1726" i="4"/>
  <c r="Q1725" i="4"/>
  <c r="O1725" i="4"/>
  <c r="N1725" i="4"/>
  <c r="M1725" i="4"/>
  <c r="J1725" i="4"/>
  <c r="K1725" i="4"/>
  <c r="P1725" i="4"/>
  <c r="I1725" i="4"/>
  <c r="D1725" i="4"/>
  <c r="E1725" i="4" s="1"/>
  <c r="B1725" i="4"/>
  <c r="A1725" i="4"/>
  <c r="Q1724" i="4"/>
  <c r="O1724" i="4"/>
  <c r="N1724" i="4"/>
  <c r="M1724" i="4"/>
  <c r="J1724" i="4"/>
  <c r="K1724" i="4"/>
  <c r="P1724" i="4"/>
  <c r="I1724" i="4"/>
  <c r="H1724" i="4"/>
  <c r="C1724" i="4"/>
  <c r="D1724" i="4"/>
  <c r="E1724" i="4" s="1"/>
  <c r="B1724" i="4"/>
  <c r="A1724" i="4"/>
  <c r="Q1723" i="4"/>
  <c r="O1723" i="4"/>
  <c r="N1723" i="4"/>
  <c r="M1723" i="4"/>
  <c r="J1723" i="4"/>
  <c r="K1723" i="4"/>
  <c r="P1723" i="4"/>
  <c r="I1723" i="4"/>
  <c r="D1723" i="4"/>
  <c r="E1723" i="4" s="1"/>
  <c r="B1723" i="4"/>
  <c r="A1723" i="4"/>
  <c r="Q1722" i="4"/>
  <c r="O1722" i="4"/>
  <c r="N1722" i="4"/>
  <c r="M1722" i="4"/>
  <c r="J1722" i="4"/>
  <c r="I1722" i="4"/>
  <c r="H1722" i="4"/>
  <c r="C1722" i="4"/>
  <c r="D1722" i="4"/>
  <c r="E1722" i="4" s="1"/>
  <c r="B1722" i="4"/>
  <c r="A1722" i="4"/>
  <c r="Q1721" i="4"/>
  <c r="O1721" i="4"/>
  <c r="N1721" i="4"/>
  <c r="M1721" i="4"/>
  <c r="J1721" i="4"/>
  <c r="K1721" i="4"/>
  <c r="P1721" i="4"/>
  <c r="I1721" i="4"/>
  <c r="D1721" i="4"/>
  <c r="E1721" i="4" s="1"/>
  <c r="B1721" i="4"/>
  <c r="A1721" i="4"/>
  <c r="Q1720" i="4"/>
  <c r="O1720" i="4"/>
  <c r="N1720" i="4"/>
  <c r="M1720" i="4"/>
  <c r="J1720" i="4"/>
  <c r="K1720" i="4"/>
  <c r="P1720" i="4"/>
  <c r="I1720" i="4"/>
  <c r="H1720" i="4"/>
  <c r="C1720" i="4"/>
  <c r="D1720" i="4"/>
  <c r="E1720" i="4" s="1"/>
  <c r="B1720" i="4"/>
  <c r="A1720" i="4"/>
  <c r="Q1719" i="4"/>
  <c r="O1719" i="4"/>
  <c r="N1719" i="4"/>
  <c r="M1719" i="4"/>
  <c r="J1719" i="4"/>
  <c r="K1719" i="4"/>
  <c r="P1719" i="4"/>
  <c r="I1719" i="4"/>
  <c r="D1719" i="4"/>
  <c r="E1719" i="4" s="1"/>
  <c r="B1719" i="4"/>
  <c r="A1719" i="4"/>
  <c r="Q1718" i="4"/>
  <c r="O1718" i="4"/>
  <c r="N1718" i="4"/>
  <c r="M1718" i="4"/>
  <c r="J1718" i="4"/>
  <c r="I1718" i="4"/>
  <c r="H1718" i="4"/>
  <c r="C1718" i="4"/>
  <c r="D1718" i="4"/>
  <c r="E1718" i="4" s="1"/>
  <c r="B1718" i="4"/>
  <c r="A1718" i="4"/>
  <c r="Q1717" i="4"/>
  <c r="O1717" i="4"/>
  <c r="N1717" i="4"/>
  <c r="M1717" i="4"/>
  <c r="J1717" i="4"/>
  <c r="K1717" i="4"/>
  <c r="P1717" i="4"/>
  <c r="I1717" i="4"/>
  <c r="D1717" i="4"/>
  <c r="E1717" i="4" s="1"/>
  <c r="B1717" i="4"/>
  <c r="A1717" i="4"/>
  <c r="Q1716" i="4"/>
  <c r="O1716" i="4"/>
  <c r="N1716" i="4"/>
  <c r="M1716" i="4"/>
  <c r="J1716" i="4"/>
  <c r="K1716" i="4"/>
  <c r="P1716" i="4"/>
  <c r="I1716" i="4"/>
  <c r="D1716" i="4"/>
  <c r="E1716" i="4" s="1"/>
  <c r="B1716" i="4"/>
  <c r="A1716" i="4"/>
  <c r="Q1715" i="4"/>
  <c r="O1715" i="4"/>
  <c r="N1715" i="4"/>
  <c r="M1715" i="4"/>
  <c r="J1715" i="4"/>
  <c r="K1715" i="4"/>
  <c r="P1715" i="4"/>
  <c r="I1715" i="4"/>
  <c r="D1715" i="4"/>
  <c r="E1715" i="4" s="1"/>
  <c r="B1715" i="4"/>
  <c r="A1715" i="4"/>
  <c r="Q1714" i="4"/>
  <c r="O1714" i="4"/>
  <c r="N1714" i="4"/>
  <c r="M1714" i="4"/>
  <c r="J1714" i="4"/>
  <c r="I1714" i="4"/>
  <c r="H1714" i="4"/>
  <c r="C1714" i="4"/>
  <c r="D1714" i="4"/>
  <c r="E1714" i="4" s="1"/>
  <c r="B1714" i="4"/>
  <c r="A1714" i="4"/>
  <c r="Q1713" i="4"/>
  <c r="O1713" i="4"/>
  <c r="N1713" i="4"/>
  <c r="M1713" i="4"/>
  <c r="J1713" i="4"/>
  <c r="K1713" i="4"/>
  <c r="P1713" i="4"/>
  <c r="I1713" i="4"/>
  <c r="D1713" i="4"/>
  <c r="E1713" i="4" s="1"/>
  <c r="B1713" i="4"/>
  <c r="A1713" i="4"/>
  <c r="Q1712" i="4"/>
  <c r="O1712" i="4"/>
  <c r="N1712" i="4"/>
  <c r="M1712" i="4"/>
  <c r="J1712" i="4"/>
  <c r="K1712" i="4"/>
  <c r="P1712" i="4"/>
  <c r="I1712" i="4"/>
  <c r="H1712" i="4"/>
  <c r="C1712" i="4"/>
  <c r="D1712" i="4"/>
  <c r="E1712" i="4" s="1"/>
  <c r="B1712" i="4"/>
  <c r="A1712" i="4"/>
  <c r="Q1711" i="4"/>
  <c r="O1711" i="4"/>
  <c r="N1711" i="4"/>
  <c r="M1711" i="4"/>
  <c r="J1711" i="4"/>
  <c r="K1711" i="4"/>
  <c r="P1711" i="4"/>
  <c r="I1711" i="4"/>
  <c r="D1711" i="4"/>
  <c r="E1711" i="4" s="1"/>
  <c r="B1711" i="4"/>
  <c r="A1711" i="4"/>
  <c r="Q1710" i="4"/>
  <c r="O1710" i="4"/>
  <c r="N1710" i="4"/>
  <c r="M1710" i="4"/>
  <c r="J1710" i="4"/>
  <c r="I1710" i="4"/>
  <c r="H1710" i="4"/>
  <c r="C1710" i="4"/>
  <c r="D1710" i="4"/>
  <c r="E1710" i="4" s="1"/>
  <c r="B1710" i="4"/>
  <c r="A1710" i="4"/>
  <c r="Q1709" i="4"/>
  <c r="O1709" i="4"/>
  <c r="N1709" i="4"/>
  <c r="M1709" i="4"/>
  <c r="J1709" i="4"/>
  <c r="K1709" i="4"/>
  <c r="P1709" i="4"/>
  <c r="I1709" i="4"/>
  <c r="D1709" i="4"/>
  <c r="E1709" i="4" s="1"/>
  <c r="B1709" i="4"/>
  <c r="A1709" i="4"/>
  <c r="Q1708" i="4"/>
  <c r="O1708" i="4"/>
  <c r="N1708" i="4"/>
  <c r="M1708" i="4"/>
  <c r="J1708" i="4"/>
  <c r="K1708" i="4"/>
  <c r="P1708" i="4"/>
  <c r="I1708" i="4"/>
  <c r="D1708" i="4"/>
  <c r="E1708" i="4" s="1"/>
  <c r="B1708" i="4"/>
  <c r="A1708" i="4"/>
  <c r="Q1707" i="4"/>
  <c r="O1707" i="4"/>
  <c r="N1707" i="4"/>
  <c r="M1707" i="4"/>
  <c r="J1707" i="4"/>
  <c r="K1707" i="4"/>
  <c r="P1707" i="4"/>
  <c r="I1707" i="4"/>
  <c r="D1707" i="4"/>
  <c r="E1707" i="4" s="1"/>
  <c r="B1707" i="4"/>
  <c r="A1707" i="4"/>
  <c r="Q1706" i="4"/>
  <c r="O1706" i="4"/>
  <c r="N1706" i="4"/>
  <c r="M1706" i="4"/>
  <c r="J1706" i="4"/>
  <c r="K1706" i="4"/>
  <c r="P1706" i="4"/>
  <c r="I1706" i="4"/>
  <c r="H1706" i="4"/>
  <c r="C1706" i="4"/>
  <c r="D1706" i="4"/>
  <c r="E1706" i="4" s="1"/>
  <c r="B1706" i="4"/>
  <c r="A1706" i="4"/>
  <c r="Q1705" i="4"/>
  <c r="O1705" i="4"/>
  <c r="N1705" i="4"/>
  <c r="M1705" i="4"/>
  <c r="J1705" i="4"/>
  <c r="K1705" i="4"/>
  <c r="P1705" i="4"/>
  <c r="I1705" i="4"/>
  <c r="D1705" i="4"/>
  <c r="E1705" i="4" s="1"/>
  <c r="B1705" i="4"/>
  <c r="A1705" i="4"/>
  <c r="Q1704" i="4"/>
  <c r="O1704" i="4"/>
  <c r="N1704" i="4"/>
  <c r="M1704" i="4"/>
  <c r="J1704" i="4"/>
  <c r="I1704" i="4"/>
  <c r="H1704" i="4"/>
  <c r="C1704" i="4"/>
  <c r="D1704" i="4"/>
  <c r="E1704" i="4" s="1"/>
  <c r="B1704" i="4"/>
  <c r="A1704" i="4"/>
  <c r="Q1703" i="4"/>
  <c r="O1703" i="4"/>
  <c r="N1703" i="4"/>
  <c r="M1703" i="4"/>
  <c r="J1703" i="4"/>
  <c r="K1703" i="4"/>
  <c r="P1703" i="4"/>
  <c r="I1703" i="4"/>
  <c r="D1703" i="4"/>
  <c r="E1703" i="4" s="1"/>
  <c r="B1703" i="4"/>
  <c r="A1703" i="4"/>
  <c r="Q1702" i="4"/>
  <c r="O1702" i="4"/>
  <c r="N1702" i="4"/>
  <c r="M1702" i="4"/>
  <c r="J1702" i="4"/>
  <c r="K1702" i="4"/>
  <c r="P1702" i="4"/>
  <c r="I1702" i="4"/>
  <c r="D1702" i="4"/>
  <c r="E1702" i="4" s="1"/>
  <c r="B1702" i="4"/>
  <c r="A1702" i="4"/>
  <c r="Q1701" i="4"/>
  <c r="O1701" i="4"/>
  <c r="N1701" i="4"/>
  <c r="M1701" i="4"/>
  <c r="J1701" i="4"/>
  <c r="K1701" i="4"/>
  <c r="P1701" i="4"/>
  <c r="I1701" i="4"/>
  <c r="D1701" i="4"/>
  <c r="E1701" i="4" s="1"/>
  <c r="B1701" i="4"/>
  <c r="A1701" i="4"/>
  <c r="Q1700" i="4"/>
  <c r="O1700" i="4"/>
  <c r="N1700" i="4"/>
  <c r="M1700" i="4"/>
  <c r="J1700" i="4"/>
  <c r="K1700" i="4"/>
  <c r="P1700" i="4"/>
  <c r="I1700" i="4"/>
  <c r="D1700" i="4"/>
  <c r="E1700" i="4" s="1"/>
  <c r="B1700" i="4"/>
  <c r="A1700" i="4"/>
  <c r="Q1699" i="4"/>
  <c r="O1699" i="4"/>
  <c r="N1699" i="4"/>
  <c r="M1699" i="4"/>
  <c r="J1699" i="4"/>
  <c r="K1699" i="4"/>
  <c r="P1699" i="4"/>
  <c r="I1699" i="4"/>
  <c r="D1699" i="4"/>
  <c r="E1699" i="4" s="1"/>
  <c r="B1699" i="4"/>
  <c r="A1699" i="4"/>
  <c r="Q1698" i="4"/>
  <c r="O1698" i="4"/>
  <c r="N1698" i="4"/>
  <c r="M1698" i="4"/>
  <c r="J1698" i="4"/>
  <c r="K1698" i="4"/>
  <c r="P1698" i="4"/>
  <c r="I1698" i="4"/>
  <c r="H1698" i="4"/>
  <c r="C1698" i="4"/>
  <c r="D1698" i="4"/>
  <c r="E1698" i="4" s="1"/>
  <c r="B1698" i="4"/>
  <c r="A1698" i="4"/>
  <c r="Q1697" i="4"/>
  <c r="O1697" i="4"/>
  <c r="N1697" i="4"/>
  <c r="M1697" i="4"/>
  <c r="J1697" i="4"/>
  <c r="K1697" i="4"/>
  <c r="P1697" i="4"/>
  <c r="I1697" i="4"/>
  <c r="D1697" i="4"/>
  <c r="E1697" i="4" s="1"/>
  <c r="B1697" i="4"/>
  <c r="A1697" i="4"/>
  <c r="Q1696" i="4"/>
  <c r="O1696" i="4"/>
  <c r="N1696" i="4"/>
  <c r="M1696" i="4"/>
  <c r="J1696" i="4"/>
  <c r="K1696" i="4"/>
  <c r="P1696" i="4"/>
  <c r="I1696" i="4"/>
  <c r="H1696" i="4"/>
  <c r="C1696" i="4"/>
  <c r="D1696" i="4"/>
  <c r="E1696" i="4" s="1"/>
  <c r="B1696" i="4"/>
  <c r="A1696" i="4"/>
  <c r="Q1695" i="4"/>
  <c r="O1695" i="4"/>
  <c r="N1695" i="4"/>
  <c r="M1695" i="4"/>
  <c r="J1695" i="4"/>
  <c r="K1695" i="4"/>
  <c r="P1695" i="4"/>
  <c r="I1695" i="4"/>
  <c r="D1695" i="4"/>
  <c r="E1695" i="4" s="1"/>
  <c r="B1695" i="4"/>
  <c r="A1695" i="4"/>
  <c r="Q1694" i="4"/>
  <c r="O1694" i="4"/>
  <c r="N1694" i="4"/>
  <c r="M1694" i="4"/>
  <c r="J1694" i="4"/>
  <c r="K1694" i="4"/>
  <c r="P1694" i="4"/>
  <c r="I1694" i="4"/>
  <c r="H1694" i="4"/>
  <c r="C1694" i="4"/>
  <c r="D1694" i="4"/>
  <c r="E1694" i="4" s="1"/>
  <c r="B1694" i="4"/>
  <c r="A1694" i="4"/>
  <c r="Q1693" i="4"/>
  <c r="O1693" i="4"/>
  <c r="N1693" i="4"/>
  <c r="M1693" i="4"/>
  <c r="J1693" i="4"/>
  <c r="K1693" i="4"/>
  <c r="P1693" i="4"/>
  <c r="I1693" i="4"/>
  <c r="D1693" i="4"/>
  <c r="E1693" i="4" s="1"/>
  <c r="B1693" i="4"/>
  <c r="A1693" i="4"/>
  <c r="Q1692" i="4"/>
  <c r="O1692" i="4"/>
  <c r="N1692" i="4"/>
  <c r="M1692" i="4"/>
  <c r="J1692" i="4"/>
  <c r="K1692" i="4"/>
  <c r="P1692" i="4"/>
  <c r="I1692" i="4"/>
  <c r="D1692" i="4"/>
  <c r="E1692" i="4" s="1"/>
  <c r="B1692" i="4"/>
  <c r="A1692" i="4"/>
  <c r="Q1691" i="4"/>
  <c r="O1691" i="4"/>
  <c r="N1691" i="4"/>
  <c r="M1691" i="4"/>
  <c r="J1691" i="4"/>
  <c r="K1691" i="4"/>
  <c r="P1691" i="4"/>
  <c r="I1691" i="4"/>
  <c r="D1691" i="4"/>
  <c r="E1691" i="4" s="1"/>
  <c r="B1691" i="4"/>
  <c r="A1691" i="4"/>
  <c r="Q1690" i="4"/>
  <c r="O1690" i="4"/>
  <c r="N1690" i="4"/>
  <c r="M1690" i="4"/>
  <c r="J1690" i="4"/>
  <c r="K1690" i="4"/>
  <c r="P1690" i="4"/>
  <c r="I1690" i="4"/>
  <c r="H1690" i="4"/>
  <c r="C1690" i="4"/>
  <c r="D1690" i="4"/>
  <c r="E1690" i="4" s="1"/>
  <c r="B1690" i="4"/>
  <c r="A1690" i="4"/>
  <c r="Q1689" i="4"/>
  <c r="O1689" i="4"/>
  <c r="N1689" i="4"/>
  <c r="M1689" i="4"/>
  <c r="J1689" i="4"/>
  <c r="K1689" i="4"/>
  <c r="P1689" i="4"/>
  <c r="I1689" i="4"/>
  <c r="D1689" i="4"/>
  <c r="E1689" i="4" s="1"/>
  <c r="B1689" i="4"/>
  <c r="A1689" i="4"/>
  <c r="Q1688" i="4"/>
  <c r="O1688" i="4"/>
  <c r="N1688" i="4"/>
  <c r="M1688" i="4"/>
  <c r="J1688" i="4"/>
  <c r="I1688" i="4"/>
  <c r="H1688" i="4"/>
  <c r="C1688" i="4"/>
  <c r="D1688" i="4"/>
  <c r="E1688" i="4" s="1"/>
  <c r="B1688" i="4"/>
  <c r="A1688" i="4"/>
  <c r="Q1687" i="4"/>
  <c r="O1687" i="4"/>
  <c r="N1687" i="4"/>
  <c r="M1687" i="4"/>
  <c r="J1687" i="4"/>
  <c r="K1687" i="4"/>
  <c r="P1687" i="4"/>
  <c r="I1687" i="4"/>
  <c r="D1687" i="4"/>
  <c r="E1687" i="4" s="1"/>
  <c r="B1687" i="4"/>
  <c r="A1687" i="4"/>
  <c r="Q1686" i="4"/>
  <c r="O1686" i="4"/>
  <c r="N1686" i="4"/>
  <c r="M1686" i="4"/>
  <c r="J1686" i="4"/>
  <c r="K1686" i="4"/>
  <c r="P1686" i="4"/>
  <c r="I1686" i="4"/>
  <c r="D1686" i="4"/>
  <c r="E1686" i="4" s="1"/>
  <c r="B1686" i="4"/>
  <c r="A1686" i="4"/>
  <c r="Q1685" i="4"/>
  <c r="O1685" i="4"/>
  <c r="N1685" i="4"/>
  <c r="M1685" i="4"/>
  <c r="J1685" i="4"/>
  <c r="K1685" i="4"/>
  <c r="P1685" i="4"/>
  <c r="I1685" i="4"/>
  <c r="D1685" i="4"/>
  <c r="E1685" i="4" s="1"/>
  <c r="B1685" i="4"/>
  <c r="A1685" i="4"/>
  <c r="Q1684" i="4"/>
  <c r="O1684" i="4"/>
  <c r="N1684" i="4"/>
  <c r="M1684" i="4"/>
  <c r="J1684" i="4"/>
  <c r="K1684" i="4"/>
  <c r="P1684" i="4"/>
  <c r="I1684" i="4"/>
  <c r="D1684" i="4"/>
  <c r="E1684" i="4" s="1"/>
  <c r="B1684" i="4"/>
  <c r="A1684" i="4"/>
  <c r="Q1683" i="4"/>
  <c r="O1683" i="4"/>
  <c r="N1683" i="4"/>
  <c r="M1683" i="4"/>
  <c r="J1683" i="4"/>
  <c r="K1683" i="4"/>
  <c r="P1683" i="4"/>
  <c r="I1683" i="4"/>
  <c r="D1683" i="4"/>
  <c r="E1683" i="4" s="1"/>
  <c r="B1683" i="4"/>
  <c r="A1683" i="4"/>
  <c r="Q1682" i="4"/>
  <c r="O1682" i="4"/>
  <c r="N1682" i="4"/>
  <c r="M1682" i="4"/>
  <c r="J1682" i="4"/>
  <c r="K1682" i="4"/>
  <c r="P1682" i="4"/>
  <c r="I1682" i="4"/>
  <c r="H1682" i="4"/>
  <c r="C1682" i="4"/>
  <c r="D1682" i="4"/>
  <c r="E1682" i="4" s="1"/>
  <c r="B1682" i="4"/>
  <c r="A1682" i="4"/>
  <c r="Q1681" i="4"/>
  <c r="O1681" i="4"/>
  <c r="N1681" i="4"/>
  <c r="M1681" i="4"/>
  <c r="J1681" i="4"/>
  <c r="K1681" i="4"/>
  <c r="P1681" i="4"/>
  <c r="I1681" i="4"/>
  <c r="D1681" i="4"/>
  <c r="E1681" i="4" s="1"/>
  <c r="B1681" i="4"/>
  <c r="A1681" i="4"/>
  <c r="Q1680" i="4"/>
  <c r="O1680" i="4"/>
  <c r="N1680" i="4"/>
  <c r="M1680" i="4"/>
  <c r="J1680" i="4"/>
  <c r="K1680" i="4"/>
  <c r="P1680" i="4"/>
  <c r="I1680" i="4"/>
  <c r="H1680" i="4"/>
  <c r="C1680" i="4"/>
  <c r="D1680" i="4"/>
  <c r="E1680" i="4" s="1"/>
  <c r="B1680" i="4"/>
  <c r="A1680" i="4"/>
  <c r="Q1679" i="4"/>
  <c r="O1679" i="4"/>
  <c r="N1679" i="4"/>
  <c r="M1679" i="4"/>
  <c r="J1679" i="4"/>
  <c r="K1679" i="4"/>
  <c r="P1679" i="4"/>
  <c r="I1679" i="4"/>
  <c r="D1679" i="4"/>
  <c r="E1679" i="4" s="1"/>
  <c r="B1679" i="4"/>
  <c r="A1679" i="4"/>
  <c r="Q1678" i="4"/>
  <c r="O1678" i="4"/>
  <c r="N1678" i="4"/>
  <c r="M1678" i="4"/>
  <c r="J1678" i="4"/>
  <c r="I1678" i="4"/>
  <c r="H1678" i="4"/>
  <c r="C1678" i="4"/>
  <c r="D1678" i="4"/>
  <c r="E1678" i="4" s="1"/>
  <c r="B1678" i="4"/>
  <c r="A1678" i="4"/>
  <c r="Q1677" i="4"/>
  <c r="O1677" i="4"/>
  <c r="N1677" i="4"/>
  <c r="M1677" i="4"/>
  <c r="J1677" i="4"/>
  <c r="K1677" i="4"/>
  <c r="P1677" i="4"/>
  <c r="I1677" i="4"/>
  <c r="D1677" i="4"/>
  <c r="E1677" i="4" s="1"/>
  <c r="B1677" i="4"/>
  <c r="A1677" i="4"/>
  <c r="Q1676" i="4"/>
  <c r="O1676" i="4"/>
  <c r="N1676" i="4"/>
  <c r="M1676" i="4"/>
  <c r="J1676" i="4"/>
  <c r="K1676" i="4"/>
  <c r="P1676" i="4"/>
  <c r="I1676" i="4"/>
  <c r="D1676" i="4"/>
  <c r="E1676" i="4" s="1"/>
  <c r="B1676" i="4"/>
  <c r="A1676" i="4"/>
  <c r="Q1675" i="4"/>
  <c r="O1675" i="4"/>
  <c r="N1675" i="4"/>
  <c r="M1675" i="4"/>
  <c r="J1675" i="4"/>
  <c r="K1675" i="4"/>
  <c r="P1675" i="4"/>
  <c r="I1675" i="4"/>
  <c r="D1675" i="4"/>
  <c r="E1675" i="4" s="1"/>
  <c r="B1675" i="4"/>
  <c r="A1675" i="4"/>
  <c r="Q1674" i="4"/>
  <c r="O1674" i="4"/>
  <c r="N1674" i="4"/>
  <c r="M1674" i="4"/>
  <c r="J1674" i="4"/>
  <c r="I1674" i="4"/>
  <c r="H1674" i="4"/>
  <c r="C1674" i="4"/>
  <c r="D1674" i="4"/>
  <c r="E1674" i="4" s="1"/>
  <c r="B1674" i="4"/>
  <c r="A1674" i="4"/>
  <c r="Q1673" i="4"/>
  <c r="O1673" i="4"/>
  <c r="N1673" i="4"/>
  <c r="M1673" i="4"/>
  <c r="J1673" i="4"/>
  <c r="K1673" i="4"/>
  <c r="P1673" i="4"/>
  <c r="I1673" i="4"/>
  <c r="D1673" i="4"/>
  <c r="E1673" i="4" s="1"/>
  <c r="B1673" i="4"/>
  <c r="A1673" i="4"/>
  <c r="Q1672" i="4"/>
  <c r="O1672" i="4"/>
  <c r="N1672" i="4"/>
  <c r="M1672" i="4"/>
  <c r="J1672" i="4"/>
  <c r="I1672" i="4"/>
  <c r="H1672" i="4"/>
  <c r="C1672" i="4"/>
  <c r="D1672" i="4"/>
  <c r="E1672" i="4" s="1"/>
  <c r="B1672" i="4"/>
  <c r="A1672" i="4"/>
  <c r="Q1671" i="4"/>
  <c r="O1671" i="4"/>
  <c r="N1671" i="4"/>
  <c r="M1671" i="4"/>
  <c r="J1671" i="4"/>
  <c r="K1671" i="4"/>
  <c r="P1671" i="4"/>
  <c r="I1671" i="4"/>
  <c r="D1671" i="4"/>
  <c r="E1671" i="4" s="1"/>
  <c r="B1671" i="4"/>
  <c r="A1671" i="4"/>
  <c r="Q1670" i="4"/>
  <c r="O1670" i="4"/>
  <c r="N1670" i="4"/>
  <c r="M1670" i="4"/>
  <c r="J1670" i="4"/>
  <c r="K1670" i="4"/>
  <c r="P1670" i="4"/>
  <c r="I1670" i="4"/>
  <c r="D1670" i="4"/>
  <c r="E1670" i="4" s="1"/>
  <c r="B1670" i="4"/>
  <c r="A1670" i="4"/>
  <c r="Q1669" i="4"/>
  <c r="O1669" i="4"/>
  <c r="N1669" i="4"/>
  <c r="M1669" i="4"/>
  <c r="J1669" i="4"/>
  <c r="K1669" i="4"/>
  <c r="P1669" i="4"/>
  <c r="I1669" i="4"/>
  <c r="D1669" i="4"/>
  <c r="E1669" i="4" s="1"/>
  <c r="B1669" i="4"/>
  <c r="A1669" i="4"/>
  <c r="Q1668" i="4"/>
  <c r="O1668" i="4"/>
  <c r="N1668" i="4"/>
  <c r="M1668" i="4"/>
  <c r="J1668" i="4"/>
  <c r="I1668" i="4"/>
  <c r="H1668" i="4"/>
  <c r="C1668" i="4"/>
  <c r="D1668" i="4"/>
  <c r="E1668" i="4" s="1"/>
  <c r="B1668" i="4"/>
  <c r="A1668" i="4"/>
  <c r="Q1667" i="4"/>
  <c r="O1667" i="4"/>
  <c r="N1667" i="4"/>
  <c r="M1667" i="4"/>
  <c r="J1667" i="4"/>
  <c r="K1667" i="4"/>
  <c r="P1667" i="4"/>
  <c r="I1667" i="4"/>
  <c r="D1667" i="4"/>
  <c r="E1667" i="4" s="1"/>
  <c r="B1667" i="4"/>
  <c r="A1667" i="4"/>
  <c r="Q1666" i="4"/>
  <c r="O1666" i="4"/>
  <c r="N1666" i="4"/>
  <c r="M1666" i="4"/>
  <c r="J1666" i="4"/>
  <c r="K1666" i="4"/>
  <c r="P1666" i="4"/>
  <c r="I1666" i="4"/>
  <c r="D1666" i="4"/>
  <c r="E1666" i="4" s="1"/>
  <c r="B1666" i="4"/>
  <c r="A1666" i="4"/>
  <c r="Q1665" i="4"/>
  <c r="O1665" i="4"/>
  <c r="N1665" i="4"/>
  <c r="M1665" i="4"/>
  <c r="J1665" i="4"/>
  <c r="K1665" i="4"/>
  <c r="P1665" i="4"/>
  <c r="I1665" i="4"/>
  <c r="D1665" i="4"/>
  <c r="E1665" i="4" s="1"/>
  <c r="B1665" i="4"/>
  <c r="A1665" i="4"/>
  <c r="Q1664" i="4"/>
  <c r="O1664" i="4"/>
  <c r="N1664" i="4"/>
  <c r="M1664" i="4"/>
  <c r="J1664" i="4"/>
  <c r="I1664" i="4"/>
  <c r="H1664" i="4"/>
  <c r="C1664" i="4"/>
  <c r="D1664" i="4"/>
  <c r="E1664" i="4" s="1"/>
  <c r="B1664" i="4"/>
  <c r="A1664" i="4"/>
  <c r="Q1663" i="4"/>
  <c r="O1663" i="4"/>
  <c r="N1663" i="4"/>
  <c r="M1663" i="4"/>
  <c r="J1663" i="4"/>
  <c r="K1663" i="4"/>
  <c r="P1663" i="4"/>
  <c r="I1663" i="4"/>
  <c r="D1663" i="4"/>
  <c r="E1663" i="4" s="1"/>
  <c r="B1663" i="4"/>
  <c r="A1663" i="4"/>
  <c r="Q1662" i="4"/>
  <c r="O1662" i="4"/>
  <c r="N1662" i="4"/>
  <c r="M1662" i="4"/>
  <c r="J1662" i="4"/>
  <c r="K1662" i="4"/>
  <c r="P1662" i="4"/>
  <c r="I1662" i="4"/>
  <c r="D1662" i="4"/>
  <c r="E1662" i="4" s="1"/>
  <c r="B1662" i="4"/>
  <c r="A1662" i="4"/>
  <c r="Q1661" i="4"/>
  <c r="O1661" i="4"/>
  <c r="N1661" i="4"/>
  <c r="M1661" i="4"/>
  <c r="J1661" i="4"/>
  <c r="K1661" i="4"/>
  <c r="P1661" i="4"/>
  <c r="I1661" i="4"/>
  <c r="D1661" i="4"/>
  <c r="E1661" i="4" s="1"/>
  <c r="B1661" i="4"/>
  <c r="A1661" i="4"/>
  <c r="Q1660" i="4"/>
  <c r="O1660" i="4"/>
  <c r="N1660" i="4"/>
  <c r="M1660" i="4"/>
  <c r="J1660" i="4"/>
  <c r="I1660" i="4"/>
  <c r="H1660" i="4"/>
  <c r="C1660" i="4"/>
  <c r="D1660" i="4"/>
  <c r="E1660" i="4" s="1"/>
  <c r="B1660" i="4"/>
  <c r="A1660" i="4"/>
  <c r="Q1659" i="4"/>
  <c r="O1659" i="4"/>
  <c r="N1659" i="4"/>
  <c r="M1659" i="4"/>
  <c r="J1659" i="4"/>
  <c r="K1659" i="4"/>
  <c r="P1659" i="4"/>
  <c r="I1659" i="4"/>
  <c r="D1659" i="4"/>
  <c r="E1659" i="4" s="1"/>
  <c r="B1659" i="4"/>
  <c r="A1659" i="4"/>
  <c r="Q1658" i="4"/>
  <c r="O1658" i="4"/>
  <c r="N1658" i="4"/>
  <c r="M1658" i="4"/>
  <c r="J1658" i="4"/>
  <c r="K1658" i="4"/>
  <c r="P1658" i="4"/>
  <c r="I1658" i="4"/>
  <c r="D1658" i="4"/>
  <c r="E1658" i="4" s="1"/>
  <c r="B1658" i="4"/>
  <c r="A1658" i="4"/>
  <c r="Q1657" i="4"/>
  <c r="O1657" i="4"/>
  <c r="N1657" i="4"/>
  <c r="M1657" i="4"/>
  <c r="J1657" i="4"/>
  <c r="K1657" i="4"/>
  <c r="P1657" i="4"/>
  <c r="I1657" i="4"/>
  <c r="D1657" i="4"/>
  <c r="E1657" i="4" s="1"/>
  <c r="B1657" i="4"/>
  <c r="A1657" i="4"/>
  <c r="Q1656" i="4"/>
  <c r="O1656" i="4"/>
  <c r="N1656" i="4"/>
  <c r="M1656" i="4"/>
  <c r="J1656" i="4"/>
  <c r="I1656" i="4"/>
  <c r="H1656" i="4"/>
  <c r="C1656" i="4"/>
  <c r="D1656" i="4"/>
  <c r="E1656" i="4" s="1"/>
  <c r="B1656" i="4"/>
  <c r="A1656" i="4"/>
  <c r="Q1655" i="4"/>
  <c r="O1655" i="4"/>
  <c r="N1655" i="4"/>
  <c r="M1655" i="4"/>
  <c r="J1655" i="4"/>
  <c r="I1655" i="4"/>
  <c r="H1655" i="4"/>
  <c r="C1655" i="4"/>
  <c r="D1655" i="4"/>
  <c r="E1655" i="4" s="1"/>
  <c r="B1655" i="4"/>
  <c r="A1655" i="4"/>
  <c r="Q1654" i="4"/>
  <c r="O1654" i="4"/>
  <c r="N1654" i="4"/>
  <c r="M1654" i="4"/>
  <c r="J1654" i="4"/>
  <c r="I1654" i="4"/>
  <c r="H1654" i="4"/>
  <c r="C1654" i="4"/>
  <c r="D1654" i="4"/>
  <c r="E1654" i="4" s="1"/>
  <c r="B1654" i="4"/>
  <c r="A1654" i="4"/>
  <c r="Q1653" i="4"/>
  <c r="O1653" i="4"/>
  <c r="N1653" i="4"/>
  <c r="M1653" i="4"/>
  <c r="J1653" i="4"/>
  <c r="I1653" i="4"/>
  <c r="H1653" i="4"/>
  <c r="C1653" i="4"/>
  <c r="D1653" i="4"/>
  <c r="E1653" i="4" s="1"/>
  <c r="B1653" i="4"/>
  <c r="A1653" i="4"/>
  <c r="Q1652" i="4"/>
  <c r="O1652" i="4"/>
  <c r="N1652" i="4"/>
  <c r="M1652" i="4"/>
  <c r="J1652" i="4"/>
  <c r="I1652" i="4"/>
  <c r="H1652" i="4"/>
  <c r="C1652" i="4"/>
  <c r="D1652" i="4"/>
  <c r="E1652" i="4" s="1"/>
  <c r="B1652" i="4"/>
  <c r="A1652" i="4"/>
  <c r="Q1651" i="4"/>
  <c r="O1651" i="4"/>
  <c r="N1651" i="4"/>
  <c r="M1651" i="4"/>
  <c r="J1651" i="4"/>
  <c r="I1651" i="4"/>
  <c r="H1651" i="4"/>
  <c r="C1651" i="4"/>
  <c r="D1651" i="4"/>
  <c r="E1651" i="4" s="1"/>
  <c r="B1651" i="4"/>
  <c r="A1651" i="4"/>
  <c r="Q1650" i="4"/>
  <c r="O1650" i="4"/>
  <c r="N1650" i="4"/>
  <c r="M1650" i="4"/>
  <c r="J1650" i="4"/>
  <c r="I1650" i="4"/>
  <c r="H1650" i="4"/>
  <c r="C1650" i="4"/>
  <c r="D1650" i="4"/>
  <c r="E1650" i="4" s="1"/>
  <c r="B1650" i="4"/>
  <c r="A1650" i="4"/>
  <c r="Q1649" i="4"/>
  <c r="O1649" i="4"/>
  <c r="N1649" i="4"/>
  <c r="M1649" i="4"/>
  <c r="J1649" i="4"/>
  <c r="I1649" i="4"/>
  <c r="H1649" i="4"/>
  <c r="C1649" i="4"/>
  <c r="D1649" i="4"/>
  <c r="E1649" i="4" s="1"/>
  <c r="B1649" i="4"/>
  <c r="A1649" i="4"/>
  <c r="Q1648" i="4"/>
  <c r="O1648" i="4"/>
  <c r="N1648" i="4"/>
  <c r="M1648" i="4"/>
  <c r="J1648" i="4"/>
  <c r="I1648" i="4"/>
  <c r="H1648" i="4"/>
  <c r="C1648" i="4"/>
  <c r="D1648" i="4"/>
  <c r="E1648" i="4" s="1"/>
  <c r="B1648" i="4"/>
  <c r="A1648" i="4"/>
  <c r="Q1647" i="4"/>
  <c r="O1647" i="4"/>
  <c r="N1647" i="4"/>
  <c r="M1647" i="4"/>
  <c r="J1647" i="4"/>
  <c r="K1647" i="4"/>
  <c r="P1647" i="4"/>
  <c r="I1647" i="4"/>
  <c r="H1647" i="4"/>
  <c r="C1647" i="4"/>
  <c r="D1647" i="4"/>
  <c r="E1647" i="4" s="1"/>
  <c r="B1647" i="4"/>
  <c r="A1647" i="4"/>
  <c r="Q1646" i="4"/>
  <c r="O1646" i="4"/>
  <c r="N1646" i="4"/>
  <c r="M1646" i="4"/>
  <c r="J1646" i="4"/>
  <c r="K1646" i="4"/>
  <c r="P1646" i="4"/>
  <c r="I1646" i="4"/>
  <c r="H1646" i="4"/>
  <c r="C1646" i="4"/>
  <c r="D1646" i="4"/>
  <c r="E1646" i="4" s="1"/>
  <c r="B1646" i="4"/>
  <c r="A1646" i="4"/>
  <c r="Q1645" i="4"/>
  <c r="O1645" i="4"/>
  <c r="N1645" i="4"/>
  <c r="M1645" i="4"/>
  <c r="J1645" i="4"/>
  <c r="K1645" i="4"/>
  <c r="P1645" i="4"/>
  <c r="I1645" i="4"/>
  <c r="H1645" i="4"/>
  <c r="C1645" i="4"/>
  <c r="D1645" i="4"/>
  <c r="E1645" i="4" s="1"/>
  <c r="B1645" i="4"/>
  <c r="A1645" i="4"/>
  <c r="Q1644" i="4"/>
  <c r="O1644" i="4"/>
  <c r="N1644" i="4"/>
  <c r="M1644" i="4"/>
  <c r="J1644" i="4"/>
  <c r="I1644" i="4"/>
  <c r="H1644" i="4"/>
  <c r="C1644" i="4"/>
  <c r="D1644" i="4"/>
  <c r="E1644" i="4" s="1"/>
  <c r="B1644" i="4"/>
  <c r="A1644" i="4"/>
  <c r="Q1643" i="4"/>
  <c r="O1643" i="4"/>
  <c r="N1643" i="4"/>
  <c r="M1643" i="4"/>
  <c r="J1643" i="4"/>
  <c r="I1643" i="4"/>
  <c r="H1643" i="4"/>
  <c r="C1643" i="4"/>
  <c r="D1643" i="4"/>
  <c r="E1643" i="4" s="1"/>
  <c r="B1643" i="4"/>
  <c r="A1643" i="4"/>
  <c r="Q1642" i="4"/>
  <c r="O1642" i="4"/>
  <c r="N1642" i="4"/>
  <c r="M1642" i="4"/>
  <c r="J1642" i="4"/>
  <c r="I1642" i="4"/>
  <c r="H1642" i="4"/>
  <c r="C1642" i="4"/>
  <c r="D1642" i="4"/>
  <c r="E1642" i="4" s="1"/>
  <c r="B1642" i="4"/>
  <c r="A1642" i="4"/>
  <c r="Q1641" i="4"/>
  <c r="O1641" i="4"/>
  <c r="N1641" i="4"/>
  <c r="M1641" i="4"/>
  <c r="J1641" i="4"/>
  <c r="K1641" i="4"/>
  <c r="P1641" i="4"/>
  <c r="I1641" i="4"/>
  <c r="H1641" i="4"/>
  <c r="C1641" i="4"/>
  <c r="D1641" i="4"/>
  <c r="E1641" i="4" s="1"/>
  <c r="B1641" i="4"/>
  <c r="A1641" i="4"/>
  <c r="Q1640" i="4"/>
  <c r="O1640" i="4"/>
  <c r="N1640" i="4"/>
  <c r="M1640" i="4"/>
  <c r="J1640" i="4"/>
  <c r="I1640" i="4"/>
  <c r="H1640" i="4"/>
  <c r="C1640" i="4"/>
  <c r="D1640" i="4"/>
  <c r="E1640" i="4" s="1"/>
  <c r="B1640" i="4"/>
  <c r="A1640" i="4"/>
  <c r="Q1639" i="4"/>
  <c r="O1639" i="4"/>
  <c r="N1639" i="4"/>
  <c r="M1639" i="4"/>
  <c r="J1639" i="4"/>
  <c r="K1639" i="4"/>
  <c r="P1639" i="4"/>
  <c r="I1639" i="4"/>
  <c r="H1639" i="4"/>
  <c r="C1639" i="4"/>
  <c r="D1639" i="4"/>
  <c r="E1639" i="4" s="1"/>
  <c r="B1639" i="4"/>
  <c r="A1639" i="4"/>
  <c r="Q1638" i="4"/>
  <c r="O1638" i="4"/>
  <c r="N1638" i="4"/>
  <c r="M1638" i="4"/>
  <c r="J1638" i="4"/>
  <c r="K1638" i="4"/>
  <c r="P1638" i="4"/>
  <c r="I1638" i="4"/>
  <c r="H1638" i="4"/>
  <c r="C1638" i="4"/>
  <c r="D1638" i="4"/>
  <c r="E1638" i="4" s="1"/>
  <c r="B1638" i="4"/>
  <c r="A1638" i="4"/>
  <c r="Q1637" i="4"/>
  <c r="O1637" i="4"/>
  <c r="N1637" i="4"/>
  <c r="M1637" i="4"/>
  <c r="J1637" i="4"/>
  <c r="K1637" i="4"/>
  <c r="P1637" i="4"/>
  <c r="I1637" i="4"/>
  <c r="H1637" i="4"/>
  <c r="C1637" i="4"/>
  <c r="D1637" i="4"/>
  <c r="E1637" i="4" s="1"/>
  <c r="B1637" i="4"/>
  <c r="A1637" i="4"/>
  <c r="Q1636" i="4"/>
  <c r="O1636" i="4"/>
  <c r="N1636" i="4"/>
  <c r="M1636" i="4"/>
  <c r="J1636" i="4"/>
  <c r="I1636" i="4"/>
  <c r="H1636" i="4"/>
  <c r="C1636" i="4"/>
  <c r="D1636" i="4"/>
  <c r="E1636" i="4" s="1"/>
  <c r="B1636" i="4"/>
  <c r="A1636" i="4"/>
  <c r="Q1635" i="4"/>
  <c r="O1635" i="4"/>
  <c r="N1635" i="4"/>
  <c r="M1635" i="4"/>
  <c r="J1635" i="4"/>
  <c r="I1635" i="4"/>
  <c r="H1635" i="4"/>
  <c r="C1635" i="4"/>
  <c r="D1635" i="4"/>
  <c r="E1635" i="4" s="1"/>
  <c r="B1635" i="4"/>
  <c r="A1635" i="4"/>
  <c r="Q1634" i="4"/>
  <c r="O1634" i="4"/>
  <c r="N1634" i="4"/>
  <c r="M1634" i="4"/>
  <c r="J1634" i="4"/>
  <c r="I1634" i="4"/>
  <c r="H1634" i="4"/>
  <c r="C1634" i="4"/>
  <c r="D1634" i="4"/>
  <c r="E1634" i="4" s="1"/>
  <c r="B1634" i="4"/>
  <c r="A1634" i="4"/>
  <c r="Q1633" i="4"/>
  <c r="O1633" i="4"/>
  <c r="N1633" i="4"/>
  <c r="M1633" i="4"/>
  <c r="J1633" i="4"/>
  <c r="K1633" i="4"/>
  <c r="P1633" i="4"/>
  <c r="I1633" i="4"/>
  <c r="H1633" i="4"/>
  <c r="C1633" i="4"/>
  <c r="D1633" i="4"/>
  <c r="E1633" i="4" s="1"/>
  <c r="B1633" i="4"/>
  <c r="A1633" i="4"/>
  <c r="Q1632" i="4"/>
  <c r="O1632" i="4"/>
  <c r="N1632" i="4"/>
  <c r="M1632" i="4"/>
  <c r="J1632" i="4"/>
  <c r="I1632" i="4"/>
  <c r="H1632" i="4"/>
  <c r="C1632" i="4"/>
  <c r="D1632" i="4"/>
  <c r="E1632" i="4" s="1"/>
  <c r="B1632" i="4"/>
  <c r="A1632" i="4"/>
  <c r="Q1631" i="4"/>
  <c r="O1631" i="4"/>
  <c r="N1631" i="4"/>
  <c r="M1631" i="4"/>
  <c r="J1631" i="4"/>
  <c r="K1631" i="4"/>
  <c r="P1631" i="4"/>
  <c r="I1631" i="4"/>
  <c r="H1631" i="4"/>
  <c r="C1631" i="4"/>
  <c r="D1631" i="4"/>
  <c r="E1631" i="4" s="1"/>
  <c r="B1631" i="4"/>
  <c r="A1631" i="4"/>
  <c r="Q1630" i="4"/>
  <c r="O1630" i="4"/>
  <c r="N1630" i="4"/>
  <c r="M1630" i="4"/>
  <c r="J1630" i="4"/>
  <c r="K1630" i="4"/>
  <c r="P1630" i="4"/>
  <c r="I1630" i="4"/>
  <c r="H1630" i="4"/>
  <c r="C1630" i="4"/>
  <c r="D1630" i="4"/>
  <c r="E1630" i="4" s="1"/>
  <c r="B1630" i="4"/>
  <c r="A1630" i="4"/>
  <c r="Q1629" i="4"/>
  <c r="O1629" i="4"/>
  <c r="N1629" i="4"/>
  <c r="M1629" i="4"/>
  <c r="J1629" i="4"/>
  <c r="K1629" i="4"/>
  <c r="P1629" i="4"/>
  <c r="I1629" i="4"/>
  <c r="H1629" i="4"/>
  <c r="C1629" i="4"/>
  <c r="D1629" i="4"/>
  <c r="E1629" i="4" s="1"/>
  <c r="B1629" i="4"/>
  <c r="A1629" i="4"/>
  <c r="Q1628" i="4"/>
  <c r="O1628" i="4"/>
  <c r="N1628" i="4"/>
  <c r="M1628" i="4"/>
  <c r="J1628" i="4"/>
  <c r="I1628" i="4"/>
  <c r="H1628" i="4"/>
  <c r="C1628" i="4"/>
  <c r="D1628" i="4"/>
  <c r="E1628" i="4" s="1"/>
  <c r="B1628" i="4"/>
  <c r="A1628" i="4"/>
  <c r="Q1627" i="4"/>
  <c r="O1627" i="4"/>
  <c r="N1627" i="4"/>
  <c r="M1627" i="4"/>
  <c r="J1627" i="4"/>
  <c r="I1627" i="4"/>
  <c r="H1627" i="4"/>
  <c r="C1627" i="4"/>
  <c r="D1627" i="4"/>
  <c r="E1627" i="4" s="1"/>
  <c r="B1627" i="4"/>
  <c r="A1627" i="4"/>
  <c r="Q1626" i="4"/>
  <c r="O1626" i="4"/>
  <c r="N1626" i="4"/>
  <c r="M1626" i="4"/>
  <c r="J1626" i="4"/>
  <c r="I1626" i="4"/>
  <c r="H1626" i="4"/>
  <c r="C1626" i="4"/>
  <c r="D1626" i="4"/>
  <c r="E1626" i="4" s="1"/>
  <c r="B1626" i="4"/>
  <c r="A1626" i="4"/>
  <c r="Q1625" i="4"/>
  <c r="O1625" i="4"/>
  <c r="N1625" i="4"/>
  <c r="M1625" i="4"/>
  <c r="J1625" i="4"/>
  <c r="K1625" i="4"/>
  <c r="P1625" i="4"/>
  <c r="I1625" i="4"/>
  <c r="H1625" i="4"/>
  <c r="C1625" i="4"/>
  <c r="D1625" i="4"/>
  <c r="E1625" i="4" s="1"/>
  <c r="B1625" i="4"/>
  <c r="A1625" i="4"/>
  <c r="Q1624" i="4"/>
  <c r="O1624" i="4"/>
  <c r="N1624" i="4"/>
  <c r="M1624" i="4"/>
  <c r="J1624" i="4"/>
  <c r="I1624" i="4"/>
  <c r="H1624" i="4"/>
  <c r="C1624" i="4"/>
  <c r="D1624" i="4"/>
  <c r="E1624" i="4" s="1"/>
  <c r="B1624" i="4"/>
  <c r="A1624" i="4"/>
  <c r="Q1623" i="4"/>
  <c r="O1623" i="4"/>
  <c r="N1623" i="4"/>
  <c r="M1623" i="4"/>
  <c r="J1623" i="4"/>
  <c r="K1623" i="4"/>
  <c r="P1623" i="4"/>
  <c r="I1623" i="4"/>
  <c r="H1623" i="4"/>
  <c r="C1623" i="4"/>
  <c r="D1623" i="4"/>
  <c r="E1623" i="4" s="1"/>
  <c r="B1623" i="4"/>
  <c r="A1623" i="4"/>
  <c r="Q1622" i="4"/>
  <c r="O1622" i="4"/>
  <c r="N1622" i="4"/>
  <c r="M1622" i="4"/>
  <c r="J1622" i="4"/>
  <c r="K1622" i="4"/>
  <c r="P1622" i="4"/>
  <c r="I1622" i="4"/>
  <c r="H1622" i="4"/>
  <c r="C1622" i="4"/>
  <c r="D1622" i="4"/>
  <c r="E1622" i="4" s="1"/>
  <c r="B1622" i="4"/>
  <c r="A1622" i="4"/>
  <c r="Q1621" i="4"/>
  <c r="O1621" i="4"/>
  <c r="N1621" i="4"/>
  <c r="M1621" i="4"/>
  <c r="J1621" i="4"/>
  <c r="K1621" i="4"/>
  <c r="P1621" i="4"/>
  <c r="I1621" i="4"/>
  <c r="H1621" i="4"/>
  <c r="C1621" i="4"/>
  <c r="D1621" i="4"/>
  <c r="E1621" i="4" s="1"/>
  <c r="B1621" i="4"/>
  <c r="A1621" i="4"/>
  <c r="Q1620" i="4"/>
  <c r="O1620" i="4"/>
  <c r="N1620" i="4"/>
  <c r="M1620" i="4"/>
  <c r="J1620" i="4"/>
  <c r="I1620" i="4"/>
  <c r="H1620" i="4"/>
  <c r="C1620" i="4"/>
  <c r="D1620" i="4"/>
  <c r="E1620" i="4" s="1"/>
  <c r="B1620" i="4"/>
  <c r="A1620" i="4"/>
  <c r="Q1619" i="4"/>
  <c r="O1619" i="4"/>
  <c r="N1619" i="4"/>
  <c r="M1619" i="4"/>
  <c r="J1619" i="4"/>
  <c r="I1619" i="4"/>
  <c r="H1619" i="4"/>
  <c r="C1619" i="4"/>
  <c r="D1619" i="4"/>
  <c r="E1619" i="4" s="1"/>
  <c r="B1619" i="4"/>
  <c r="A1619" i="4"/>
  <c r="Q1618" i="4"/>
  <c r="O1618" i="4"/>
  <c r="N1618" i="4"/>
  <c r="M1618" i="4"/>
  <c r="J1618" i="4"/>
  <c r="I1618" i="4"/>
  <c r="H1618" i="4"/>
  <c r="C1618" i="4"/>
  <c r="D1618" i="4"/>
  <c r="E1618" i="4" s="1"/>
  <c r="B1618" i="4"/>
  <c r="A1618" i="4"/>
  <c r="Q1617" i="4"/>
  <c r="O1617" i="4"/>
  <c r="N1617" i="4"/>
  <c r="M1617" i="4"/>
  <c r="J1617" i="4"/>
  <c r="K1617" i="4"/>
  <c r="P1617" i="4"/>
  <c r="I1617" i="4"/>
  <c r="H1617" i="4"/>
  <c r="C1617" i="4"/>
  <c r="D1617" i="4"/>
  <c r="E1617" i="4" s="1"/>
  <c r="B1617" i="4"/>
  <c r="A1617" i="4"/>
  <c r="Q1616" i="4"/>
  <c r="O1616" i="4"/>
  <c r="N1616" i="4"/>
  <c r="M1616" i="4"/>
  <c r="J1616" i="4"/>
  <c r="I1616" i="4"/>
  <c r="H1616" i="4"/>
  <c r="C1616" i="4"/>
  <c r="D1616" i="4"/>
  <c r="E1616" i="4" s="1"/>
  <c r="B1616" i="4"/>
  <c r="A1616" i="4"/>
  <c r="Q1615" i="4"/>
  <c r="O1615" i="4"/>
  <c r="N1615" i="4"/>
  <c r="M1615" i="4"/>
  <c r="J1615" i="4"/>
  <c r="K1615" i="4"/>
  <c r="P1615" i="4"/>
  <c r="I1615" i="4"/>
  <c r="H1615" i="4"/>
  <c r="C1615" i="4"/>
  <c r="D1615" i="4"/>
  <c r="E1615" i="4" s="1"/>
  <c r="B1615" i="4"/>
  <c r="A1615" i="4"/>
  <c r="Q1614" i="4"/>
  <c r="O1614" i="4"/>
  <c r="N1614" i="4"/>
  <c r="M1614" i="4"/>
  <c r="J1614" i="4"/>
  <c r="K1614" i="4"/>
  <c r="P1614" i="4"/>
  <c r="I1614" i="4"/>
  <c r="H1614" i="4"/>
  <c r="C1614" i="4"/>
  <c r="D1614" i="4"/>
  <c r="E1614" i="4" s="1"/>
  <c r="B1614" i="4"/>
  <c r="A1614" i="4"/>
  <c r="Q1613" i="4"/>
  <c r="O1613" i="4"/>
  <c r="N1613" i="4"/>
  <c r="M1613" i="4"/>
  <c r="J1613" i="4"/>
  <c r="K1613" i="4"/>
  <c r="P1613" i="4"/>
  <c r="I1613" i="4"/>
  <c r="H1613" i="4"/>
  <c r="C1613" i="4"/>
  <c r="D1613" i="4"/>
  <c r="E1613" i="4" s="1"/>
  <c r="B1613" i="4"/>
  <c r="A1613" i="4"/>
  <c r="Q1612" i="4"/>
  <c r="O1612" i="4"/>
  <c r="N1612" i="4"/>
  <c r="M1612" i="4"/>
  <c r="J1612" i="4"/>
  <c r="I1612" i="4"/>
  <c r="H1612" i="4"/>
  <c r="C1612" i="4"/>
  <c r="D1612" i="4"/>
  <c r="E1612" i="4" s="1"/>
  <c r="B1612" i="4"/>
  <c r="A1612" i="4"/>
  <c r="Q1611" i="4"/>
  <c r="O1611" i="4"/>
  <c r="N1611" i="4"/>
  <c r="M1611" i="4"/>
  <c r="J1611" i="4"/>
  <c r="I1611" i="4"/>
  <c r="H1611" i="4"/>
  <c r="C1611" i="4"/>
  <c r="D1611" i="4"/>
  <c r="E1611" i="4" s="1"/>
  <c r="B1611" i="4"/>
  <c r="A1611" i="4"/>
  <c r="Q1610" i="4"/>
  <c r="O1610" i="4"/>
  <c r="N1610" i="4"/>
  <c r="M1610" i="4"/>
  <c r="J1610" i="4"/>
  <c r="I1610" i="4"/>
  <c r="H1610" i="4"/>
  <c r="C1610" i="4"/>
  <c r="D1610" i="4"/>
  <c r="E1610" i="4" s="1"/>
  <c r="B1610" i="4"/>
  <c r="A1610" i="4"/>
  <c r="Q1609" i="4"/>
  <c r="O1609" i="4"/>
  <c r="N1609" i="4"/>
  <c r="M1609" i="4"/>
  <c r="J1609" i="4"/>
  <c r="K1609" i="4"/>
  <c r="P1609" i="4"/>
  <c r="I1609" i="4"/>
  <c r="H1609" i="4"/>
  <c r="C1609" i="4"/>
  <c r="D1609" i="4"/>
  <c r="E1609" i="4" s="1"/>
  <c r="B1609" i="4"/>
  <c r="A1609" i="4"/>
  <c r="Q1608" i="4"/>
  <c r="O1608" i="4"/>
  <c r="N1608" i="4"/>
  <c r="M1608" i="4"/>
  <c r="J1608" i="4"/>
  <c r="I1608" i="4"/>
  <c r="H1608" i="4"/>
  <c r="C1608" i="4"/>
  <c r="D1608" i="4"/>
  <c r="E1608" i="4" s="1"/>
  <c r="B1608" i="4"/>
  <c r="A1608" i="4"/>
  <c r="Q1607" i="4"/>
  <c r="O1607" i="4"/>
  <c r="N1607" i="4"/>
  <c r="M1607" i="4"/>
  <c r="J1607" i="4"/>
  <c r="K1607" i="4"/>
  <c r="P1607" i="4"/>
  <c r="I1607" i="4"/>
  <c r="H1607" i="4"/>
  <c r="C1607" i="4"/>
  <c r="D1607" i="4"/>
  <c r="E1607" i="4" s="1"/>
  <c r="B1607" i="4"/>
  <c r="A1607" i="4"/>
  <c r="Q1606" i="4"/>
  <c r="O1606" i="4"/>
  <c r="N1606" i="4"/>
  <c r="M1606" i="4"/>
  <c r="J1606" i="4"/>
  <c r="K1606" i="4"/>
  <c r="P1606" i="4"/>
  <c r="I1606" i="4"/>
  <c r="H1606" i="4"/>
  <c r="C1606" i="4"/>
  <c r="D1606" i="4"/>
  <c r="E1606" i="4" s="1"/>
  <c r="B1606" i="4"/>
  <c r="A1606" i="4"/>
  <c r="Q1605" i="4"/>
  <c r="O1605" i="4"/>
  <c r="N1605" i="4"/>
  <c r="M1605" i="4"/>
  <c r="J1605" i="4"/>
  <c r="K1605" i="4"/>
  <c r="P1605" i="4"/>
  <c r="I1605" i="4"/>
  <c r="H1605" i="4"/>
  <c r="C1605" i="4"/>
  <c r="D1605" i="4"/>
  <c r="E1605" i="4" s="1"/>
  <c r="B1605" i="4"/>
  <c r="A1605" i="4"/>
  <c r="Q1604" i="4"/>
  <c r="O1604" i="4"/>
  <c r="N1604" i="4"/>
  <c r="M1604" i="4"/>
  <c r="J1604" i="4"/>
  <c r="I1604" i="4"/>
  <c r="H1604" i="4"/>
  <c r="C1604" i="4"/>
  <c r="D1604" i="4"/>
  <c r="E1604" i="4" s="1"/>
  <c r="B1604" i="4"/>
  <c r="A1604" i="4"/>
  <c r="Q1603" i="4"/>
  <c r="O1603" i="4"/>
  <c r="N1603" i="4"/>
  <c r="M1603" i="4"/>
  <c r="J1603" i="4"/>
  <c r="I1603" i="4"/>
  <c r="H1603" i="4"/>
  <c r="C1603" i="4"/>
  <c r="D1603" i="4"/>
  <c r="E1603" i="4" s="1"/>
  <c r="B1603" i="4"/>
  <c r="A1603" i="4"/>
  <c r="Q1602" i="4"/>
  <c r="O1602" i="4"/>
  <c r="N1602" i="4"/>
  <c r="M1602" i="4"/>
  <c r="J1602" i="4"/>
  <c r="I1602" i="4"/>
  <c r="H1602" i="4"/>
  <c r="C1602" i="4"/>
  <c r="D1602" i="4"/>
  <c r="E1602" i="4" s="1"/>
  <c r="B1602" i="4"/>
  <c r="A1602" i="4"/>
  <c r="Q1601" i="4"/>
  <c r="O1601" i="4"/>
  <c r="N1601" i="4"/>
  <c r="M1601" i="4"/>
  <c r="J1601" i="4"/>
  <c r="K1601" i="4"/>
  <c r="P1601" i="4"/>
  <c r="I1601" i="4"/>
  <c r="H1601" i="4"/>
  <c r="C1601" i="4"/>
  <c r="D1601" i="4"/>
  <c r="E1601" i="4" s="1"/>
  <c r="B1601" i="4"/>
  <c r="A1601" i="4"/>
  <c r="Q1600" i="4"/>
  <c r="O1600" i="4"/>
  <c r="N1600" i="4"/>
  <c r="M1600" i="4"/>
  <c r="J1600" i="4"/>
  <c r="I1600" i="4"/>
  <c r="H1600" i="4"/>
  <c r="C1600" i="4"/>
  <c r="D1600" i="4"/>
  <c r="E1600" i="4" s="1"/>
  <c r="B1600" i="4"/>
  <c r="A1600" i="4"/>
  <c r="Q1599" i="4"/>
  <c r="O1599" i="4"/>
  <c r="N1599" i="4"/>
  <c r="M1599" i="4"/>
  <c r="J1599" i="4"/>
  <c r="K1599" i="4"/>
  <c r="P1599" i="4"/>
  <c r="I1599" i="4"/>
  <c r="H1599" i="4"/>
  <c r="C1599" i="4"/>
  <c r="D1599" i="4"/>
  <c r="E1599" i="4" s="1"/>
  <c r="B1599" i="4"/>
  <c r="A1599" i="4"/>
  <c r="Q1598" i="4"/>
  <c r="O1598" i="4"/>
  <c r="N1598" i="4"/>
  <c r="M1598" i="4"/>
  <c r="J1598" i="4"/>
  <c r="K1598" i="4"/>
  <c r="P1598" i="4"/>
  <c r="I1598" i="4"/>
  <c r="H1598" i="4"/>
  <c r="C1598" i="4"/>
  <c r="D1598" i="4"/>
  <c r="E1598" i="4" s="1"/>
  <c r="B1598" i="4"/>
  <c r="A1598" i="4"/>
  <c r="Q1597" i="4"/>
  <c r="O1597" i="4"/>
  <c r="N1597" i="4"/>
  <c r="M1597" i="4"/>
  <c r="J1597" i="4"/>
  <c r="K1597" i="4"/>
  <c r="P1597" i="4"/>
  <c r="I1597" i="4"/>
  <c r="H1597" i="4"/>
  <c r="C1597" i="4"/>
  <c r="D1597" i="4"/>
  <c r="E1597" i="4" s="1"/>
  <c r="B1597" i="4"/>
  <c r="A1597" i="4"/>
  <c r="Q1596" i="4"/>
  <c r="O1596" i="4"/>
  <c r="N1596" i="4"/>
  <c r="M1596" i="4"/>
  <c r="J1596" i="4"/>
  <c r="I1596" i="4"/>
  <c r="H1596" i="4"/>
  <c r="C1596" i="4"/>
  <c r="D1596" i="4"/>
  <c r="E1596" i="4" s="1"/>
  <c r="B1596" i="4"/>
  <c r="A1596" i="4"/>
  <c r="Q1595" i="4"/>
  <c r="O1595" i="4"/>
  <c r="N1595" i="4"/>
  <c r="M1595" i="4"/>
  <c r="J1595" i="4"/>
  <c r="I1595" i="4"/>
  <c r="H1595" i="4"/>
  <c r="C1595" i="4"/>
  <c r="D1595" i="4"/>
  <c r="E1595" i="4" s="1"/>
  <c r="B1595" i="4"/>
  <c r="A1595" i="4"/>
  <c r="Q1594" i="4"/>
  <c r="O1594" i="4"/>
  <c r="N1594" i="4"/>
  <c r="M1594" i="4"/>
  <c r="J1594" i="4"/>
  <c r="I1594" i="4"/>
  <c r="H1594" i="4"/>
  <c r="C1594" i="4"/>
  <c r="D1594" i="4"/>
  <c r="E1594" i="4" s="1"/>
  <c r="B1594" i="4"/>
  <c r="A1594" i="4"/>
  <c r="Q1593" i="4"/>
  <c r="O1593" i="4"/>
  <c r="N1593" i="4"/>
  <c r="M1593" i="4"/>
  <c r="J1593" i="4"/>
  <c r="K1593" i="4"/>
  <c r="P1593" i="4"/>
  <c r="I1593" i="4"/>
  <c r="H1593" i="4"/>
  <c r="C1593" i="4"/>
  <c r="D1593" i="4"/>
  <c r="E1593" i="4" s="1"/>
  <c r="B1593" i="4"/>
  <c r="A1593" i="4"/>
  <c r="Q1592" i="4"/>
  <c r="O1592" i="4"/>
  <c r="N1592" i="4"/>
  <c r="M1592" i="4"/>
  <c r="J1592" i="4"/>
  <c r="I1592" i="4"/>
  <c r="H1592" i="4"/>
  <c r="C1592" i="4"/>
  <c r="D1592" i="4"/>
  <c r="E1592" i="4" s="1"/>
  <c r="B1592" i="4"/>
  <c r="A1592" i="4"/>
  <c r="Q1591" i="4"/>
  <c r="O1591" i="4"/>
  <c r="N1591" i="4"/>
  <c r="M1591" i="4"/>
  <c r="J1591" i="4"/>
  <c r="K1591" i="4"/>
  <c r="P1591" i="4"/>
  <c r="I1591" i="4"/>
  <c r="H1591" i="4"/>
  <c r="C1591" i="4"/>
  <c r="D1591" i="4"/>
  <c r="E1591" i="4" s="1"/>
  <c r="B1591" i="4"/>
  <c r="A1591" i="4"/>
  <c r="Q1590" i="4"/>
  <c r="O1590" i="4"/>
  <c r="N1590" i="4"/>
  <c r="M1590" i="4"/>
  <c r="J1590" i="4"/>
  <c r="K1590" i="4"/>
  <c r="P1590" i="4"/>
  <c r="I1590" i="4"/>
  <c r="H1590" i="4"/>
  <c r="C1590" i="4"/>
  <c r="D1590" i="4"/>
  <c r="E1590" i="4" s="1"/>
  <c r="B1590" i="4"/>
  <c r="A1590" i="4"/>
  <c r="Q1589" i="4"/>
  <c r="O1589" i="4"/>
  <c r="N1589" i="4"/>
  <c r="M1589" i="4"/>
  <c r="J1589" i="4"/>
  <c r="K1589" i="4"/>
  <c r="P1589" i="4"/>
  <c r="I1589" i="4"/>
  <c r="H1589" i="4"/>
  <c r="C1589" i="4"/>
  <c r="D1589" i="4"/>
  <c r="E1589" i="4" s="1"/>
  <c r="B1589" i="4"/>
  <c r="A1589" i="4"/>
  <c r="Q1588" i="4"/>
  <c r="O1588" i="4"/>
  <c r="N1588" i="4"/>
  <c r="M1588" i="4"/>
  <c r="J1588" i="4"/>
  <c r="I1588" i="4"/>
  <c r="H1588" i="4"/>
  <c r="C1588" i="4"/>
  <c r="D1588" i="4"/>
  <c r="E1588" i="4" s="1"/>
  <c r="B1588" i="4"/>
  <c r="A1588" i="4"/>
  <c r="Q1587" i="4"/>
  <c r="O1587" i="4"/>
  <c r="N1587" i="4"/>
  <c r="M1587" i="4"/>
  <c r="J1587" i="4"/>
  <c r="I1587" i="4"/>
  <c r="H1587" i="4"/>
  <c r="C1587" i="4"/>
  <c r="D1587" i="4"/>
  <c r="E1587" i="4" s="1"/>
  <c r="B1587" i="4"/>
  <c r="A1587" i="4"/>
  <c r="Q1586" i="4"/>
  <c r="O1586" i="4"/>
  <c r="N1586" i="4"/>
  <c r="M1586" i="4"/>
  <c r="J1586" i="4"/>
  <c r="I1586" i="4"/>
  <c r="H1586" i="4"/>
  <c r="C1586" i="4"/>
  <c r="D1586" i="4"/>
  <c r="E1586" i="4" s="1"/>
  <c r="B1586" i="4"/>
  <c r="A1586" i="4"/>
  <c r="Q1585" i="4"/>
  <c r="O1585" i="4"/>
  <c r="N1585" i="4"/>
  <c r="M1585" i="4"/>
  <c r="J1585" i="4"/>
  <c r="K1585" i="4"/>
  <c r="P1585" i="4"/>
  <c r="I1585" i="4"/>
  <c r="H1585" i="4"/>
  <c r="C1585" i="4"/>
  <c r="D1585" i="4"/>
  <c r="E1585" i="4" s="1"/>
  <c r="B1585" i="4"/>
  <c r="A1585" i="4"/>
  <c r="Q1584" i="4"/>
  <c r="O1584" i="4"/>
  <c r="N1584" i="4"/>
  <c r="M1584" i="4"/>
  <c r="J1584" i="4"/>
  <c r="I1584" i="4"/>
  <c r="H1584" i="4"/>
  <c r="C1584" i="4"/>
  <c r="D1584" i="4"/>
  <c r="E1584" i="4" s="1"/>
  <c r="B1584" i="4"/>
  <c r="A1584" i="4"/>
  <c r="Q1583" i="4"/>
  <c r="O1583" i="4"/>
  <c r="N1583" i="4"/>
  <c r="M1583" i="4"/>
  <c r="J1583" i="4"/>
  <c r="K1583" i="4"/>
  <c r="P1583" i="4"/>
  <c r="I1583" i="4"/>
  <c r="H1583" i="4"/>
  <c r="C1583" i="4"/>
  <c r="D1583" i="4"/>
  <c r="E1583" i="4" s="1"/>
  <c r="B1583" i="4"/>
  <c r="A1583" i="4"/>
  <c r="Q1582" i="4"/>
  <c r="O1582" i="4"/>
  <c r="N1582" i="4"/>
  <c r="M1582" i="4"/>
  <c r="J1582" i="4"/>
  <c r="K1582" i="4"/>
  <c r="P1582" i="4"/>
  <c r="I1582" i="4"/>
  <c r="H1582" i="4"/>
  <c r="C1582" i="4"/>
  <c r="D1582" i="4"/>
  <c r="E1582" i="4" s="1"/>
  <c r="B1582" i="4"/>
  <c r="A1582" i="4"/>
  <c r="Q1581" i="4"/>
  <c r="O1581" i="4"/>
  <c r="N1581" i="4"/>
  <c r="M1581" i="4"/>
  <c r="J1581" i="4"/>
  <c r="K1581" i="4"/>
  <c r="P1581" i="4"/>
  <c r="I1581" i="4"/>
  <c r="D1581" i="4"/>
  <c r="E1581" i="4" s="1"/>
  <c r="B1581" i="4"/>
  <c r="A1581" i="4"/>
  <c r="Q1580" i="4"/>
  <c r="O1580" i="4"/>
  <c r="N1580" i="4"/>
  <c r="M1580" i="4"/>
  <c r="J1580" i="4"/>
  <c r="K1580" i="4"/>
  <c r="P1580" i="4"/>
  <c r="I1580" i="4"/>
  <c r="H1580" i="4"/>
  <c r="C1580" i="4"/>
  <c r="D1580" i="4"/>
  <c r="E1580" i="4" s="1"/>
  <c r="B1580" i="4"/>
  <c r="A1580" i="4"/>
  <c r="Q1579" i="4"/>
  <c r="O1579" i="4"/>
  <c r="N1579" i="4"/>
  <c r="M1579" i="4"/>
  <c r="J1579" i="4"/>
  <c r="K1579" i="4"/>
  <c r="P1579" i="4"/>
  <c r="I1579" i="4"/>
  <c r="H1579" i="4"/>
  <c r="C1579" i="4"/>
  <c r="D1579" i="4"/>
  <c r="E1579" i="4" s="1"/>
  <c r="B1579" i="4"/>
  <c r="A1579" i="4"/>
  <c r="Q1578" i="4"/>
  <c r="O1578" i="4"/>
  <c r="N1578" i="4"/>
  <c r="M1578" i="4"/>
  <c r="J1578" i="4"/>
  <c r="K1578" i="4"/>
  <c r="P1578" i="4"/>
  <c r="I1578" i="4"/>
  <c r="H1578" i="4"/>
  <c r="C1578" i="4"/>
  <c r="D1578" i="4"/>
  <c r="E1578" i="4" s="1"/>
  <c r="B1578" i="4"/>
  <c r="A1578" i="4"/>
  <c r="Q1577" i="4"/>
  <c r="O1577" i="4"/>
  <c r="N1577" i="4"/>
  <c r="M1577" i="4"/>
  <c r="J1577" i="4"/>
  <c r="K1577" i="4"/>
  <c r="P1577" i="4"/>
  <c r="I1577" i="4"/>
  <c r="D1577" i="4"/>
  <c r="E1577" i="4" s="1"/>
  <c r="B1577" i="4"/>
  <c r="A1577" i="4"/>
  <c r="Q1576" i="4"/>
  <c r="O1576" i="4"/>
  <c r="N1576" i="4"/>
  <c r="M1576" i="4"/>
  <c r="J1576" i="4"/>
  <c r="K1576" i="4"/>
  <c r="P1576" i="4"/>
  <c r="I1576" i="4"/>
  <c r="H1576" i="4"/>
  <c r="C1576" i="4"/>
  <c r="D1576" i="4"/>
  <c r="E1576" i="4" s="1"/>
  <c r="B1576" i="4"/>
  <c r="A1576" i="4"/>
  <c r="Q1575" i="4"/>
  <c r="O1575" i="4"/>
  <c r="N1575" i="4"/>
  <c r="M1575" i="4"/>
  <c r="J1575" i="4"/>
  <c r="K1575" i="4"/>
  <c r="P1575" i="4"/>
  <c r="I1575" i="4"/>
  <c r="H1575" i="4"/>
  <c r="C1575" i="4"/>
  <c r="D1575" i="4"/>
  <c r="E1575" i="4" s="1"/>
  <c r="B1575" i="4"/>
  <c r="A1575" i="4"/>
  <c r="Q1574" i="4"/>
  <c r="O1574" i="4"/>
  <c r="N1574" i="4"/>
  <c r="M1574" i="4"/>
  <c r="J1574" i="4"/>
  <c r="K1574" i="4"/>
  <c r="P1574" i="4"/>
  <c r="I1574" i="4"/>
  <c r="H1574" i="4"/>
  <c r="C1574" i="4"/>
  <c r="D1574" i="4"/>
  <c r="E1574" i="4" s="1"/>
  <c r="B1574" i="4"/>
  <c r="A1574" i="4"/>
  <c r="Q1573" i="4"/>
  <c r="O1573" i="4"/>
  <c r="N1573" i="4"/>
  <c r="M1573" i="4"/>
  <c r="J1573" i="4"/>
  <c r="K1573" i="4"/>
  <c r="P1573" i="4"/>
  <c r="I1573" i="4"/>
  <c r="H1573" i="4"/>
  <c r="C1573" i="4"/>
  <c r="D1573" i="4"/>
  <c r="E1573" i="4" s="1"/>
  <c r="B1573" i="4"/>
  <c r="A1573" i="4"/>
  <c r="Q1572" i="4"/>
  <c r="O1572" i="4"/>
  <c r="N1572" i="4"/>
  <c r="M1572" i="4"/>
  <c r="J1572" i="4"/>
  <c r="I1572" i="4"/>
  <c r="H1572" i="4"/>
  <c r="C1572" i="4"/>
  <c r="D1572" i="4"/>
  <c r="E1572" i="4" s="1"/>
  <c r="B1572" i="4"/>
  <c r="A1572" i="4"/>
  <c r="Q1571" i="4"/>
  <c r="O1571" i="4"/>
  <c r="N1571" i="4"/>
  <c r="M1571" i="4"/>
  <c r="J1571" i="4"/>
  <c r="K1571" i="4"/>
  <c r="P1571" i="4"/>
  <c r="I1571" i="4"/>
  <c r="H1571" i="4"/>
  <c r="C1571" i="4"/>
  <c r="D1571" i="4"/>
  <c r="E1571" i="4" s="1"/>
  <c r="B1571" i="4"/>
  <c r="A1571" i="4"/>
  <c r="Q1570" i="4"/>
  <c r="O1570" i="4"/>
  <c r="N1570" i="4"/>
  <c r="M1570" i="4"/>
  <c r="J1570" i="4"/>
  <c r="K1570" i="4"/>
  <c r="P1570" i="4"/>
  <c r="I1570" i="4"/>
  <c r="H1570" i="4"/>
  <c r="C1570" i="4"/>
  <c r="D1570" i="4"/>
  <c r="E1570" i="4" s="1"/>
  <c r="B1570" i="4"/>
  <c r="A1570" i="4"/>
  <c r="Q1569" i="4"/>
  <c r="O1569" i="4"/>
  <c r="N1569" i="4"/>
  <c r="M1569" i="4"/>
  <c r="J1569" i="4"/>
  <c r="K1569" i="4"/>
  <c r="P1569" i="4"/>
  <c r="I1569" i="4"/>
  <c r="H1569" i="4"/>
  <c r="C1569" i="4"/>
  <c r="D1569" i="4"/>
  <c r="E1569" i="4" s="1"/>
  <c r="B1569" i="4"/>
  <c r="A1569" i="4"/>
  <c r="Q1568" i="4"/>
  <c r="O1568" i="4"/>
  <c r="N1568" i="4"/>
  <c r="M1568" i="4"/>
  <c r="J1568" i="4"/>
  <c r="K1568" i="4"/>
  <c r="P1568" i="4"/>
  <c r="I1568" i="4"/>
  <c r="H1568" i="4"/>
  <c r="C1568" i="4"/>
  <c r="D1568" i="4"/>
  <c r="E1568" i="4" s="1"/>
  <c r="B1568" i="4"/>
  <c r="A1568" i="4"/>
  <c r="Q1567" i="4"/>
  <c r="O1567" i="4"/>
  <c r="N1567" i="4"/>
  <c r="M1567" i="4"/>
  <c r="J1567" i="4"/>
  <c r="I1567" i="4"/>
  <c r="H1567" i="4"/>
  <c r="C1567" i="4"/>
  <c r="D1567" i="4"/>
  <c r="E1567" i="4" s="1"/>
  <c r="B1567" i="4"/>
  <c r="A1567" i="4"/>
  <c r="Q1566" i="4"/>
  <c r="O1566" i="4"/>
  <c r="N1566" i="4"/>
  <c r="M1566" i="4"/>
  <c r="J1566" i="4"/>
  <c r="K1566" i="4"/>
  <c r="P1566" i="4"/>
  <c r="I1566" i="4"/>
  <c r="H1566" i="4"/>
  <c r="C1566" i="4"/>
  <c r="D1566" i="4"/>
  <c r="E1566" i="4" s="1"/>
  <c r="B1566" i="4"/>
  <c r="A1566" i="4"/>
  <c r="Q1565" i="4"/>
  <c r="O1565" i="4"/>
  <c r="N1565" i="4"/>
  <c r="M1565" i="4"/>
  <c r="J1565" i="4"/>
  <c r="K1565" i="4"/>
  <c r="P1565" i="4"/>
  <c r="I1565" i="4"/>
  <c r="H1565" i="4"/>
  <c r="C1565" i="4"/>
  <c r="D1565" i="4"/>
  <c r="E1565" i="4" s="1"/>
  <c r="B1565" i="4"/>
  <c r="A1565" i="4"/>
  <c r="Q1564" i="4"/>
  <c r="O1564" i="4"/>
  <c r="N1564" i="4"/>
  <c r="M1564" i="4"/>
  <c r="J1564" i="4"/>
  <c r="K1564" i="4"/>
  <c r="P1564" i="4"/>
  <c r="I1564" i="4"/>
  <c r="H1564" i="4"/>
  <c r="C1564" i="4"/>
  <c r="D1564" i="4"/>
  <c r="E1564" i="4" s="1"/>
  <c r="B1564" i="4"/>
  <c r="A1564" i="4"/>
  <c r="Q1563" i="4"/>
  <c r="O1563" i="4"/>
  <c r="N1563" i="4"/>
  <c r="M1563" i="4"/>
  <c r="J1563" i="4"/>
  <c r="I1563" i="4"/>
  <c r="H1563" i="4"/>
  <c r="C1563" i="4"/>
  <c r="D1563" i="4"/>
  <c r="E1563" i="4" s="1"/>
  <c r="B1563" i="4"/>
  <c r="A1563" i="4"/>
  <c r="Q1562" i="4"/>
  <c r="O1562" i="4"/>
  <c r="N1562" i="4"/>
  <c r="M1562" i="4"/>
  <c r="J1562" i="4"/>
  <c r="K1562" i="4"/>
  <c r="P1562" i="4"/>
  <c r="I1562" i="4"/>
  <c r="H1562" i="4"/>
  <c r="C1562" i="4"/>
  <c r="D1562" i="4"/>
  <c r="E1562" i="4" s="1"/>
  <c r="B1562" i="4"/>
  <c r="A1562" i="4"/>
  <c r="Q1561" i="4"/>
  <c r="O1561" i="4"/>
  <c r="N1561" i="4"/>
  <c r="M1561" i="4"/>
  <c r="J1561" i="4"/>
  <c r="K1561" i="4"/>
  <c r="P1561" i="4"/>
  <c r="I1561" i="4"/>
  <c r="H1561" i="4"/>
  <c r="C1561" i="4"/>
  <c r="D1561" i="4"/>
  <c r="E1561" i="4" s="1"/>
  <c r="B1561" i="4"/>
  <c r="A1561" i="4"/>
  <c r="Q1560" i="4"/>
  <c r="O1560" i="4"/>
  <c r="N1560" i="4"/>
  <c r="M1560" i="4"/>
  <c r="J1560" i="4"/>
  <c r="K1560" i="4"/>
  <c r="P1560" i="4"/>
  <c r="I1560" i="4"/>
  <c r="H1560" i="4"/>
  <c r="C1560" i="4"/>
  <c r="D1560" i="4"/>
  <c r="E1560" i="4" s="1"/>
  <c r="B1560" i="4"/>
  <c r="A1560" i="4"/>
  <c r="Q1559" i="4"/>
  <c r="O1559" i="4"/>
  <c r="N1559" i="4"/>
  <c r="M1559" i="4"/>
  <c r="J1559" i="4"/>
  <c r="I1559" i="4"/>
  <c r="H1559" i="4"/>
  <c r="C1559" i="4"/>
  <c r="D1559" i="4"/>
  <c r="E1559" i="4" s="1"/>
  <c r="B1559" i="4"/>
  <c r="A1559" i="4"/>
  <c r="Q1558" i="4"/>
  <c r="O1558" i="4"/>
  <c r="N1558" i="4"/>
  <c r="M1558" i="4"/>
  <c r="J1558" i="4"/>
  <c r="K1558" i="4"/>
  <c r="P1558" i="4"/>
  <c r="I1558" i="4"/>
  <c r="H1558" i="4"/>
  <c r="C1558" i="4"/>
  <c r="D1558" i="4"/>
  <c r="E1558" i="4" s="1"/>
  <c r="B1558" i="4"/>
  <c r="A1558" i="4"/>
  <c r="Q1557" i="4"/>
  <c r="O1557" i="4"/>
  <c r="N1557" i="4"/>
  <c r="M1557" i="4"/>
  <c r="J1557" i="4"/>
  <c r="I1557" i="4"/>
  <c r="H1557" i="4"/>
  <c r="C1557" i="4"/>
  <c r="D1557" i="4"/>
  <c r="E1557" i="4" s="1"/>
  <c r="B1557" i="4"/>
  <c r="A1557" i="4"/>
  <c r="Q1556" i="4"/>
  <c r="O1556" i="4"/>
  <c r="N1556" i="4"/>
  <c r="M1556" i="4"/>
  <c r="J1556" i="4"/>
  <c r="K1556" i="4"/>
  <c r="P1556" i="4"/>
  <c r="I1556" i="4"/>
  <c r="H1556" i="4"/>
  <c r="C1556" i="4"/>
  <c r="D1556" i="4"/>
  <c r="E1556" i="4" s="1"/>
  <c r="B1556" i="4"/>
  <c r="A1556" i="4"/>
  <c r="Q1555" i="4"/>
  <c r="O1555" i="4"/>
  <c r="N1555" i="4"/>
  <c r="M1555" i="4"/>
  <c r="J1555" i="4"/>
  <c r="I1555" i="4"/>
  <c r="H1555" i="4"/>
  <c r="C1555" i="4"/>
  <c r="D1555" i="4"/>
  <c r="E1555" i="4" s="1"/>
  <c r="B1555" i="4"/>
  <c r="A1555" i="4"/>
  <c r="Q1554" i="4"/>
  <c r="O1554" i="4"/>
  <c r="N1554" i="4"/>
  <c r="M1554" i="4"/>
  <c r="J1554" i="4"/>
  <c r="K1554" i="4"/>
  <c r="P1554" i="4"/>
  <c r="I1554" i="4"/>
  <c r="H1554" i="4"/>
  <c r="C1554" i="4"/>
  <c r="D1554" i="4"/>
  <c r="E1554" i="4" s="1"/>
  <c r="B1554" i="4"/>
  <c r="A1554" i="4"/>
  <c r="Q1553" i="4"/>
  <c r="O1553" i="4"/>
  <c r="N1553" i="4"/>
  <c r="M1553" i="4"/>
  <c r="J1553" i="4"/>
  <c r="K1553" i="4"/>
  <c r="P1553" i="4"/>
  <c r="I1553" i="4"/>
  <c r="H1553" i="4"/>
  <c r="C1553" i="4"/>
  <c r="D1553" i="4"/>
  <c r="E1553" i="4" s="1"/>
  <c r="B1553" i="4"/>
  <c r="A1553" i="4"/>
  <c r="Q1552" i="4"/>
  <c r="O1552" i="4"/>
  <c r="N1552" i="4"/>
  <c r="M1552" i="4"/>
  <c r="J1552" i="4"/>
  <c r="K1552" i="4"/>
  <c r="P1552" i="4"/>
  <c r="I1552" i="4"/>
  <c r="H1552" i="4"/>
  <c r="C1552" i="4"/>
  <c r="D1552" i="4"/>
  <c r="E1552" i="4" s="1"/>
  <c r="B1552" i="4"/>
  <c r="A1552" i="4"/>
  <c r="Q1551" i="4"/>
  <c r="O1551" i="4"/>
  <c r="N1551" i="4"/>
  <c r="M1551" i="4"/>
  <c r="J1551" i="4"/>
  <c r="I1551" i="4"/>
  <c r="H1551" i="4"/>
  <c r="C1551" i="4"/>
  <c r="D1551" i="4"/>
  <c r="E1551" i="4" s="1"/>
  <c r="B1551" i="4"/>
  <c r="A1551" i="4"/>
  <c r="Q1550" i="4"/>
  <c r="O1550" i="4"/>
  <c r="N1550" i="4"/>
  <c r="M1550" i="4"/>
  <c r="J1550" i="4"/>
  <c r="K1550" i="4"/>
  <c r="P1550" i="4"/>
  <c r="I1550" i="4"/>
  <c r="H1550" i="4"/>
  <c r="C1550" i="4"/>
  <c r="D1550" i="4"/>
  <c r="E1550" i="4" s="1"/>
  <c r="B1550" i="4"/>
  <c r="A1550" i="4"/>
  <c r="Q1549" i="4"/>
  <c r="O1549" i="4"/>
  <c r="N1549" i="4"/>
  <c r="M1549" i="4"/>
  <c r="J1549" i="4"/>
  <c r="K1549" i="4"/>
  <c r="P1549" i="4"/>
  <c r="I1549" i="4"/>
  <c r="D1549" i="4"/>
  <c r="E1549" i="4" s="1"/>
  <c r="B1549" i="4"/>
  <c r="A1549" i="4"/>
  <c r="Q1548" i="4"/>
  <c r="O1548" i="4"/>
  <c r="N1548" i="4"/>
  <c r="M1548" i="4"/>
  <c r="J1548" i="4"/>
  <c r="K1548" i="4"/>
  <c r="P1548" i="4"/>
  <c r="I1548" i="4"/>
  <c r="H1548" i="4"/>
  <c r="C1548" i="4"/>
  <c r="D1548" i="4"/>
  <c r="E1548" i="4" s="1"/>
  <c r="B1548" i="4"/>
  <c r="A1548" i="4"/>
  <c r="Q1547" i="4"/>
  <c r="O1547" i="4"/>
  <c r="N1547" i="4"/>
  <c r="M1547" i="4"/>
  <c r="J1547" i="4"/>
  <c r="I1547" i="4"/>
  <c r="H1547" i="4"/>
  <c r="C1547" i="4"/>
  <c r="D1547" i="4"/>
  <c r="E1547" i="4" s="1"/>
  <c r="B1547" i="4"/>
  <c r="A1547" i="4"/>
  <c r="Q1546" i="4"/>
  <c r="O1546" i="4"/>
  <c r="N1546" i="4"/>
  <c r="M1546" i="4"/>
  <c r="J1546" i="4"/>
  <c r="K1546" i="4"/>
  <c r="P1546" i="4"/>
  <c r="I1546" i="4"/>
  <c r="H1546" i="4"/>
  <c r="C1546" i="4"/>
  <c r="D1546" i="4"/>
  <c r="E1546" i="4" s="1"/>
  <c r="B1546" i="4"/>
  <c r="A1546" i="4"/>
  <c r="Q1545" i="4"/>
  <c r="O1545" i="4"/>
  <c r="N1545" i="4"/>
  <c r="M1545" i="4"/>
  <c r="J1545" i="4"/>
  <c r="K1545" i="4"/>
  <c r="P1545" i="4"/>
  <c r="I1545" i="4"/>
  <c r="D1545" i="4"/>
  <c r="E1545" i="4" s="1"/>
  <c r="B1545" i="4"/>
  <c r="A1545" i="4"/>
  <c r="Q1544" i="4"/>
  <c r="O1544" i="4"/>
  <c r="N1544" i="4"/>
  <c r="M1544" i="4"/>
  <c r="J1544" i="4"/>
  <c r="K1544" i="4"/>
  <c r="P1544" i="4"/>
  <c r="I1544" i="4"/>
  <c r="H1544" i="4"/>
  <c r="C1544" i="4"/>
  <c r="D1544" i="4"/>
  <c r="E1544" i="4" s="1"/>
  <c r="B1544" i="4"/>
  <c r="A1544" i="4"/>
  <c r="Q1543" i="4"/>
  <c r="O1543" i="4"/>
  <c r="N1543" i="4"/>
  <c r="M1543" i="4"/>
  <c r="J1543" i="4"/>
  <c r="I1543" i="4"/>
  <c r="H1543" i="4"/>
  <c r="C1543" i="4"/>
  <c r="D1543" i="4"/>
  <c r="E1543" i="4" s="1"/>
  <c r="B1543" i="4"/>
  <c r="A1543" i="4"/>
  <c r="Q1542" i="4"/>
  <c r="O1542" i="4"/>
  <c r="N1542" i="4"/>
  <c r="M1542" i="4"/>
  <c r="J1542" i="4"/>
  <c r="K1542" i="4"/>
  <c r="P1542" i="4"/>
  <c r="I1542" i="4"/>
  <c r="H1542" i="4"/>
  <c r="C1542" i="4"/>
  <c r="D1542" i="4"/>
  <c r="E1542" i="4" s="1"/>
  <c r="B1542" i="4"/>
  <c r="A1542" i="4"/>
  <c r="Q1541" i="4"/>
  <c r="O1541" i="4"/>
  <c r="N1541" i="4"/>
  <c r="M1541" i="4"/>
  <c r="J1541" i="4"/>
  <c r="K1541" i="4"/>
  <c r="P1541" i="4"/>
  <c r="I1541" i="4"/>
  <c r="D1541" i="4"/>
  <c r="E1541" i="4" s="1"/>
  <c r="B1541" i="4"/>
  <c r="A1541" i="4"/>
  <c r="Q1540" i="4"/>
  <c r="O1540" i="4"/>
  <c r="N1540" i="4"/>
  <c r="M1540" i="4"/>
  <c r="J1540" i="4"/>
  <c r="K1540" i="4"/>
  <c r="P1540" i="4"/>
  <c r="I1540" i="4"/>
  <c r="H1540" i="4"/>
  <c r="C1540" i="4"/>
  <c r="D1540" i="4"/>
  <c r="E1540" i="4" s="1"/>
  <c r="B1540" i="4"/>
  <c r="A1540" i="4"/>
  <c r="Q1539" i="4"/>
  <c r="O1539" i="4"/>
  <c r="N1539" i="4"/>
  <c r="M1539" i="4"/>
  <c r="J1539" i="4"/>
  <c r="I1539" i="4"/>
  <c r="H1539" i="4"/>
  <c r="C1539" i="4"/>
  <c r="D1539" i="4"/>
  <c r="E1539" i="4" s="1"/>
  <c r="B1539" i="4"/>
  <c r="A1539" i="4"/>
  <c r="Q1538" i="4"/>
  <c r="O1538" i="4"/>
  <c r="N1538" i="4"/>
  <c r="M1538" i="4"/>
  <c r="J1538" i="4"/>
  <c r="K1538" i="4"/>
  <c r="P1538" i="4"/>
  <c r="I1538" i="4"/>
  <c r="D1538" i="4"/>
  <c r="E1538" i="4" s="1"/>
  <c r="B1538" i="4"/>
  <c r="A1538" i="4"/>
  <c r="Q1537" i="4"/>
  <c r="O1537" i="4"/>
  <c r="N1537" i="4"/>
  <c r="M1537" i="4"/>
  <c r="J1537" i="4"/>
  <c r="I1537" i="4"/>
  <c r="H1537" i="4"/>
  <c r="C1537" i="4"/>
  <c r="D1537" i="4"/>
  <c r="E1537" i="4" s="1"/>
  <c r="B1537" i="4"/>
  <c r="A1537" i="4"/>
  <c r="Q1536" i="4"/>
  <c r="O1536" i="4"/>
  <c r="N1536" i="4"/>
  <c r="M1536" i="4"/>
  <c r="J1536" i="4"/>
  <c r="I1536" i="4"/>
  <c r="H1536" i="4"/>
  <c r="C1536" i="4"/>
  <c r="D1536" i="4"/>
  <c r="E1536" i="4" s="1"/>
  <c r="B1536" i="4"/>
  <c r="A1536" i="4"/>
  <c r="Q1535" i="4"/>
  <c r="O1535" i="4"/>
  <c r="N1535" i="4"/>
  <c r="M1535" i="4"/>
  <c r="J1535" i="4"/>
  <c r="I1535" i="4"/>
  <c r="H1535" i="4"/>
  <c r="C1535" i="4"/>
  <c r="D1535" i="4"/>
  <c r="E1535" i="4" s="1"/>
  <c r="B1535" i="4"/>
  <c r="A1535" i="4"/>
  <c r="Q1534" i="4"/>
  <c r="O1534" i="4"/>
  <c r="N1534" i="4"/>
  <c r="M1534" i="4"/>
  <c r="J1534" i="4"/>
  <c r="K1534" i="4"/>
  <c r="P1534" i="4"/>
  <c r="I1534" i="4"/>
  <c r="D1534" i="4"/>
  <c r="E1534" i="4" s="1"/>
  <c r="B1534" i="4"/>
  <c r="A1534" i="4"/>
  <c r="Q1533" i="4"/>
  <c r="O1533" i="4"/>
  <c r="N1533" i="4"/>
  <c r="M1533" i="4"/>
  <c r="J1533" i="4"/>
  <c r="K1533" i="4"/>
  <c r="P1533" i="4"/>
  <c r="I1533" i="4"/>
  <c r="D1533" i="4"/>
  <c r="E1533" i="4" s="1"/>
  <c r="B1533" i="4"/>
  <c r="A1533" i="4"/>
  <c r="Q1532" i="4"/>
  <c r="O1532" i="4"/>
  <c r="N1532" i="4"/>
  <c r="M1532" i="4"/>
  <c r="J1532" i="4"/>
  <c r="K1532" i="4"/>
  <c r="P1532" i="4"/>
  <c r="I1532" i="4"/>
  <c r="H1532" i="4"/>
  <c r="C1532" i="4"/>
  <c r="D1532" i="4"/>
  <c r="E1532" i="4" s="1"/>
  <c r="B1532" i="4"/>
  <c r="A1532" i="4"/>
  <c r="Q1531" i="4"/>
  <c r="O1531" i="4"/>
  <c r="N1531" i="4"/>
  <c r="M1531" i="4"/>
  <c r="J1531" i="4"/>
  <c r="I1531" i="4"/>
  <c r="H1531" i="4"/>
  <c r="C1531" i="4"/>
  <c r="D1531" i="4"/>
  <c r="E1531" i="4" s="1"/>
  <c r="B1531" i="4"/>
  <c r="A1531" i="4"/>
  <c r="Q1530" i="4"/>
  <c r="O1530" i="4"/>
  <c r="N1530" i="4"/>
  <c r="M1530" i="4"/>
  <c r="J1530" i="4"/>
  <c r="K1530" i="4"/>
  <c r="P1530" i="4"/>
  <c r="I1530" i="4"/>
  <c r="D1530" i="4"/>
  <c r="E1530" i="4" s="1"/>
  <c r="B1530" i="4"/>
  <c r="A1530" i="4"/>
  <c r="Q1529" i="4"/>
  <c r="O1529" i="4"/>
  <c r="N1529" i="4"/>
  <c r="M1529" i="4"/>
  <c r="J1529" i="4"/>
  <c r="I1529" i="4"/>
  <c r="H1529" i="4"/>
  <c r="C1529" i="4"/>
  <c r="D1529" i="4"/>
  <c r="E1529" i="4" s="1"/>
  <c r="B1529" i="4"/>
  <c r="A1529" i="4"/>
  <c r="Q1528" i="4"/>
  <c r="O1528" i="4"/>
  <c r="N1528" i="4"/>
  <c r="M1528" i="4"/>
  <c r="J1528" i="4"/>
  <c r="K1528" i="4"/>
  <c r="P1528" i="4"/>
  <c r="I1528" i="4"/>
  <c r="D1528" i="4"/>
  <c r="E1528" i="4" s="1"/>
  <c r="B1528" i="4"/>
  <c r="A1528" i="4"/>
  <c r="Q1527" i="4"/>
  <c r="O1527" i="4"/>
  <c r="N1527" i="4"/>
  <c r="M1527" i="4"/>
  <c r="J1527" i="4"/>
  <c r="I1527" i="4"/>
  <c r="H1527" i="4"/>
  <c r="C1527" i="4"/>
  <c r="D1527" i="4"/>
  <c r="E1527" i="4" s="1"/>
  <c r="B1527" i="4"/>
  <c r="A1527" i="4"/>
  <c r="Q1526" i="4"/>
  <c r="O1526" i="4"/>
  <c r="N1526" i="4"/>
  <c r="M1526" i="4"/>
  <c r="J1526" i="4"/>
  <c r="K1526" i="4"/>
  <c r="P1526" i="4"/>
  <c r="I1526" i="4"/>
  <c r="D1526" i="4"/>
  <c r="E1526" i="4" s="1"/>
  <c r="B1526" i="4"/>
  <c r="A1526" i="4"/>
  <c r="Q1525" i="4"/>
  <c r="O1525" i="4"/>
  <c r="N1525" i="4"/>
  <c r="M1525" i="4"/>
  <c r="J1525" i="4"/>
  <c r="I1525" i="4"/>
  <c r="H1525" i="4"/>
  <c r="C1525" i="4"/>
  <c r="D1525" i="4"/>
  <c r="E1525" i="4" s="1"/>
  <c r="B1525" i="4"/>
  <c r="A1525" i="4"/>
  <c r="Q1524" i="4"/>
  <c r="O1524" i="4"/>
  <c r="N1524" i="4"/>
  <c r="M1524" i="4"/>
  <c r="J1524" i="4"/>
  <c r="K1524" i="4"/>
  <c r="P1524" i="4"/>
  <c r="I1524" i="4"/>
  <c r="D1524" i="4"/>
  <c r="E1524" i="4" s="1"/>
  <c r="B1524" i="4"/>
  <c r="A1524" i="4"/>
  <c r="Q1523" i="4"/>
  <c r="O1523" i="4"/>
  <c r="N1523" i="4"/>
  <c r="M1523" i="4"/>
  <c r="J1523" i="4"/>
  <c r="K1523" i="4"/>
  <c r="P1523" i="4"/>
  <c r="I1523" i="4"/>
  <c r="H1523" i="4"/>
  <c r="C1523" i="4"/>
  <c r="D1523" i="4"/>
  <c r="E1523" i="4" s="1"/>
  <c r="B1523" i="4"/>
  <c r="A1523" i="4"/>
  <c r="Q1522" i="4"/>
  <c r="O1522" i="4"/>
  <c r="N1522" i="4"/>
  <c r="M1522" i="4"/>
  <c r="J1522" i="4"/>
  <c r="K1522" i="4"/>
  <c r="P1522" i="4"/>
  <c r="I1522" i="4"/>
  <c r="D1522" i="4"/>
  <c r="E1522" i="4" s="1"/>
  <c r="B1522" i="4"/>
  <c r="A1522" i="4"/>
  <c r="Q1521" i="4"/>
  <c r="O1521" i="4"/>
  <c r="N1521" i="4"/>
  <c r="M1521" i="4"/>
  <c r="J1521" i="4"/>
  <c r="I1521" i="4"/>
  <c r="H1521" i="4"/>
  <c r="C1521" i="4"/>
  <c r="D1521" i="4"/>
  <c r="E1521" i="4" s="1"/>
  <c r="B1521" i="4"/>
  <c r="A1521" i="4"/>
  <c r="Q1520" i="4"/>
  <c r="O1520" i="4"/>
  <c r="N1520" i="4"/>
  <c r="M1520" i="4"/>
  <c r="J1520" i="4"/>
  <c r="K1520" i="4"/>
  <c r="P1520" i="4"/>
  <c r="I1520" i="4"/>
  <c r="D1520" i="4"/>
  <c r="E1520" i="4" s="1"/>
  <c r="B1520" i="4"/>
  <c r="A1520" i="4"/>
  <c r="Q1519" i="4"/>
  <c r="O1519" i="4"/>
  <c r="N1519" i="4"/>
  <c r="M1519" i="4"/>
  <c r="J1519" i="4"/>
  <c r="I1519" i="4"/>
  <c r="H1519" i="4"/>
  <c r="C1519" i="4"/>
  <c r="D1519" i="4"/>
  <c r="E1519" i="4" s="1"/>
  <c r="B1519" i="4"/>
  <c r="A1519" i="4"/>
  <c r="Q1518" i="4"/>
  <c r="O1518" i="4"/>
  <c r="N1518" i="4"/>
  <c r="M1518" i="4"/>
  <c r="J1518" i="4"/>
  <c r="K1518" i="4"/>
  <c r="P1518" i="4"/>
  <c r="I1518" i="4"/>
  <c r="D1518" i="4"/>
  <c r="E1518" i="4" s="1"/>
  <c r="B1518" i="4"/>
  <c r="A1518" i="4"/>
  <c r="Q1517" i="4"/>
  <c r="O1517" i="4"/>
  <c r="N1517" i="4"/>
  <c r="M1517" i="4"/>
  <c r="J1517" i="4"/>
  <c r="I1517" i="4"/>
  <c r="H1517" i="4"/>
  <c r="C1517" i="4"/>
  <c r="D1517" i="4"/>
  <c r="E1517" i="4" s="1"/>
  <c r="B1517" i="4"/>
  <c r="A1517" i="4"/>
  <c r="Q1516" i="4"/>
  <c r="O1516" i="4"/>
  <c r="N1516" i="4"/>
  <c r="M1516" i="4"/>
  <c r="J1516" i="4"/>
  <c r="K1516" i="4"/>
  <c r="P1516" i="4"/>
  <c r="I1516" i="4"/>
  <c r="D1516" i="4"/>
  <c r="E1516" i="4" s="1"/>
  <c r="B1516" i="4"/>
  <c r="A1516" i="4"/>
  <c r="Q1515" i="4"/>
  <c r="O1515" i="4"/>
  <c r="N1515" i="4"/>
  <c r="M1515" i="4"/>
  <c r="J1515" i="4"/>
  <c r="K1515" i="4"/>
  <c r="P1515" i="4"/>
  <c r="I1515" i="4"/>
  <c r="H1515" i="4"/>
  <c r="C1515" i="4"/>
  <c r="D1515" i="4"/>
  <c r="E1515" i="4" s="1"/>
  <c r="B1515" i="4"/>
  <c r="A1515" i="4"/>
  <c r="Q1514" i="4"/>
  <c r="O1514" i="4"/>
  <c r="N1514" i="4"/>
  <c r="M1514" i="4"/>
  <c r="J1514" i="4"/>
  <c r="K1514" i="4"/>
  <c r="P1514" i="4"/>
  <c r="I1514" i="4"/>
  <c r="D1514" i="4"/>
  <c r="E1514" i="4" s="1"/>
  <c r="B1514" i="4"/>
  <c r="A1514" i="4"/>
  <c r="Q1513" i="4"/>
  <c r="O1513" i="4"/>
  <c r="N1513" i="4"/>
  <c r="M1513" i="4"/>
  <c r="J1513" i="4"/>
  <c r="I1513" i="4"/>
  <c r="H1513" i="4"/>
  <c r="C1513" i="4"/>
  <c r="D1513" i="4"/>
  <c r="E1513" i="4" s="1"/>
  <c r="B1513" i="4"/>
  <c r="A1513" i="4"/>
  <c r="Q1512" i="4"/>
  <c r="O1512" i="4"/>
  <c r="N1512" i="4"/>
  <c r="M1512" i="4"/>
  <c r="J1512" i="4"/>
  <c r="K1512" i="4"/>
  <c r="P1512" i="4"/>
  <c r="I1512" i="4"/>
  <c r="D1512" i="4"/>
  <c r="E1512" i="4" s="1"/>
  <c r="B1512" i="4"/>
  <c r="A1512" i="4"/>
  <c r="Q1511" i="4"/>
  <c r="O1511" i="4"/>
  <c r="N1511" i="4"/>
  <c r="M1511" i="4"/>
  <c r="J1511" i="4"/>
  <c r="I1511" i="4"/>
  <c r="H1511" i="4"/>
  <c r="C1511" i="4"/>
  <c r="D1511" i="4"/>
  <c r="E1511" i="4" s="1"/>
  <c r="B1511" i="4"/>
  <c r="A1511" i="4"/>
  <c r="Q1510" i="4"/>
  <c r="O1510" i="4"/>
  <c r="N1510" i="4"/>
  <c r="M1510" i="4"/>
  <c r="J1510" i="4"/>
  <c r="K1510" i="4"/>
  <c r="P1510" i="4"/>
  <c r="I1510" i="4"/>
  <c r="D1510" i="4"/>
  <c r="E1510" i="4" s="1"/>
  <c r="B1510" i="4"/>
  <c r="A1510" i="4"/>
  <c r="Q1509" i="4"/>
  <c r="O1509" i="4"/>
  <c r="N1509" i="4"/>
  <c r="M1509" i="4"/>
  <c r="J1509" i="4"/>
  <c r="I1509" i="4"/>
  <c r="H1509" i="4"/>
  <c r="C1509" i="4"/>
  <c r="D1509" i="4"/>
  <c r="E1509" i="4" s="1"/>
  <c r="B1509" i="4"/>
  <c r="A1509" i="4"/>
  <c r="Q1508" i="4"/>
  <c r="O1508" i="4"/>
  <c r="N1508" i="4"/>
  <c r="M1508" i="4"/>
  <c r="J1508" i="4"/>
  <c r="K1508" i="4"/>
  <c r="P1508" i="4"/>
  <c r="I1508" i="4"/>
  <c r="D1508" i="4"/>
  <c r="E1508" i="4" s="1"/>
  <c r="B1508" i="4"/>
  <c r="A1508" i="4"/>
  <c r="Q1507" i="4"/>
  <c r="O1507" i="4"/>
  <c r="N1507" i="4"/>
  <c r="M1507" i="4"/>
  <c r="J1507" i="4"/>
  <c r="K1507" i="4"/>
  <c r="P1507" i="4"/>
  <c r="I1507" i="4"/>
  <c r="H1507" i="4"/>
  <c r="C1507" i="4"/>
  <c r="D1507" i="4"/>
  <c r="E1507" i="4" s="1"/>
  <c r="B1507" i="4"/>
  <c r="A1507" i="4"/>
  <c r="Q1506" i="4"/>
  <c r="O1506" i="4"/>
  <c r="N1506" i="4"/>
  <c r="M1506" i="4"/>
  <c r="J1506" i="4"/>
  <c r="K1506" i="4"/>
  <c r="P1506" i="4"/>
  <c r="I1506" i="4"/>
  <c r="D1506" i="4"/>
  <c r="E1506" i="4" s="1"/>
  <c r="B1506" i="4"/>
  <c r="A1506" i="4"/>
  <c r="Q1505" i="4"/>
  <c r="O1505" i="4"/>
  <c r="N1505" i="4"/>
  <c r="M1505" i="4"/>
  <c r="J1505" i="4"/>
  <c r="I1505" i="4"/>
  <c r="H1505" i="4"/>
  <c r="C1505" i="4"/>
  <c r="D1505" i="4"/>
  <c r="E1505" i="4" s="1"/>
  <c r="B1505" i="4"/>
  <c r="A1505" i="4"/>
  <c r="Q1504" i="4"/>
  <c r="O1504" i="4"/>
  <c r="N1504" i="4"/>
  <c r="M1504" i="4"/>
  <c r="J1504" i="4"/>
  <c r="K1504" i="4"/>
  <c r="P1504" i="4"/>
  <c r="I1504" i="4"/>
  <c r="D1504" i="4"/>
  <c r="E1504" i="4" s="1"/>
  <c r="B1504" i="4"/>
  <c r="A1504" i="4"/>
  <c r="Q1503" i="4"/>
  <c r="O1503" i="4"/>
  <c r="N1503" i="4"/>
  <c r="M1503" i="4"/>
  <c r="J1503" i="4"/>
  <c r="I1503" i="4"/>
  <c r="H1503" i="4"/>
  <c r="C1503" i="4"/>
  <c r="D1503" i="4"/>
  <c r="E1503" i="4" s="1"/>
  <c r="B1503" i="4"/>
  <c r="A1503" i="4"/>
  <c r="Q1502" i="4"/>
  <c r="O1502" i="4"/>
  <c r="N1502" i="4"/>
  <c r="M1502" i="4"/>
  <c r="J1502" i="4"/>
  <c r="K1502" i="4"/>
  <c r="P1502" i="4"/>
  <c r="I1502" i="4"/>
  <c r="D1502" i="4"/>
  <c r="E1502" i="4" s="1"/>
  <c r="B1502" i="4"/>
  <c r="A1502" i="4"/>
  <c r="Q1501" i="4"/>
  <c r="O1501" i="4"/>
  <c r="N1501" i="4"/>
  <c r="M1501" i="4"/>
  <c r="J1501" i="4"/>
  <c r="I1501" i="4"/>
  <c r="H1501" i="4"/>
  <c r="C1501" i="4"/>
  <c r="D1501" i="4"/>
  <c r="E1501" i="4" s="1"/>
  <c r="B1501" i="4"/>
  <c r="A1501" i="4"/>
  <c r="Q1500" i="4"/>
  <c r="O1500" i="4"/>
  <c r="N1500" i="4"/>
  <c r="M1500" i="4"/>
  <c r="J1500" i="4"/>
  <c r="K1500" i="4"/>
  <c r="P1500" i="4"/>
  <c r="I1500" i="4"/>
  <c r="D1500" i="4"/>
  <c r="E1500" i="4" s="1"/>
  <c r="B1500" i="4"/>
  <c r="A1500" i="4"/>
  <c r="Q1499" i="4"/>
  <c r="O1499" i="4"/>
  <c r="N1499" i="4"/>
  <c r="M1499" i="4"/>
  <c r="J1499" i="4"/>
  <c r="K1499" i="4"/>
  <c r="P1499" i="4"/>
  <c r="I1499" i="4"/>
  <c r="H1499" i="4"/>
  <c r="C1499" i="4"/>
  <c r="D1499" i="4"/>
  <c r="E1499" i="4" s="1"/>
  <c r="B1499" i="4"/>
  <c r="A1499" i="4"/>
  <c r="Q1498" i="4"/>
  <c r="O1498" i="4"/>
  <c r="N1498" i="4"/>
  <c r="M1498" i="4"/>
  <c r="J1498" i="4"/>
  <c r="K1498" i="4"/>
  <c r="P1498" i="4"/>
  <c r="I1498" i="4"/>
  <c r="D1498" i="4"/>
  <c r="E1498" i="4" s="1"/>
  <c r="B1498" i="4"/>
  <c r="A1498" i="4"/>
  <c r="Q1497" i="4"/>
  <c r="O1497" i="4"/>
  <c r="N1497" i="4"/>
  <c r="M1497" i="4"/>
  <c r="J1497" i="4"/>
  <c r="K1497" i="4"/>
  <c r="P1497" i="4"/>
  <c r="I1497" i="4"/>
  <c r="D1497" i="4"/>
  <c r="E1497" i="4" s="1"/>
  <c r="B1497" i="4"/>
  <c r="A1497" i="4"/>
  <c r="Q1496" i="4"/>
  <c r="O1496" i="4"/>
  <c r="N1496" i="4"/>
  <c r="M1496" i="4"/>
  <c r="J1496" i="4"/>
  <c r="K1496" i="4"/>
  <c r="P1496" i="4"/>
  <c r="I1496" i="4"/>
  <c r="D1496" i="4"/>
  <c r="E1496" i="4" s="1"/>
  <c r="B1496" i="4"/>
  <c r="A1496" i="4"/>
  <c r="Q1495" i="4"/>
  <c r="O1495" i="4"/>
  <c r="N1495" i="4"/>
  <c r="M1495" i="4"/>
  <c r="J1495" i="4"/>
  <c r="I1495" i="4"/>
  <c r="H1495" i="4"/>
  <c r="C1495" i="4"/>
  <c r="D1495" i="4"/>
  <c r="E1495" i="4" s="1"/>
  <c r="B1495" i="4"/>
  <c r="A1495" i="4"/>
  <c r="Q1494" i="4"/>
  <c r="O1494" i="4"/>
  <c r="N1494" i="4"/>
  <c r="M1494" i="4"/>
  <c r="J1494" i="4"/>
  <c r="K1494" i="4"/>
  <c r="P1494" i="4"/>
  <c r="I1494" i="4"/>
  <c r="D1494" i="4"/>
  <c r="E1494" i="4" s="1"/>
  <c r="B1494" i="4"/>
  <c r="A1494" i="4"/>
  <c r="Q1493" i="4"/>
  <c r="O1493" i="4"/>
  <c r="N1493" i="4"/>
  <c r="M1493" i="4"/>
  <c r="J1493" i="4"/>
  <c r="K1493" i="4"/>
  <c r="P1493" i="4"/>
  <c r="I1493" i="4"/>
  <c r="H1493" i="4"/>
  <c r="C1493" i="4"/>
  <c r="D1493" i="4"/>
  <c r="E1493" i="4" s="1"/>
  <c r="B1493" i="4"/>
  <c r="A1493" i="4"/>
  <c r="Q1492" i="4"/>
  <c r="O1492" i="4"/>
  <c r="N1492" i="4"/>
  <c r="M1492" i="4"/>
  <c r="J1492" i="4"/>
  <c r="K1492" i="4"/>
  <c r="P1492" i="4"/>
  <c r="I1492" i="4"/>
  <c r="D1492" i="4"/>
  <c r="E1492" i="4" s="1"/>
  <c r="B1492" i="4"/>
  <c r="A1492" i="4"/>
  <c r="Q1491" i="4"/>
  <c r="O1491" i="4"/>
  <c r="N1491" i="4"/>
  <c r="M1491" i="4"/>
  <c r="J1491" i="4"/>
  <c r="I1491" i="4"/>
  <c r="H1491" i="4"/>
  <c r="C1491" i="4"/>
  <c r="D1491" i="4"/>
  <c r="E1491" i="4" s="1"/>
  <c r="B1491" i="4"/>
  <c r="A1491" i="4"/>
  <c r="Q1490" i="4"/>
  <c r="O1490" i="4"/>
  <c r="N1490" i="4"/>
  <c r="M1490" i="4"/>
  <c r="J1490" i="4"/>
  <c r="K1490" i="4"/>
  <c r="P1490" i="4"/>
  <c r="I1490" i="4"/>
  <c r="D1490" i="4"/>
  <c r="E1490" i="4" s="1"/>
  <c r="B1490" i="4"/>
  <c r="A1490" i="4"/>
  <c r="Q1489" i="4"/>
  <c r="O1489" i="4"/>
  <c r="N1489" i="4"/>
  <c r="M1489" i="4"/>
  <c r="J1489" i="4"/>
  <c r="K1489" i="4"/>
  <c r="P1489" i="4"/>
  <c r="I1489" i="4"/>
  <c r="D1489" i="4"/>
  <c r="E1489" i="4" s="1"/>
  <c r="B1489" i="4"/>
  <c r="A1489" i="4"/>
  <c r="Q1488" i="4"/>
  <c r="O1488" i="4"/>
  <c r="N1488" i="4"/>
  <c r="M1488" i="4"/>
  <c r="J1488" i="4"/>
  <c r="K1488" i="4"/>
  <c r="P1488" i="4"/>
  <c r="I1488" i="4"/>
  <c r="D1488" i="4"/>
  <c r="E1488" i="4" s="1"/>
  <c r="B1488" i="4"/>
  <c r="A1488" i="4"/>
  <c r="Q1487" i="4"/>
  <c r="O1487" i="4"/>
  <c r="N1487" i="4"/>
  <c r="M1487" i="4"/>
  <c r="J1487" i="4"/>
  <c r="K1487" i="4"/>
  <c r="P1487" i="4"/>
  <c r="I1487" i="4"/>
  <c r="H1487" i="4"/>
  <c r="C1487" i="4"/>
  <c r="D1487" i="4"/>
  <c r="E1487" i="4" s="1"/>
  <c r="B1487" i="4"/>
  <c r="A1487" i="4"/>
  <c r="Q1486" i="4"/>
  <c r="O1486" i="4"/>
  <c r="N1486" i="4"/>
  <c r="M1486" i="4"/>
  <c r="J1486" i="4"/>
  <c r="K1486" i="4"/>
  <c r="P1486" i="4"/>
  <c r="I1486" i="4"/>
  <c r="D1486" i="4"/>
  <c r="E1486" i="4" s="1"/>
  <c r="B1486" i="4"/>
  <c r="A1486" i="4"/>
  <c r="Q1485" i="4"/>
  <c r="O1485" i="4"/>
  <c r="N1485" i="4"/>
  <c r="M1485" i="4"/>
  <c r="J1485" i="4"/>
  <c r="I1485" i="4"/>
  <c r="H1485" i="4"/>
  <c r="C1485" i="4"/>
  <c r="D1485" i="4"/>
  <c r="E1485" i="4" s="1"/>
  <c r="B1485" i="4"/>
  <c r="A1485" i="4"/>
  <c r="Q1484" i="4"/>
  <c r="O1484" i="4"/>
  <c r="N1484" i="4"/>
  <c r="M1484" i="4"/>
  <c r="J1484" i="4"/>
  <c r="K1484" i="4"/>
  <c r="P1484" i="4"/>
  <c r="I1484" i="4"/>
  <c r="D1484" i="4"/>
  <c r="E1484" i="4" s="1"/>
  <c r="B1484" i="4"/>
  <c r="A1484" i="4"/>
  <c r="Q1483" i="4"/>
  <c r="O1483" i="4"/>
  <c r="N1483" i="4"/>
  <c r="M1483" i="4"/>
  <c r="J1483" i="4"/>
  <c r="K1483" i="4"/>
  <c r="P1483" i="4"/>
  <c r="I1483" i="4"/>
  <c r="L1483" i="4" s="1"/>
  <c r="D1483" i="4"/>
  <c r="E1483" i="4" s="1"/>
  <c r="B1483" i="4"/>
  <c r="A1483" i="4"/>
  <c r="Q1482" i="4"/>
  <c r="O1482" i="4"/>
  <c r="N1482" i="4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/>
  <c r="M1480" i="4" s="1"/>
  <c r="J1480" i="4"/>
  <c r="K1480" i="4"/>
  <c r="P1480" i="4"/>
  <c r="I1480" i="4"/>
  <c r="D1480" i="4"/>
  <c r="E1480" i="4" s="1"/>
  <c r="B1480" i="4"/>
  <c r="A1480" i="4"/>
  <c r="Q1479" i="4"/>
  <c r="O1479" i="4"/>
  <c r="N1479" i="4"/>
  <c r="M1479" i="4" s="1"/>
  <c r="J1479" i="4"/>
  <c r="K1479" i="4" s="1"/>
  <c r="P1479" i="4" s="1"/>
  <c r="I1479" i="4"/>
  <c r="H1479" i="4"/>
  <c r="C1479" i="4" s="1"/>
  <c r="D1479" i="4"/>
  <c r="E1479" i="4" s="1"/>
  <c r="B1479" i="4"/>
  <c r="A1479" i="4"/>
  <c r="Q1478" i="4"/>
  <c r="O1478" i="4"/>
  <c r="N1478" i="4"/>
  <c r="M1478" i="4" s="1"/>
  <c r="J1478" i="4"/>
  <c r="K1478" i="4" s="1"/>
  <c r="P1478" i="4"/>
  <c r="I1478" i="4"/>
  <c r="H1478" i="4" s="1"/>
  <c r="C1478" i="4" s="1"/>
  <c r="D1478" i="4"/>
  <c r="E1478" i="4" s="1"/>
  <c r="B1478" i="4"/>
  <c r="A1478" i="4"/>
  <c r="Q1477" i="4"/>
  <c r="O1477" i="4"/>
  <c r="N1477" i="4"/>
  <c r="M1477" i="4" s="1"/>
  <c r="J1477" i="4"/>
  <c r="I1477" i="4"/>
  <c r="H1477" i="4"/>
  <c r="C1477" i="4" s="1"/>
  <c r="D1477" i="4"/>
  <c r="E1477" i="4" s="1"/>
  <c r="B1477" i="4"/>
  <c r="A1477" i="4"/>
  <c r="Q1476" i="4"/>
  <c r="O1476" i="4"/>
  <c r="N1476" i="4" s="1"/>
  <c r="M1476" i="4" s="1"/>
  <c r="J1476" i="4"/>
  <c r="K1476" i="4"/>
  <c r="P1476" i="4" s="1"/>
  <c r="I1476" i="4"/>
  <c r="H1476" i="4"/>
  <c r="C1476" i="4"/>
  <c r="D1476" i="4"/>
  <c r="E1476" i="4" s="1"/>
  <c r="B1476" i="4"/>
  <c r="A1476" i="4"/>
  <c r="Q1475" i="4"/>
  <c r="O1475" i="4"/>
  <c r="N1475" i="4"/>
  <c r="M1475" i="4"/>
  <c r="J1475" i="4"/>
  <c r="K1475" i="4" s="1"/>
  <c r="P1475" i="4" s="1"/>
  <c r="I1475" i="4"/>
  <c r="H1475" i="4"/>
  <c r="C1475" i="4" s="1"/>
  <c r="D1475" i="4"/>
  <c r="E1475" i="4" s="1"/>
  <c r="B1475" i="4"/>
  <c r="A1475" i="4"/>
  <c r="Q1474" i="4"/>
  <c r="O1474" i="4"/>
  <c r="N1474" i="4" s="1"/>
  <c r="M1474" i="4" s="1"/>
  <c r="J1474" i="4"/>
  <c r="K1474" i="4"/>
  <c r="P1474" i="4"/>
  <c r="I1474" i="4"/>
  <c r="H1474" i="4"/>
  <c r="C1474" i="4"/>
  <c r="D1474" i="4"/>
  <c r="E1474" i="4" s="1"/>
  <c r="B1474" i="4"/>
  <c r="A1474" i="4"/>
  <c r="Q1473" i="4"/>
  <c r="O1473" i="4"/>
  <c r="N1473" i="4"/>
  <c r="M1473" i="4"/>
  <c r="J1473" i="4"/>
  <c r="K1473" i="4" s="1"/>
  <c r="P1473" i="4"/>
  <c r="I1473" i="4"/>
  <c r="H1473" i="4"/>
  <c r="C1473" i="4" s="1"/>
  <c r="D1473" i="4"/>
  <c r="E1473" i="4" s="1"/>
  <c r="B1473" i="4"/>
  <c r="A1473" i="4"/>
  <c r="Q1472" i="4"/>
  <c r="O1472" i="4"/>
  <c r="N1472" i="4" s="1"/>
  <c r="M1472" i="4" s="1"/>
  <c r="J1472" i="4"/>
  <c r="K1472" i="4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/>
  <c r="P1471" i="4"/>
  <c r="I1471" i="4"/>
  <c r="H1471" i="4"/>
  <c r="C1471" i="4"/>
  <c r="D1471" i="4"/>
  <c r="E1471" i="4" s="1"/>
  <c r="B1471" i="4"/>
  <c r="A1471" i="4"/>
  <c r="Q1470" i="4"/>
  <c r="O1470" i="4"/>
  <c r="N1470" i="4"/>
  <c r="M1470" i="4" s="1"/>
  <c r="J1470" i="4"/>
  <c r="K1470" i="4" s="1"/>
  <c r="P1470" i="4"/>
  <c r="I1470" i="4"/>
  <c r="D1470" i="4"/>
  <c r="E1470" i="4" s="1"/>
  <c r="B1470" i="4"/>
  <c r="A1470" i="4"/>
  <c r="Q1469" i="4"/>
  <c r="O1469" i="4"/>
  <c r="N1469" i="4"/>
  <c r="M1469" i="4"/>
  <c r="J1469" i="4"/>
  <c r="I1469" i="4"/>
  <c r="H1469" i="4"/>
  <c r="C1469" i="4"/>
  <c r="D1469" i="4"/>
  <c r="E1469" i="4" s="1"/>
  <c r="B1469" i="4"/>
  <c r="A1469" i="4"/>
  <c r="Q1468" i="4"/>
  <c r="O1468" i="4"/>
  <c r="N1468" i="4"/>
  <c r="M1468" i="4"/>
  <c r="J1468" i="4"/>
  <c r="I1468" i="4"/>
  <c r="H1468" i="4"/>
  <c r="C1468" i="4"/>
  <c r="D1468" i="4"/>
  <c r="E1468" i="4" s="1"/>
  <c r="B1468" i="4"/>
  <c r="A1468" i="4"/>
  <c r="Q1467" i="4"/>
  <c r="O1467" i="4"/>
  <c r="N1467" i="4"/>
  <c r="M1467" i="4" s="1"/>
  <c r="J1467" i="4"/>
  <c r="I1467" i="4"/>
  <c r="H1467" i="4"/>
  <c r="C1467" i="4" s="1"/>
  <c r="D1467" i="4"/>
  <c r="E1467" i="4" s="1"/>
  <c r="B1467" i="4"/>
  <c r="A1467" i="4"/>
  <c r="Q1466" i="4"/>
  <c r="O1466" i="4"/>
  <c r="N1466" i="4"/>
  <c r="M1466" i="4"/>
  <c r="J1466" i="4"/>
  <c r="K1466" i="4" s="1"/>
  <c r="P1466" i="4"/>
  <c r="I1466" i="4"/>
  <c r="H1466" i="4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/>
  <c r="C1464" i="4" s="1"/>
  <c r="D1464" i="4"/>
  <c r="E1464" i="4" s="1"/>
  <c r="B1464" i="4"/>
  <c r="A1464" i="4"/>
  <c r="Q1463" i="4"/>
  <c r="O1463" i="4"/>
  <c r="N1463" i="4"/>
  <c r="M1463" i="4"/>
  <c r="J1463" i="4"/>
  <c r="I1463" i="4"/>
  <c r="H1463" i="4"/>
  <c r="C1463" i="4"/>
  <c r="D1463" i="4"/>
  <c r="E1463" i="4" s="1"/>
  <c r="B1463" i="4"/>
  <c r="A1463" i="4"/>
  <c r="Q1462" i="4"/>
  <c r="O1462" i="4"/>
  <c r="N1462" i="4"/>
  <c r="M1462" i="4" s="1"/>
  <c r="J1462" i="4"/>
  <c r="K1462" i="4" s="1"/>
  <c r="P1462" i="4"/>
  <c r="I1462" i="4"/>
  <c r="H1462" i="4" s="1"/>
  <c r="C1462" i="4" s="1"/>
  <c r="D1462" i="4"/>
  <c r="E1462" i="4" s="1"/>
  <c r="B1462" i="4"/>
  <c r="A1462" i="4"/>
  <c r="Q1461" i="4"/>
  <c r="O1461" i="4"/>
  <c r="N1461" i="4"/>
  <c r="M1461" i="4" s="1"/>
  <c r="J1461" i="4"/>
  <c r="I1461" i="4"/>
  <c r="H1461" i="4"/>
  <c r="C1461" i="4" s="1"/>
  <c r="D1461" i="4"/>
  <c r="E1461" i="4" s="1"/>
  <c r="B1461" i="4"/>
  <c r="A1461" i="4"/>
  <c r="Q1460" i="4"/>
  <c r="O1460" i="4"/>
  <c r="N1460" i="4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/>
  <c r="P1459" i="4" s="1"/>
  <c r="I1459" i="4"/>
  <c r="H1459" i="4"/>
  <c r="C1459" i="4"/>
  <c r="D1459" i="4"/>
  <c r="E1459" i="4" s="1"/>
  <c r="B1459" i="4"/>
  <c r="A1459" i="4"/>
  <c r="Q1458" i="4"/>
  <c r="O1458" i="4"/>
  <c r="N1458" i="4"/>
  <c r="M1458" i="4" s="1"/>
  <c r="J1458" i="4"/>
  <c r="I1458" i="4"/>
  <c r="H1458" i="4"/>
  <c r="C1458" i="4" s="1"/>
  <c r="D1458" i="4"/>
  <c r="E1458" i="4" s="1"/>
  <c r="B1458" i="4"/>
  <c r="A1458" i="4"/>
  <c r="Q1457" i="4"/>
  <c r="O1457" i="4"/>
  <c r="N1457" i="4"/>
  <c r="M1457" i="4"/>
  <c r="J1457" i="4"/>
  <c r="K1457" i="4" s="1"/>
  <c r="P1457" i="4"/>
  <c r="I1457" i="4"/>
  <c r="H1457" i="4"/>
  <c r="C1457" i="4" s="1"/>
  <c r="D1457" i="4"/>
  <c r="E1457" i="4" s="1"/>
  <c r="B1457" i="4"/>
  <c r="A1457" i="4"/>
  <c r="Q1456" i="4"/>
  <c r="O1456" i="4"/>
  <c r="N1456" i="4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/>
  <c r="M1455" i="4" s="1"/>
  <c r="J1455" i="4"/>
  <c r="K1455" i="4" s="1"/>
  <c r="P1455" i="4" s="1"/>
  <c r="I1455" i="4"/>
  <c r="H1455" i="4"/>
  <c r="C1455" i="4" s="1"/>
  <c r="D1455" i="4"/>
  <c r="E1455" i="4" s="1"/>
  <c r="B1455" i="4"/>
  <c r="A1455" i="4"/>
  <c r="Q1454" i="4"/>
  <c r="O1454" i="4"/>
  <c r="N1454" i="4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/>
  <c r="M1453" i="4" s="1"/>
  <c r="J1453" i="4"/>
  <c r="I1453" i="4"/>
  <c r="H1453" i="4"/>
  <c r="C1453" i="4" s="1"/>
  <c r="D1453" i="4"/>
  <c r="E1453" i="4" s="1"/>
  <c r="B1453" i="4"/>
  <c r="A1453" i="4"/>
  <c r="Q1452" i="4"/>
  <c r="O1452" i="4"/>
  <c r="N1452" i="4"/>
  <c r="M1452" i="4" s="1"/>
  <c r="J1452" i="4"/>
  <c r="K1452" i="4" s="1"/>
  <c r="P1452" i="4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/>
  <c r="I1451" i="4"/>
  <c r="D1451" i="4"/>
  <c r="E1451" i="4" s="1"/>
  <c r="B1451" i="4"/>
  <c r="A1451" i="4"/>
  <c r="Q1450" i="4"/>
  <c r="O1450" i="4"/>
  <c r="N1450" i="4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/>
  <c r="M1446" i="4" s="1"/>
  <c r="J1446" i="4"/>
  <c r="I1446" i="4"/>
  <c r="H1446" i="4"/>
  <c r="C1446" i="4" s="1"/>
  <c r="D1446" i="4"/>
  <c r="E1446" i="4" s="1"/>
  <c r="B1446" i="4"/>
  <c r="A1446" i="4"/>
  <c r="Q1445" i="4"/>
  <c r="O1445" i="4"/>
  <c r="N1445" i="4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/>
  <c r="P1444" i="4" s="1"/>
  <c r="I1444" i="4"/>
  <c r="H1444" i="4"/>
  <c r="C1444" i="4"/>
  <c r="D1444" i="4"/>
  <c r="E1444" i="4" s="1"/>
  <c r="B1444" i="4"/>
  <c r="A1444" i="4"/>
  <c r="Q1443" i="4"/>
  <c r="O1443" i="4"/>
  <c r="N1443" i="4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/>
  <c r="M1442" i="4" s="1"/>
  <c r="J1442" i="4"/>
  <c r="I1442" i="4"/>
  <c r="H1442" i="4"/>
  <c r="C1442" i="4" s="1"/>
  <c r="D1442" i="4"/>
  <c r="E1442" i="4" s="1"/>
  <c r="B1442" i="4"/>
  <c r="A1442" i="4"/>
  <c r="Q1441" i="4"/>
  <c r="O1441" i="4"/>
  <c r="N1441" i="4"/>
  <c r="M1441" i="4"/>
  <c r="J1441" i="4"/>
  <c r="K1441" i="4" s="1"/>
  <c r="P1441" i="4" s="1"/>
  <c r="I1441" i="4"/>
  <c r="D1441" i="4"/>
  <c r="E1441" i="4" s="1"/>
  <c r="B1441" i="4"/>
  <c r="A1441" i="4"/>
  <c r="Q1440" i="4"/>
  <c r="O1440" i="4"/>
  <c r="N1440" i="4"/>
  <c r="M1440" i="4" s="1"/>
  <c r="J1440" i="4"/>
  <c r="I1440" i="4"/>
  <c r="H1440" i="4"/>
  <c r="C1440" i="4" s="1"/>
  <c r="D1440" i="4"/>
  <c r="E1440" i="4" s="1"/>
  <c r="B1440" i="4"/>
  <c r="A1440" i="4"/>
  <c r="Q1439" i="4"/>
  <c r="O1439" i="4"/>
  <c r="N1439" i="4"/>
  <c r="M1439" i="4"/>
  <c r="J1439" i="4"/>
  <c r="I1439" i="4"/>
  <c r="H1439" i="4"/>
  <c r="C1439" i="4"/>
  <c r="D1439" i="4"/>
  <c r="E1439" i="4" s="1"/>
  <c r="B1439" i="4"/>
  <c r="A1439" i="4"/>
  <c r="Q1438" i="4"/>
  <c r="O1438" i="4"/>
  <c r="N1438" i="4"/>
  <c r="M1438" i="4"/>
  <c r="J1438" i="4"/>
  <c r="K1438" i="4" s="1"/>
  <c r="P1438" i="4" s="1"/>
  <c r="I1438" i="4"/>
  <c r="D1438" i="4"/>
  <c r="E1438" i="4" s="1"/>
  <c r="B1438" i="4"/>
  <c r="A1438" i="4"/>
  <c r="Q1437" i="4"/>
  <c r="O1437" i="4"/>
  <c r="N1437" i="4"/>
  <c r="M1437" i="4" s="1"/>
  <c r="J1437" i="4"/>
  <c r="I1437" i="4"/>
  <c r="H1437" i="4"/>
  <c r="C1437" i="4" s="1"/>
  <c r="D1437" i="4"/>
  <c r="E1437" i="4" s="1"/>
  <c r="B1437" i="4"/>
  <c r="A1437" i="4"/>
  <c r="Q1436" i="4"/>
  <c r="O1436" i="4"/>
  <c r="N1436" i="4"/>
  <c r="M1436" i="4"/>
  <c r="J1436" i="4"/>
  <c r="K1436" i="4" s="1"/>
  <c r="P1436" i="4" s="1"/>
  <c r="I1436" i="4"/>
  <c r="H1436" i="4"/>
  <c r="C1436" i="4" s="1"/>
  <c r="D1436" i="4"/>
  <c r="E1436" i="4" s="1"/>
  <c r="B1436" i="4"/>
  <c r="A1436" i="4"/>
  <c r="Q1435" i="4"/>
  <c r="O1435" i="4"/>
  <c r="N1435" i="4"/>
  <c r="M1435" i="4" s="1"/>
  <c r="J1435" i="4"/>
  <c r="K1435" i="4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/>
  <c r="C1429" i="4" s="1"/>
  <c r="D1429" i="4"/>
  <c r="E1429" i="4" s="1"/>
  <c r="B1429" i="4"/>
  <c r="A1429" i="4"/>
  <c r="Q1428" i="4"/>
  <c r="O1428" i="4"/>
  <c r="N1428" i="4"/>
  <c r="M1428" i="4" s="1"/>
  <c r="J1428" i="4"/>
  <c r="K1428" i="4"/>
  <c r="P1428" i="4" s="1"/>
  <c r="I1428" i="4"/>
  <c r="H1428" i="4"/>
  <c r="C1428" i="4" s="1"/>
  <c r="D1428" i="4"/>
  <c r="E1428" i="4" s="1"/>
  <c r="B1428" i="4"/>
  <c r="A1428" i="4"/>
  <c r="Q1427" i="4"/>
  <c r="O1427" i="4"/>
  <c r="N1427" i="4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/>
  <c r="M1426" i="4" s="1"/>
  <c r="J1426" i="4"/>
  <c r="I1426" i="4"/>
  <c r="H1426" i="4"/>
  <c r="C1426" i="4" s="1"/>
  <c r="D1426" i="4"/>
  <c r="E1426" i="4" s="1"/>
  <c r="B1426" i="4"/>
  <c r="A1426" i="4"/>
  <c r="Q1425" i="4"/>
  <c r="O1425" i="4"/>
  <c r="N1425" i="4"/>
  <c r="M1425" i="4"/>
  <c r="J1425" i="4"/>
  <c r="K1425" i="4" s="1"/>
  <c r="P1425" i="4"/>
  <c r="I1425" i="4"/>
  <c r="D1425" i="4"/>
  <c r="E1425" i="4" s="1"/>
  <c r="B1425" i="4"/>
  <c r="A1425" i="4"/>
  <c r="Q1424" i="4"/>
  <c r="O1424" i="4"/>
  <c r="N1424" i="4"/>
  <c r="M1424" i="4"/>
  <c r="J1424" i="4"/>
  <c r="K1424" i="4" s="1"/>
  <c r="P1424" i="4"/>
  <c r="I1424" i="4"/>
  <c r="H1424" i="4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/>
  <c r="I1422" i="4"/>
  <c r="H1422" i="4"/>
  <c r="C1422" i="4" s="1"/>
  <c r="D1422" i="4"/>
  <c r="E1422" i="4" s="1"/>
  <c r="B1422" i="4"/>
  <c r="A1422" i="4"/>
  <c r="Q1421" i="4"/>
  <c r="O1421" i="4"/>
  <c r="N1421" i="4"/>
  <c r="M1421" i="4" s="1"/>
  <c r="J1421" i="4"/>
  <c r="I1421" i="4"/>
  <c r="H1421" i="4"/>
  <c r="C1421" i="4" s="1"/>
  <c r="D1421" i="4"/>
  <c r="E1421" i="4" s="1"/>
  <c r="B1421" i="4"/>
  <c r="A1421" i="4"/>
  <c r="Q1420" i="4"/>
  <c r="O1420" i="4"/>
  <c r="N1420" i="4"/>
  <c r="M1420" i="4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/>
  <c r="M1419" i="4" s="1"/>
  <c r="J1419" i="4"/>
  <c r="K1419" i="4" s="1"/>
  <c r="P1419" i="4" s="1"/>
  <c r="I1419" i="4"/>
  <c r="H1419" i="4"/>
  <c r="C1419" i="4" s="1"/>
  <c r="D1419" i="4"/>
  <c r="E1419" i="4" s="1"/>
  <c r="B1419" i="4"/>
  <c r="A1419" i="4"/>
  <c r="Q1418" i="4"/>
  <c r="O1418" i="4"/>
  <c r="N1418" i="4"/>
  <c r="M1418" i="4"/>
  <c r="J1418" i="4"/>
  <c r="K1418" i="4" s="1"/>
  <c r="P1418" i="4" s="1"/>
  <c r="I1418" i="4"/>
  <c r="H1418" i="4"/>
  <c r="C1418" i="4" s="1"/>
  <c r="D1418" i="4"/>
  <c r="E1418" i="4" s="1"/>
  <c r="B1418" i="4"/>
  <c r="A1418" i="4"/>
  <c r="Q1417" i="4"/>
  <c r="O1417" i="4"/>
  <c r="N1417" i="4"/>
  <c r="M1417" i="4" s="1"/>
  <c r="J1417" i="4"/>
  <c r="K1417" i="4"/>
  <c r="P1417" i="4" s="1"/>
  <c r="I1417" i="4"/>
  <c r="H1417" i="4"/>
  <c r="C1417" i="4" s="1"/>
  <c r="D1417" i="4"/>
  <c r="E1417" i="4" s="1"/>
  <c r="B1417" i="4"/>
  <c r="A1417" i="4"/>
  <c r="Q1416" i="4"/>
  <c r="O1416" i="4"/>
  <c r="N1416" i="4"/>
  <c r="M1416" i="4" s="1"/>
  <c r="J1416" i="4"/>
  <c r="I1416" i="4"/>
  <c r="H1416" i="4"/>
  <c r="C1416" i="4" s="1"/>
  <c r="D1416" i="4"/>
  <c r="E1416" i="4" s="1"/>
  <c r="B1416" i="4"/>
  <c r="A1416" i="4"/>
  <c r="Q1415" i="4"/>
  <c r="O1415" i="4"/>
  <c r="N1415" i="4"/>
  <c r="M1415" i="4"/>
  <c r="J1415" i="4"/>
  <c r="I1415" i="4"/>
  <c r="H1415" i="4"/>
  <c r="C1415" i="4"/>
  <c r="D1415" i="4"/>
  <c r="E1415" i="4" s="1"/>
  <c r="B1415" i="4"/>
  <c r="A1415" i="4"/>
  <c r="Q1414" i="4"/>
  <c r="O1414" i="4"/>
  <c r="N1414" i="4"/>
  <c r="M1414" i="4" s="1"/>
  <c r="J1414" i="4"/>
  <c r="K1414" i="4" s="1"/>
  <c r="P1414" i="4"/>
  <c r="I1414" i="4"/>
  <c r="H1414" i="4" s="1"/>
  <c r="C1414" i="4" s="1"/>
  <c r="D1414" i="4"/>
  <c r="E1414" i="4" s="1"/>
  <c r="B1414" i="4"/>
  <c r="A1414" i="4"/>
  <c r="Q1413" i="4"/>
  <c r="O1413" i="4"/>
  <c r="N1413" i="4"/>
  <c r="M1413" i="4" s="1"/>
  <c r="J1413" i="4"/>
  <c r="I1413" i="4"/>
  <c r="H1413" i="4"/>
  <c r="C1413" i="4" s="1"/>
  <c r="D1413" i="4"/>
  <c r="E1413" i="4" s="1"/>
  <c r="B1413" i="4"/>
  <c r="A1413" i="4"/>
  <c r="Q1412" i="4"/>
  <c r="O1412" i="4"/>
  <c r="N1412" i="4"/>
  <c r="M1412" i="4" s="1"/>
  <c r="J1412" i="4"/>
  <c r="K1412" i="4"/>
  <c r="P1412" i="4" s="1"/>
  <c r="I1412" i="4"/>
  <c r="H1412" i="4"/>
  <c r="C1412" i="4" s="1"/>
  <c r="D1412" i="4"/>
  <c r="E1412" i="4" s="1"/>
  <c r="B1412" i="4"/>
  <c r="A1412" i="4"/>
  <c r="Q1411" i="4"/>
  <c r="O1411" i="4"/>
  <c r="N1411" i="4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/>
  <c r="M1410" i="4" s="1"/>
  <c r="J1410" i="4"/>
  <c r="K1410" i="4" s="1"/>
  <c r="P1410" i="4" s="1"/>
  <c r="I1410" i="4"/>
  <c r="H1410" i="4"/>
  <c r="C1410" i="4"/>
  <c r="D1410" i="4"/>
  <c r="E1410" i="4" s="1"/>
  <c r="B1410" i="4"/>
  <c r="A1410" i="4"/>
  <c r="Q1409" i="4"/>
  <c r="O1409" i="4"/>
  <c r="N1409" i="4"/>
  <c r="M1409" i="4" s="1"/>
  <c r="J1409" i="4"/>
  <c r="I1409" i="4"/>
  <c r="H1409" i="4"/>
  <c r="C1409" i="4" s="1"/>
  <c r="D1409" i="4"/>
  <c r="E1409" i="4" s="1"/>
  <c r="B1409" i="4"/>
  <c r="A1409" i="4"/>
  <c r="Q1408" i="4"/>
  <c r="O1408" i="4"/>
  <c r="N1408" i="4"/>
  <c r="M1408" i="4"/>
  <c r="J1408" i="4"/>
  <c r="I1408" i="4"/>
  <c r="H1408" i="4"/>
  <c r="C1408" i="4"/>
  <c r="D1408" i="4"/>
  <c r="E1408" i="4" s="1"/>
  <c r="B1408" i="4"/>
  <c r="A1408" i="4"/>
  <c r="Q1407" i="4"/>
  <c r="O1407" i="4"/>
  <c r="N1407" i="4"/>
  <c r="M1407" i="4" s="1"/>
  <c r="J1407" i="4"/>
  <c r="I1407" i="4"/>
  <c r="H1407" i="4"/>
  <c r="C1407" i="4" s="1"/>
  <c r="D1407" i="4"/>
  <c r="E1407" i="4" s="1"/>
  <c r="B1407" i="4"/>
  <c r="A1407" i="4"/>
  <c r="Q1406" i="4"/>
  <c r="O1406" i="4"/>
  <c r="N1406" i="4"/>
  <c r="M1406" i="4" s="1"/>
  <c r="J1406" i="4"/>
  <c r="K1406" i="4" s="1"/>
  <c r="P1406" i="4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/>
  <c r="M1403" i="4" s="1"/>
  <c r="J1403" i="4"/>
  <c r="I1403" i="4"/>
  <c r="H1403" i="4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/>
  <c r="I1402" i="4"/>
  <c r="H1402" i="4"/>
  <c r="C1402" i="4" s="1"/>
  <c r="D1402" i="4"/>
  <c r="E1402" i="4" s="1"/>
  <c r="B1402" i="4"/>
  <c r="A1402" i="4"/>
  <c r="Q1401" i="4"/>
  <c r="O1401" i="4"/>
  <c r="N1401" i="4"/>
  <c r="M1401" i="4"/>
  <c r="J1401" i="4"/>
  <c r="I1401" i="4"/>
  <c r="H1401" i="4"/>
  <c r="C1401" i="4"/>
  <c r="D1401" i="4"/>
  <c r="E1401" i="4" s="1"/>
  <c r="B1401" i="4"/>
  <c r="A1401" i="4"/>
  <c r="Q1400" i="4"/>
  <c r="O1400" i="4"/>
  <c r="N1400" i="4"/>
  <c r="M1400" i="4" s="1"/>
  <c r="J1400" i="4"/>
  <c r="I1400" i="4"/>
  <c r="H1400" i="4"/>
  <c r="C1400" i="4" s="1"/>
  <c r="D1400" i="4"/>
  <c r="E1400" i="4" s="1"/>
  <c r="B1400" i="4"/>
  <c r="A1400" i="4"/>
  <c r="Q1399" i="4"/>
  <c r="O1399" i="4"/>
  <c r="N1399" i="4"/>
  <c r="M1399" i="4" s="1"/>
  <c r="J1399" i="4"/>
  <c r="I1399" i="4"/>
  <c r="H1399" i="4"/>
  <c r="C1399" i="4" s="1"/>
  <c r="D1399" i="4"/>
  <c r="E1399" i="4" s="1"/>
  <c r="B1399" i="4"/>
  <c r="A1399" i="4"/>
  <c r="Q1398" i="4"/>
  <c r="O1398" i="4"/>
  <c r="N1398" i="4"/>
  <c r="M1398" i="4" s="1"/>
  <c r="J1398" i="4"/>
  <c r="I1398" i="4"/>
  <c r="H1398" i="4"/>
  <c r="C1398" i="4" s="1"/>
  <c r="D1398" i="4"/>
  <c r="E1398" i="4" s="1"/>
  <c r="B1398" i="4"/>
  <c r="A1398" i="4"/>
  <c r="Q1397" i="4"/>
  <c r="O1397" i="4"/>
  <c r="N1397" i="4"/>
  <c r="M1397" i="4"/>
  <c r="J1397" i="4"/>
  <c r="I1397" i="4"/>
  <c r="H1397" i="4"/>
  <c r="C1397" i="4"/>
  <c r="D1397" i="4"/>
  <c r="E1397" i="4" s="1"/>
  <c r="B1397" i="4"/>
  <c r="A1397" i="4"/>
  <c r="Q1396" i="4"/>
  <c r="O1396" i="4"/>
  <c r="N1396" i="4"/>
  <c r="M1396" i="4" s="1"/>
  <c r="J1396" i="4"/>
  <c r="I1396" i="4"/>
  <c r="H1396" i="4"/>
  <c r="C1396" i="4" s="1"/>
  <c r="D1396" i="4"/>
  <c r="E1396" i="4" s="1"/>
  <c r="B1396" i="4"/>
  <c r="A1396" i="4"/>
  <c r="Q1395" i="4"/>
  <c r="O1395" i="4"/>
  <c r="N1395" i="4"/>
  <c r="M1395" i="4"/>
  <c r="J1395" i="4"/>
  <c r="I1395" i="4"/>
  <c r="H1395" i="4"/>
  <c r="C1395" i="4"/>
  <c r="D1395" i="4"/>
  <c r="E1395" i="4" s="1"/>
  <c r="B1395" i="4"/>
  <c r="A1395" i="4"/>
  <c r="Q1394" i="4"/>
  <c r="O1394" i="4"/>
  <c r="N1394" i="4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/>
  <c r="P1386" i="4" s="1"/>
  <c r="I1386" i="4"/>
  <c r="H1386" i="4" s="1"/>
  <c r="C1386" i="4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/>
  <c r="J1382" i="4"/>
  <c r="I1382" i="4"/>
  <c r="H1382" i="4" s="1"/>
  <c r="C1382" i="4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/>
  <c r="J1380" i="4"/>
  <c r="I1380" i="4"/>
  <c r="H1380" i="4" s="1"/>
  <c r="C1380" i="4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/>
  <c r="J1378" i="4"/>
  <c r="K1378" i="4" s="1"/>
  <c r="P1378" i="4" s="1"/>
  <c r="I1378" i="4"/>
  <c r="H1378" i="4"/>
  <c r="C1378" i="4" s="1"/>
  <c r="D1378" i="4"/>
  <c r="E1378" i="4" s="1"/>
  <c r="B1378" i="4"/>
  <c r="A1378" i="4"/>
  <c r="Q1377" i="4"/>
  <c r="O1377" i="4"/>
  <c r="N1377" i="4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/>
  <c r="M1376" i="4" s="1"/>
  <c r="J1376" i="4"/>
  <c r="I1376" i="4"/>
  <c r="H1376" i="4"/>
  <c r="C1376" i="4" s="1"/>
  <c r="D1376" i="4"/>
  <c r="E1376" i="4" s="1"/>
  <c r="B1376" i="4"/>
  <c r="A1376" i="4"/>
  <c r="Q1375" i="4"/>
  <c r="O1375" i="4"/>
  <c r="N1375" i="4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/>
  <c r="C1374" i="4" s="1"/>
  <c r="D1374" i="4"/>
  <c r="E1374" i="4" s="1"/>
  <c r="B1374" i="4"/>
  <c r="A1374" i="4"/>
  <c r="Q1373" i="4"/>
  <c r="O1373" i="4"/>
  <c r="N1373" i="4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/>
  <c r="C1372" i="4" s="1"/>
  <c r="D1372" i="4"/>
  <c r="E1372" i="4" s="1"/>
  <c r="B1372" i="4"/>
  <c r="A1372" i="4"/>
  <c r="Q1371" i="4"/>
  <c r="O1371" i="4"/>
  <c r="N1371" i="4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/>
  <c r="M1370" i="4" s="1"/>
  <c r="J1370" i="4"/>
  <c r="K1370" i="4"/>
  <c r="P1370" i="4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/>
  <c r="D1367" i="4"/>
  <c r="E1367" i="4" s="1"/>
  <c r="B1367" i="4"/>
  <c r="A1367" i="4"/>
  <c r="Q1366" i="4"/>
  <c r="O1366" i="4"/>
  <c r="N1366" i="4" s="1"/>
  <c r="M1366" i="4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/>
  <c r="D1365" i="4"/>
  <c r="E1365" i="4" s="1"/>
  <c r="B1365" i="4"/>
  <c r="A1365" i="4"/>
  <c r="Q1364" i="4"/>
  <c r="O1364" i="4"/>
  <c r="N1364" i="4" s="1"/>
  <c r="M1364" i="4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/>
  <c r="J1360" i="4"/>
  <c r="K1360" i="4" s="1"/>
  <c r="P1360" i="4" s="1"/>
  <c r="I1360" i="4"/>
  <c r="H1360" i="4"/>
  <c r="C1360" i="4"/>
  <c r="D1360" i="4"/>
  <c r="E1360" i="4" s="1"/>
  <c r="B1360" i="4"/>
  <c r="A1360" i="4"/>
  <c r="Q1359" i="4"/>
  <c r="O1359" i="4"/>
  <c r="N1359" i="4"/>
  <c r="M1359" i="4"/>
  <c r="J1359" i="4"/>
  <c r="I1359" i="4"/>
  <c r="H1359" i="4"/>
  <c r="C1359" i="4"/>
  <c r="D1359" i="4"/>
  <c r="E1359" i="4" s="1"/>
  <c r="B1359" i="4"/>
  <c r="A1359" i="4"/>
  <c r="Q1358" i="4"/>
  <c r="O1358" i="4"/>
  <c r="N1358" i="4"/>
  <c r="M1358" i="4"/>
  <c r="J1358" i="4"/>
  <c r="I1358" i="4"/>
  <c r="H1358" i="4"/>
  <c r="C1358" i="4"/>
  <c r="D1358" i="4"/>
  <c r="E1358" i="4" s="1"/>
  <c r="B1358" i="4"/>
  <c r="A1358" i="4"/>
  <c r="Q1357" i="4"/>
  <c r="O1357" i="4"/>
  <c r="N1357" i="4"/>
  <c r="M1357" i="4"/>
  <c r="J1357" i="4"/>
  <c r="I1357" i="4"/>
  <c r="H1357" i="4"/>
  <c r="C1357" i="4"/>
  <c r="D1357" i="4"/>
  <c r="E1357" i="4" s="1"/>
  <c r="B1357" i="4"/>
  <c r="A1357" i="4"/>
  <c r="Q1356" i="4"/>
  <c r="O1356" i="4"/>
  <c r="N1356" i="4"/>
  <c r="M1356" i="4"/>
  <c r="J1356" i="4"/>
  <c r="K1356" i="4"/>
  <c r="P1356" i="4"/>
  <c r="I1356" i="4"/>
  <c r="H1356" i="4" s="1"/>
  <c r="C1356" i="4" s="1"/>
  <c r="D1356" i="4"/>
  <c r="E1356" i="4" s="1"/>
  <c r="B1356" i="4"/>
  <c r="A1356" i="4"/>
  <c r="Q1355" i="4"/>
  <c r="O1355" i="4"/>
  <c r="N1355" i="4" s="1"/>
  <c r="M1355" i="4"/>
  <c r="J1355" i="4"/>
  <c r="K1355" i="4"/>
  <c r="P1355" i="4" s="1"/>
  <c r="I1355" i="4"/>
  <c r="H1355" i="4"/>
  <c r="C1355" i="4" s="1"/>
  <c r="D1355" i="4"/>
  <c r="E1355" i="4" s="1"/>
  <c r="B1355" i="4"/>
  <c r="A1355" i="4"/>
  <c r="Q1354" i="4"/>
  <c r="O1354" i="4"/>
  <c r="N1354" i="4" s="1"/>
  <c r="M1354" i="4" s="1"/>
  <c r="J1354" i="4"/>
  <c r="K1354" i="4"/>
  <c r="P1354" i="4"/>
  <c r="I1354" i="4"/>
  <c r="H1354" i="4" s="1"/>
  <c r="C1354" i="4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 s="1"/>
  <c r="M1352" i="4"/>
  <c r="J1352" i="4"/>
  <c r="I1352" i="4"/>
  <c r="H1352" i="4" s="1"/>
  <c r="C1352" i="4"/>
  <c r="D1352" i="4"/>
  <c r="E1352" i="4" s="1"/>
  <c r="B1352" i="4"/>
  <c r="A1352" i="4"/>
  <c r="Q1351" i="4"/>
  <c r="O1351" i="4"/>
  <c r="N1351" i="4" s="1"/>
  <c r="M1351" i="4" s="1"/>
  <c r="J1351" i="4"/>
  <c r="K1351" i="4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/>
  <c r="P1350" i="4" s="1"/>
  <c r="I1350" i="4"/>
  <c r="H1350" i="4" s="1"/>
  <c r="C1350" i="4"/>
  <c r="D1350" i="4"/>
  <c r="E1350" i="4" s="1"/>
  <c r="B1350" i="4"/>
  <c r="A1350" i="4"/>
  <c r="Q1349" i="4"/>
  <c r="O1349" i="4"/>
  <c r="N1349" i="4" s="1"/>
  <c r="M1349" i="4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/>
  <c r="J1348" i="4"/>
  <c r="K1348" i="4"/>
  <c r="P1348" i="4" s="1"/>
  <c r="I1348" i="4"/>
  <c r="D1348" i="4"/>
  <c r="E1348" i="4" s="1"/>
  <c r="B1348" i="4"/>
  <c r="A1348" i="4"/>
  <c r="Q1347" i="4"/>
  <c r="O1347" i="4"/>
  <c r="N1347" i="4" s="1"/>
  <c r="M1347" i="4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/>
  <c r="D1346" i="4"/>
  <c r="E1346" i="4" s="1"/>
  <c r="B1346" i="4"/>
  <c r="A1346" i="4"/>
  <c r="Q1345" i="4"/>
  <c r="O1345" i="4"/>
  <c r="N1345" i="4" s="1"/>
  <c r="M1345" i="4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/>
  <c r="J1344" i="4"/>
  <c r="I1344" i="4"/>
  <c r="H1344" i="4" s="1"/>
  <c r="C1344" i="4"/>
  <c r="D1344" i="4"/>
  <c r="E1344" i="4" s="1"/>
  <c r="B1344" i="4"/>
  <c r="A1344" i="4"/>
  <c r="Q1343" i="4"/>
  <c r="O1343" i="4"/>
  <c r="N1343" i="4" s="1"/>
  <c r="M1343" i="4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/>
  <c r="D1342" i="4"/>
  <c r="E1342" i="4" s="1"/>
  <c r="B1342" i="4"/>
  <c r="A1342" i="4"/>
  <c r="Q1341" i="4"/>
  <c r="O1341" i="4"/>
  <c r="N1341" i="4" s="1"/>
  <c r="M1341" i="4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/>
  <c r="J1340" i="4"/>
  <c r="K1340" i="4"/>
  <c r="P1340" i="4" s="1"/>
  <c r="I1340" i="4"/>
  <c r="H1340" i="4"/>
  <c r="C1340" i="4" s="1"/>
  <c r="D1340" i="4"/>
  <c r="E1340" i="4" s="1"/>
  <c r="B1340" i="4"/>
  <c r="A1340" i="4"/>
  <c r="Q1339" i="4"/>
  <c r="O1339" i="4"/>
  <c r="N1339" i="4"/>
  <c r="M1339" i="4" s="1"/>
  <c r="J1339" i="4"/>
  <c r="K1339" i="4"/>
  <c r="P1339" i="4" s="1"/>
  <c r="I1339" i="4"/>
  <c r="H1339" i="4" s="1"/>
  <c r="C1339" i="4"/>
  <c r="D1339" i="4"/>
  <c r="E1339" i="4" s="1"/>
  <c r="B1339" i="4"/>
  <c r="A1339" i="4"/>
  <c r="Q1338" i="4"/>
  <c r="O1338" i="4"/>
  <c r="N1338" i="4" s="1"/>
  <c r="M1338" i="4" s="1"/>
  <c r="J1338" i="4"/>
  <c r="K1338" i="4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/>
  <c r="P1335" i="4" s="1"/>
  <c r="I1335" i="4"/>
  <c r="H1335" i="4" s="1"/>
  <c r="C1335" i="4"/>
  <c r="D1335" i="4"/>
  <c r="E1335" i="4" s="1"/>
  <c r="B1335" i="4"/>
  <c r="A1335" i="4"/>
  <c r="Q1334" i="4"/>
  <c r="O1334" i="4"/>
  <c r="N1334" i="4" s="1"/>
  <c r="M1334" i="4"/>
  <c r="J1334" i="4"/>
  <c r="K1334" i="4"/>
  <c r="P1334" i="4" s="1"/>
  <c r="I1334" i="4"/>
  <c r="H1334" i="4"/>
  <c r="C1334" i="4"/>
  <c r="D1334" i="4"/>
  <c r="E1334" i="4" s="1"/>
  <c r="B1334" i="4"/>
  <c r="A1334" i="4"/>
  <c r="Q1333" i="4"/>
  <c r="O1333" i="4"/>
  <c r="N1333" i="4"/>
  <c r="M1333" i="4"/>
  <c r="J1333" i="4"/>
  <c r="I1333" i="4"/>
  <c r="H1333" i="4"/>
  <c r="C1333" i="4"/>
  <c r="D1333" i="4"/>
  <c r="E1333" i="4" s="1"/>
  <c r="B1333" i="4"/>
  <c r="A1333" i="4"/>
  <c r="Q1332" i="4"/>
  <c r="O1332" i="4"/>
  <c r="N1332" i="4"/>
  <c r="M1332" i="4"/>
  <c r="J1332" i="4"/>
  <c r="K1332" i="4"/>
  <c r="P1332" i="4"/>
  <c r="I1332" i="4"/>
  <c r="D1332" i="4"/>
  <c r="E1332" i="4" s="1"/>
  <c r="B1332" i="4"/>
  <c r="A1332" i="4"/>
  <c r="Q1331" i="4"/>
  <c r="O1331" i="4"/>
  <c r="N1331" i="4" s="1"/>
  <c r="M1331" i="4"/>
  <c r="J1331" i="4"/>
  <c r="K1331" i="4"/>
  <c r="P1331" i="4" s="1"/>
  <c r="I1331" i="4"/>
  <c r="D1331" i="4"/>
  <c r="E1331" i="4" s="1"/>
  <c r="B1331" i="4"/>
  <c r="A1331" i="4"/>
  <c r="Q1330" i="4"/>
  <c r="O1330" i="4"/>
  <c r="N1330" i="4" s="1"/>
  <c r="M1330" i="4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/>
  <c r="J1329" i="4"/>
  <c r="I1329" i="4"/>
  <c r="H1329" i="4" s="1"/>
  <c r="C1329" i="4"/>
  <c r="D1329" i="4"/>
  <c r="E1329" i="4" s="1"/>
  <c r="B1329" i="4"/>
  <c r="A1329" i="4"/>
  <c r="Q1328" i="4"/>
  <c r="O1328" i="4"/>
  <c r="N1328" i="4" s="1"/>
  <c r="M1328" i="4"/>
  <c r="J1328" i="4"/>
  <c r="K1328" i="4"/>
  <c r="P1328" i="4" s="1"/>
  <c r="I1328" i="4"/>
  <c r="H1328" i="4" s="1"/>
  <c r="C1328" i="4"/>
  <c r="D1328" i="4"/>
  <c r="E1328" i="4" s="1"/>
  <c r="B1328" i="4"/>
  <c r="A1328" i="4"/>
  <c r="Q1327" i="4"/>
  <c r="O1327" i="4"/>
  <c r="N1327" i="4" s="1"/>
  <c r="M1327" i="4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/>
  <c r="D1326" i="4"/>
  <c r="E1326" i="4" s="1"/>
  <c r="B1326" i="4"/>
  <c r="A1326" i="4"/>
  <c r="Q1325" i="4"/>
  <c r="O1325" i="4"/>
  <c r="N1325" i="4" s="1"/>
  <c r="M1325" i="4"/>
  <c r="J1325" i="4"/>
  <c r="I1325" i="4"/>
  <c r="H1325" i="4" s="1"/>
  <c r="C1325" i="4"/>
  <c r="D1325" i="4"/>
  <c r="E1325" i="4" s="1"/>
  <c r="B1325" i="4"/>
  <c r="A1325" i="4"/>
  <c r="Q1324" i="4"/>
  <c r="O1324" i="4"/>
  <c r="N1324" i="4" s="1"/>
  <c r="M1324" i="4" s="1"/>
  <c r="J1324" i="4"/>
  <c r="K1324" i="4"/>
  <c r="P1324" i="4" s="1"/>
  <c r="I1324" i="4"/>
  <c r="D1324" i="4"/>
  <c r="E1324" i="4" s="1"/>
  <c r="B1324" i="4"/>
  <c r="A1324" i="4"/>
  <c r="Q1323" i="4"/>
  <c r="O1323" i="4"/>
  <c r="N1323" i="4" s="1"/>
  <c r="M1323" i="4"/>
  <c r="J1323" i="4"/>
  <c r="K1323" i="4" s="1"/>
  <c r="P1323" i="4" s="1"/>
  <c r="I1323" i="4"/>
  <c r="H1323" i="4"/>
  <c r="C1323" i="4"/>
  <c r="D1323" i="4"/>
  <c r="E1323" i="4" s="1"/>
  <c r="B1323" i="4"/>
  <c r="A1323" i="4"/>
  <c r="Q1322" i="4"/>
  <c r="O1322" i="4"/>
  <c r="N1322" i="4"/>
  <c r="M1322" i="4"/>
  <c r="J1322" i="4"/>
  <c r="I1322" i="4"/>
  <c r="H1322" i="4"/>
  <c r="C1322" i="4"/>
  <c r="D1322" i="4"/>
  <c r="E1322" i="4" s="1"/>
  <c r="B1322" i="4"/>
  <c r="A1322" i="4"/>
  <c r="Q1321" i="4"/>
  <c r="O1321" i="4"/>
  <c r="N1321" i="4"/>
  <c r="M1321" i="4"/>
  <c r="J1321" i="4"/>
  <c r="I1321" i="4"/>
  <c r="H1321" i="4"/>
  <c r="C1321" i="4"/>
  <c r="D1321" i="4"/>
  <c r="E1321" i="4" s="1"/>
  <c r="B1321" i="4"/>
  <c r="A1321" i="4"/>
  <c r="Q1320" i="4"/>
  <c r="O1320" i="4"/>
  <c r="N1320" i="4"/>
  <c r="M1320" i="4"/>
  <c r="J1320" i="4"/>
  <c r="I1320" i="4"/>
  <c r="H1320" i="4"/>
  <c r="C1320" i="4"/>
  <c r="D1320" i="4"/>
  <c r="E1320" i="4" s="1"/>
  <c r="B1320" i="4"/>
  <c r="A1320" i="4"/>
  <c r="Q1319" i="4"/>
  <c r="O1319" i="4"/>
  <c r="N1319" i="4"/>
  <c r="M1319" i="4"/>
  <c r="J1319" i="4"/>
  <c r="K1319" i="4"/>
  <c r="P1319" i="4"/>
  <c r="I1319" i="4"/>
  <c r="D1319" i="4"/>
  <c r="E1319" i="4" s="1"/>
  <c r="B1319" i="4"/>
  <c r="A1319" i="4"/>
  <c r="Q1318" i="4"/>
  <c r="O1318" i="4"/>
  <c r="N1318" i="4"/>
  <c r="M1318" i="4"/>
  <c r="J1318" i="4"/>
  <c r="K1318" i="4"/>
  <c r="P1318" i="4"/>
  <c r="I1318" i="4"/>
  <c r="H1318" i="4" s="1"/>
  <c r="C1318" i="4" s="1"/>
  <c r="D1318" i="4"/>
  <c r="E1318" i="4" s="1"/>
  <c r="B1318" i="4"/>
  <c r="A1318" i="4"/>
  <c r="Q1317" i="4"/>
  <c r="O1317" i="4"/>
  <c r="N1317" i="4" s="1"/>
  <c r="M1317" i="4"/>
  <c r="J1317" i="4"/>
  <c r="I1317" i="4"/>
  <c r="H1317" i="4" s="1"/>
  <c r="C1317" i="4"/>
  <c r="D1317" i="4"/>
  <c r="E1317" i="4" s="1"/>
  <c r="B1317" i="4"/>
  <c r="A1317" i="4"/>
  <c r="Q1316" i="4"/>
  <c r="O1316" i="4"/>
  <c r="N1316" i="4" s="1"/>
  <c r="M1316" i="4"/>
  <c r="J1316" i="4"/>
  <c r="K1316" i="4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/>
  <c r="C1312" i="4"/>
  <c r="D1312" i="4"/>
  <c r="E1312" i="4" s="1"/>
  <c r="B1312" i="4"/>
  <c r="A1312" i="4"/>
  <c r="Q1311" i="4"/>
  <c r="O1311" i="4"/>
  <c r="N1311" i="4"/>
  <c r="M1311" i="4"/>
  <c r="J1311" i="4"/>
  <c r="I1311" i="4"/>
  <c r="H1311" i="4"/>
  <c r="C1311" i="4"/>
  <c r="D1311" i="4"/>
  <c r="E1311" i="4" s="1"/>
  <c r="B1311" i="4"/>
  <c r="A1311" i="4"/>
  <c r="Q1310" i="4"/>
  <c r="O1310" i="4"/>
  <c r="N1310" i="4"/>
  <c r="M1310" i="4"/>
  <c r="J1310" i="4"/>
  <c r="K1310" i="4"/>
  <c r="P1310" i="4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/>
  <c r="P1308" i="4" s="1"/>
  <c r="I1308" i="4"/>
  <c r="H1308" i="4"/>
  <c r="C1308" i="4"/>
  <c r="D1308" i="4"/>
  <c r="E1308" i="4" s="1"/>
  <c r="B1308" i="4"/>
  <c r="A1308" i="4"/>
  <c r="Q1307" i="4"/>
  <c r="O1307" i="4"/>
  <c r="N1307" i="4"/>
  <c r="M1307" i="4"/>
  <c r="J1307" i="4"/>
  <c r="I1307" i="4"/>
  <c r="H1307" i="4"/>
  <c r="C1307" i="4"/>
  <c r="D1307" i="4"/>
  <c r="E1307" i="4" s="1"/>
  <c r="B1307" i="4"/>
  <c r="A1307" i="4"/>
  <c r="Q1306" i="4"/>
  <c r="O1306" i="4"/>
  <c r="N1306" i="4"/>
  <c r="M1306" i="4"/>
  <c r="J1306" i="4"/>
  <c r="I1306" i="4"/>
  <c r="H1306" i="4"/>
  <c r="C1306" i="4"/>
  <c r="D1306" i="4"/>
  <c r="E1306" i="4" s="1"/>
  <c r="B1306" i="4"/>
  <c r="A1306" i="4"/>
  <c r="Q1305" i="4"/>
  <c r="O1305" i="4"/>
  <c r="N1305" i="4"/>
  <c r="M1305" i="4"/>
  <c r="J1305" i="4"/>
  <c r="I1305" i="4"/>
  <c r="H1305" i="4"/>
  <c r="C1305" i="4"/>
  <c r="D1305" i="4"/>
  <c r="E1305" i="4" s="1"/>
  <c r="B1305" i="4"/>
  <c r="A1305" i="4"/>
  <c r="Q1304" i="4"/>
  <c r="O1304" i="4"/>
  <c r="N1304" i="4"/>
  <c r="M1304" i="4"/>
  <c r="J1304" i="4"/>
  <c r="K1304" i="4"/>
  <c r="P1304" i="4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/>
  <c r="P1302" i="4" s="1"/>
  <c r="I1302" i="4"/>
  <c r="H1302" i="4"/>
  <c r="C1302" i="4" s="1"/>
  <c r="D1302" i="4"/>
  <c r="E1302" i="4" s="1"/>
  <c r="B1302" i="4"/>
  <c r="A1302" i="4"/>
  <c r="Q1301" i="4"/>
  <c r="O1301" i="4"/>
  <c r="N1301" i="4"/>
  <c r="M1301" i="4" s="1"/>
  <c r="J1301" i="4"/>
  <c r="I1301" i="4"/>
  <c r="H1301" i="4"/>
  <c r="C1301" i="4" s="1"/>
  <c r="D1301" i="4"/>
  <c r="E1301" i="4" s="1"/>
  <c r="B1301" i="4"/>
  <c r="A1301" i="4"/>
  <c r="Q1300" i="4"/>
  <c r="O1300" i="4"/>
  <c r="N1300" i="4"/>
  <c r="M1300" i="4" s="1"/>
  <c r="J1300" i="4"/>
  <c r="K1300" i="4"/>
  <c r="P1300" i="4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/>
  <c r="C1296" i="4"/>
  <c r="D1296" i="4"/>
  <c r="E1296" i="4" s="1"/>
  <c r="B1296" i="4"/>
  <c r="A1296" i="4"/>
  <c r="Q1295" i="4"/>
  <c r="O1295" i="4"/>
  <c r="N1295" i="4"/>
  <c r="M1295" i="4"/>
  <c r="J1295" i="4"/>
  <c r="I1295" i="4"/>
  <c r="H1295" i="4"/>
  <c r="C1295" i="4"/>
  <c r="D1295" i="4"/>
  <c r="E1295" i="4" s="1"/>
  <c r="B1295" i="4"/>
  <c r="A1295" i="4"/>
  <c r="Q1294" i="4"/>
  <c r="O1294" i="4"/>
  <c r="N1294" i="4"/>
  <c r="M1294" i="4"/>
  <c r="J1294" i="4"/>
  <c r="K1294" i="4"/>
  <c r="P1294" i="4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/>
  <c r="P1291" i="4" s="1"/>
  <c r="I1291" i="4"/>
  <c r="H1291" i="4"/>
  <c r="C1291" i="4"/>
  <c r="D1291" i="4"/>
  <c r="E1291" i="4" s="1"/>
  <c r="B1291" i="4"/>
  <c r="A1291" i="4"/>
  <c r="Q1290" i="4"/>
  <c r="O1290" i="4"/>
  <c r="N1290" i="4"/>
  <c r="M1290" i="4"/>
  <c r="J1290" i="4"/>
  <c r="I1290" i="4"/>
  <c r="H1290" i="4"/>
  <c r="C1290" i="4"/>
  <c r="D1290" i="4"/>
  <c r="E1290" i="4" s="1"/>
  <c r="B1290" i="4"/>
  <c r="A1290" i="4"/>
  <c r="Q1289" i="4"/>
  <c r="O1289" i="4"/>
  <c r="N1289" i="4"/>
  <c r="M1289" i="4"/>
  <c r="J1289" i="4"/>
  <c r="K1289" i="4"/>
  <c r="P1289" i="4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/>
  <c r="P1288" i="4" s="1"/>
  <c r="I1288" i="4"/>
  <c r="H1288" i="4"/>
  <c r="C1288" i="4"/>
  <c r="D1288" i="4"/>
  <c r="E1288" i="4" s="1"/>
  <c r="B1288" i="4"/>
  <c r="A1288" i="4"/>
  <c r="Q1287" i="4"/>
  <c r="O1287" i="4"/>
  <c r="N1287" i="4"/>
  <c r="M1287" i="4"/>
  <c r="J1287" i="4"/>
  <c r="K1287" i="4"/>
  <c r="P1287" i="4"/>
  <c r="I1287" i="4"/>
  <c r="D1287" i="4"/>
  <c r="E1287" i="4" s="1"/>
  <c r="B1287" i="4"/>
  <c r="A1287" i="4"/>
  <c r="Q1286" i="4"/>
  <c r="O1286" i="4"/>
  <c r="N1286" i="4"/>
  <c r="M1286" i="4"/>
  <c r="J1286" i="4"/>
  <c r="I1286" i="4"/>
  <c r="H1286" i="4"/>
  <c r="C1286" i="4"/>
  <c r="D1286" i="4"/>
  <c r="E1286" i="4" s="1"/>
  <c r="B1286" i="4"/>
  <c r="A1286" i="4"/>
  <c r="Q1285" i="4"/>
  <c r="O1285" i="4"/>
  <c r="N1285" i="4"/>
  <c r="M1285" i="4"/>
  <c r="J1285" i="4"/>
  <c r="K1285" i="4"/>
  <c r="P1285" i="4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/>
  <c r="P1284" i="4" s="1"/>
  <c r="I1284" i="4"/>
  <c r="H1284" i="4"/>
  <c r="C1284" i="4" s="1"/>
  <c r="D1284" i="4"/>
  <c r="E1284" i="4" s="1"/>
  <c r="B1284" i="4"/>
  <c r="A1284" i="4"/>
  <c r="Q1283" i="4"/>
  <c r="O1283" i="4"/>
  <c r="N1283" i="4"/>
  <c r="M1283" i="4" s="1"/>
  <c r="J1283" i="4"/>
  <c r="I1283" i="4"/>
  <c r="H1283" i="4"/>
  <c r="C1283" i="4" s="1"/>
  <c r="D1283" i="4"/>
  <c r="E1283" i="4" s="1"/>
  <c r="B1283" i="4"/>
  <c r="A1283" i="4"/>
  <c r="Q1282" i="4"/>
  <c r="O1282" i="4"/>
  <c r="N1282" i="4"/>
  <c r="M1282" i="4" s="1"/>
  <c r="J1282" i="4"/>
  <c r="K1282" i="4"/>
  <c r="P1282" i="4"/>
  <c r="I1282" i="4"/>
  <c r="D1282" i="4"/>
  <c r="E1282" i="4" s="1"/>
  <c r="B1282" i="4"/>
  <c r="A1282" i="4"/>
  <c r="Q1281" i="4"/>
  <c r="O1281" i="4"/>
  <c r="N1281" i="4"/>
  <c r="M1281" i="4" s="1"/>
  <c r="J1281" i="4"/>
  <c r="K1281" i="4"/>
  <c r="P1281" i="4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/>
  <c r="C1280" i="4"/>
  <c r="D1280" i="4"/>
  <c r="E1280" i="4" s="1"/>
  <c r="B1280" i="4"/>
  <c r="A1280" i="4"/>
  <c r="Q1279" i="4"/>
  <c r="O1279" i="4"/>
  <c r="N1279" i="4"/>
  <c r="M1279" i="4"/>
  <c r="J1279" i="4"/>
  <c r="K1279" i="4"/>
  <c r="P1279" i="4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/>
  <c r="P1277" i="4" s="1"/>
  <c r="I1277" i="4"/>
  <c r="H1277" i="4"/>
  <c r="C1277" i="4"/>
  <c r="D1277" i="4"/>
  <c r="E1277" i="4" s="1"/>
  <c r="B1277" i="4"/>
  <c r="A1277" i="4"/>
  <c r="Q1276" i="4"/>
  <c r="O1276" i="4"/>
  <c r="N1276" i="4"/>
  <c r="M1276" i="4"/>
  <c r="J1276" i="4"/>
  <c r="K1276" i="4"/>
  <c r="P1276" i="4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/>
  <c r="P1274" i="4" s="1"/>
  <c r="I1274" i="4"/>
  <c r="H1274" i="4"/>
  <c r="C1274" i="4"/>
  <c r="D1274" i="4"/>
  <c r="E1274" i="4" s="1"/>
  <c r="B1274" i="4"/>
  <c r="A1274" i="4"/>
  <c r="Q1273" i="4"/>
  <c r="O1273" i="4"/>
  <c r="N1273" i="4"/>
  <c r="M1273" i="4"/>
  <c r="J1273" i="4"/>
  <c r="K1273" i="4"/>
  <c r="P1273" i="4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/>
  <c r="P1272" i="4" s="1"/>
  <c r="I1272" i="4"/>
  <c r="H1272" i="4"/>
  <c r="C1272" i="4" s="1"/>
  <c r="D1272" i="4"/>
  <c r="E1272" i="4" s="1"/>
  <c r="B1272" i="4"/>
  <c r="A1272" i="4"/>
  <c r="Q1271" i="4"/>
  <c r="O1271" i="4"/>
  <c r="N1271" i="4"/>
  <c r="M1271" i="4" s="1"/>
  <c r="J1271" i="4"/>
  <c r="I1271" i="4"/>
  <c r="H1271" i="4"/>
  <c r="C1271" i="4" s="1"/>
  <c r="D1271" i="4"/>
  <c r="E1271" i="4" s="1"/>
  <c r="B1271" i="4"/>
  <c r="A1271" i="4"/>
  <c r="Q1270" i="4"/>
  <c r="O1270" i="4"/>
  <c r="N1270" i="4"/>
  <c r="M1270" i="4" s="1"/>
  <c r="J1270" i="4"/>
  <c r="I1270" i="4"/>
  <c r="H1270" i="4"/>
  <c r="C1270" i="4" s="1"/>
  <c r="D1270" i="4"/>
  <c r="E1270" i="4" s="1"/>
  <c r="B1270" i="4"/>
  <c r="A1270" i="4"/>
  <c r="Q1269" i="4"/>
  <c r="O1269" i="4"/>
  <c r="N1269" i="4"/>
  <c r="M1269" i="4" s="1"/>
  <c r="J1269" i="4"/>
  <c r="K1269" i="4"/>
  <c r="P1269" i="4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/>
  <c r="C1266" i="4"/>
  <c r="D1266" i="4"/>
  <c r="E1266" i="4" s="1"/>
  <c r="B1266" i="4"/>
  <c r="A1266" i="4"/>
  <c r="Q1265" i="4"/>
  <c r="O1265" i="4"/>
  <c r="N1265" i="4"/>
  <c r="M1265" i="4"/>
  <c r="J1265" i="4"/>
  <c r="K1265" i="4"/>
  <c r="P1265" i="4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/>
  <c r="P1261" i="4" s="1"/>
  <c r="I1261" i="4"/>
  <c r="H1261" i="4"/>
  <c r="C1261" i="4"/>
  <c r="D1261" i="4"/>
  <c r="E1261" i="4" s="1"/>
  <c r="B1261" i="4"/>
  <c r="A1261" i="4"/>
  <c r="Q1260" i="4"/>
  <c r="O1260" i="4"/>
  <c r="N1260" i="4"/>
  <c r="M1260" i="4"/>
  <c r="J1260" i="4"/>
  <c r="I1260" i="4"/>
  <c r="H1260" i="4"/>
  <c r="C1260" i="4"/>
  <c r="D1260" i="4"/>
  <c r="E1260" i="4" s="1"/>
  <c r="B1260" i="4"/>
  <c r="A1260" i="4"/>
  <c r="Q1259" i="4"/>
  <c r="O1259" i="4"/>
  <c r="N1259" i="4"/>
  <c r="M1259" i="4"/>
  <c r="J1259" i="4"/>
  <c r="K1259" i="4"/>
  <c r="P1259" i="4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/>
  <c r="P1257" i="4" s="1"/>
  <c r="I1257" i="4"/>
  <c r="H1257" i="4"/>
  <c r="C1257" i="4"/>
  <c r="D1257" i="4"/>
  <c r="E1257" i="4" s="1"/>
  <c r="B1257" i="4"/>
  <c r="A1257" i="4"/>
  <c r="Q1256" i="4"/>
  <c r="O1256" i="4"/>
  <c r="N1256" i="4"/>
  <c r="M1256" i="4"/>
  <c r="J1256" i="4"/>
  <c r="I1256" i="4"/>
  <c r="H1256" i="4"/>
  <c r="C1256" i="4"/>
  <c r="D1256" i="4"/>
  <c r="E1256" i="4" s="1"/>
  <c r="B1256" i="4"/>
  <c r="A1256" i="4"/>
  <c r="Q1255" i="4"/>
  <c r="O1255" i="4"/>
  <c r="N1255" i="4"/>
  <c r="M1255" i="4"/>
  <c r="J1255" i="4"/>
  <c r="K1255" i="4"/>
  <c r="P1255" i="4"/>
  <c r="I1255" i="4"/>
  <c r="D1255" i="4"/>
  <c r="E1255" i="4" s="1"/>
  <c r="B1255" i="4"/>
  <c r="A1255" i="4"/>
  <c r="Q1254" i="4"/>
  <c r="O1254" i="4"/>
  <c r="N1254" i="4"/>
  <c r="M1254" i="4"/>
  <c r="J1254" i="4"/>
  <c r="K1254" i="4"/>
  <c r="P1254" i="4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/>
  <c r="P1253" i="4" s="1"/>
  <c r="I1253" i="4"/>
  <c r="H1253" i="4"/>
  <c r="C1253" i="4" s="1"/>
  <c r="D1253" i="4"/>
  <c r="E1253" i="4" s="1"/>
  <c r="B1253" i="4"/>
  <c r="A1253" i="4"/>
  <c r="Q1252" i="4"/>
  <c r="O1252" i="4"/>
  <c r="N1252" i="4"/>
  <c r="M1252" i="4" s="1"/>
  <c r="J1252" i="4"/>
  <c r="I1252" i="4"/>
  <c r="H1252" i="4"/>
  <c r="C1252" i="4" s="1"/>
  <c r="D1252" i="4"/>
  <c r="E1252" i="4" s="1"/>
  <c r="B1252" i="4"/>
  <c r="A1252" i="4"/>
  <c r="Q1251" i="4"/>
  <c r="O1251" i="4"/>
  <c r="N1251" i="4"/>
  <c r="M1251" i="4" s="1"/>
  <c r="J1251" i="4"/>
  <c r="K1251" i="4"/>
  <c r="P1251" i="4"/>
  <c r="I1251" i="4"/>
  <c r="D1251" i="4"/>
  <c r="E1251" i="4" s="1"/>
  <c r="B1251" i="4"/>
  <c r="A1251" i="4"/>
  <c r="Q1250" i="4"/>
  <c r="O1250" i="4"/>
  <c r="N1250" i="4"/>
  <c r="M1250" i="4" s="1"/>
  <c r="J1250" i="4"/>
  <c r="I1250" i="4"/>
  <c r="H1250" i="4"/>
  <c r="C1250" i="4" s="1"/>
  <c r="D1250" i="4"/>
  <c r="E1250" i="4" s="1"/>
  <c r="B1250" i="4"/>
  <c r="A1250" i="4"/>
  <c r="Q1249" i="4"/>
  <c r="O1249" i="4"/>
  <c r="N1249" i="4"/>
  <c r="M1249" i="4" s="1"/>
  <c r="J1249" i="4"/>
  <c r="I1249" i="4"/>
  <c r="H1249" i="4"/>
  <c r="C1249" i="4" s="1"/>
  <c r="D1249" i="4"/>
  <c r="E1249" i="4" s="1"/>
  <c r="B1249" i="4"/>
  <c r="A1249" i="4"/>
  <c r="Q1248" i="4"/>
  <c r="O1248" i="4"/>
  <c r="N1248" i="4"/>
  <c r="M1248" i="4" s="1"/>
  <c r="J1248" i="4"/>
  <c r="I1248" i="4"/>
  <c r="H1248" i="4"/>
  <c r="C1248" i="4" s="1"/>
  <c r="D1248" i="4"/>
  <c r="E1248" i="4" s="1"/>
  <c r="B1248" i="4"/>
  <c r="A1248" i="4"/>
  <c r="Q1247" i="4"/>
  <c r="O1247" i="4"/>
  <c r="N1247" i="4"/>
  <c r="M1247" i="4" s="1"/>
  <c r="J1247" i="4"/>
  <c r="K1247" i="4"/>
  <c r="P1247" i="4"/>
  <c r="I1247" i="4"/>
  <c r="D1247" i="4"/>
  <c r="E1247" i="4" s="1"/>
  <c r="B1247" i="4"/>
  <c r="A1247" i="4"/>
  <c r="Q1246" i="4"/>
  <c r="O1246" i="4"/>
  <c r="N1246" i="4"/>
  <c r="M1246" i="4" s="1"/>
  <c r="J1246" i="4"/>
  <c r="I1246" i="4"/>
  <c r="H1246" i="4"/>
  <c r="C1246" i="4" s="1"/>
  <c r="D1246" i="4"/>
  <c r="E1246" i="4" s="1"/>
  <c r="B1246" i="4"/>
  <c r="A1246" i="4"/>
  <c r="Q1245" i="4"/>
  <c r="O1245" i="4"/>
  <c r="N1245" i="4"/>
  <c r="M1245" i="4" s="1"/>
  <c r="J1245" i="4"/>
  <c r="I1245" i="4"/>
  <c r="H1245" i="4"/>
  <c r="C1245" i="4" s="1"/>
  <c r="D1245" i="4"/>
  <c r="E1245" i="4" s="1"/>
  <c r="B1245" i="4"/>
  <c r="A1245" i="4"/>
  <c r="Q1244" i="4"/>
  <c r="O1244" i="4"/>
  <c r="N1244" i="4"/>
  <c r="M1244" i="4" s="1"/>
  <c r="J1244" i="4"/>
  <c r="K1244" i="4"/>
  <c r="P1244" i="4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/>
  <c r="P1242" i="4" s="1"/>
  <c r="I1242" i="4"/>
  <c r="H1242" i="4"/>
  <c r="C1242" i="4" s="1"/>
  <c r="D1242" i="4"/>
  <c r="E1242" i="4" s="1"/>
  <c r="B1242" i="4"/>
  <c r="A1242" i="4"/>
  <c r="Q1241" i="4"/>
  <c r="O1241" i="4"/>
  <c r="N1241" i="4"/>
  <c r="M1241" i="4" s="1"/>
  <c r="J1241" i="4"/>
  <c r="I1241" i="4"/>
  <c r="H1241" i="4"/>
  <c r="C1241" i="4" s="1"/>
  <c r="D1241" i="4"/>
  <c r="E1241" i="4" s="1"/>
  <c r="B1241" i="4"/>
  <c r="A1241" i="4"/>
  <c r="Q1240" i="4"/>
  <c r="O1240" i="4"/>
  <c r="N1240" i="4"/>
  <c r="M1240" i="4" s="1"/>
  <c r="J1240" i="4"/>
  <c r="K1240" i="4"/>
  <c r="P1240" i="4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/>
  <c r="P1231" i="4" s="1"/>
  <c r="I1231" i="4"/>
  <c r="H1231" i="4"/>
  <c r="C1231" i="4"/>
  <c r="D1231" i="4"/>
  <c r="E1231" i="4" s="1"/>
  <c r="B1231" i="4"/>
  <c r="A1231" i="4"/>
  <c r="Q1230" i="4"/>
  <c r="O1230" i="4"/>
  <c r="N1230" i="4"/>
  <c r="M1230" i="4"/>
  <c r="J1230" i="4"/>
  <c r="I1230" i="4"/>
  <c r="H1230" i="4"/>
  <c r="C1230" i="4"/>
  <c r="D1230" i="4"/>
  <c r="E1230" i="4" s="1"/>
  <c r="B1230" i="4"/>
  <c r="A1230" i="4"/>
  <c r="Q1229" i="4"/>
  <c r="O1229" i="4"/>
  <c r="N1229" i="4"/>
  <c r="M1229" i="4"/>
  <c r="J1229" i="4"/>
  <c r="I1229" i="4"/>
  <c r="H1229" i="4"/>
  <c r="C1229" i="4"/>
  <c r="D1229" i="4"/>
  <c r="E1229" i="4" s="1"/>
  <c r="B1229" i="4"/>
  <c r="A1229" i="4"/>
  <c r="Q1228" i="4"/>
  <c r="O1228" i="4"/>
  <c r="N1228" i="4"/>
  <c r="M1228" i="4"/>
  <c r="J1228" i="4"/>
  <c r="I1228" i="4"/>
  <c r="H1228" i="4"/>
  <c r="C1228" i="4"/>
  <c r="D1228" i="4"/>
  <c r="E1228" i="4" s="1"/>
  <c r="B1228" i="4"/>
  <c r="A1228" i="4"/>
  <c r="Q1227" i="4"/>
  <c r="O1227" i="4"/>
  <c r="N1227" i="4"/>
  <c r="M1227" i="4"/>
  <c r="J1227" i="4"/>
  <c r="I1227" i="4"/>
  <c r="H1227" i="4"/>
  <c r="C1227" i="4"/>
  <c r="D1227" i="4"/>
  <c r="E1227" i="4" s="1"/>
  <c r="B1227" i="4"/>
  <c r="A1227" i="4"/>
  <c r="Q1226" i="4"/>
  <c r="O1226" i="4"/>
  <c r="N1226" i="4"/>
  <c r="M1226" i="4"/>
  <c r="J1226" i="4"/>
  <c r="I1226" i="4"/>
  <c r="H1226" i="4"/>
  <c r="C1226" i="4"/>
  <c r="D1226" i="4"/>
  <c r="E1226" i="4" s="1"/>
  <c r="B1226" i="4"/>
  <c r="A1226" i="4"/>
  <c r="Q1225" i="4"/>
  <c r="O1225" i="4"/>
  <c r="N1225" i="4"/>
  <c r="M1225" i="4"/>
  <c r="J1225" i="4"/>
  <c r="K1225" i="4"/>
  <c r="P1225" i="4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/>
  <c r="P1224" i="4" s="1"/>
  <c r="I1224" i="4"/>
  <c r="H1224" i="4"/>
  <c r="C1224" i="4" s="1"/>
  <c r="D1224" i="4"/>
  <c r="E1224" i="4" s="1"/>
  <c r="B1224" i="4"/>
  <c r="A1224" i="4"/>
  <c r="Q1223" i="4"/>
  <c r="O1223" i="4"/>
  <c r="N1223" i="4"/>
  <c r="M1223" i="4" s="1"/>
  <c r="J1223" i="4"/>
  <c r="I1223" i="4"/>
  <c r="H1223" i="4"/>
  <c r="C1223" i="4" s="1"/>
  <c r="D1223" i="4"/>
  <c r="E1223" i="4" s="1"/>
  <c r="B1223" i="4"/>
  <c r="A1223" i="4"/>
  <c r="Q1222" i="4"/>
  <c r="O1222" i="4"/>
  <c r="N1222" i="4"/>
  <c r="M1222" i="4" s="1"/>
  <c r="J1222" i="4"/>
  <c r="I1222" i="4"/>
  <c r="H1222" i="4"/>
  <c r="C1222" i="4" s="1"/>
  <c r="D1222" i="4"/>
  <c r="E1222" i="4" s="1"/>
  <c r="B1222" i="4"/>
  <c r="A1222" i="4"/>
  <c r="Q1221" i="4"/>
  <c r="O1221" i="4"/>
  <c r="N1221" i="4" s="1"/>
  <c r="M1221" i="4" s="1"/>
  <c r="J1221" i="4"/>
  <c r="K1221" i="4"/>
  <c r="P1221" i="4"/>
  <c r="I1221" i="4"/>
  <c r="H1221" i="4" s="1"/>
  <c r="C1221" i="4"/>
  <c r="D1221" i="4"/>
  <c r="E1221" i="4" s="1"/>
  <c r="B1221" i="4"/>
  <c r="A1221" i="4"/>
  <c r="Q1220" i="4"/>
  <c r="O1220" i="4"/>
  <c r="N1220" i="4" s="1"/>
  <c r="M1220" i="4" s="1"/>
  <c r="J1220" i="4"/>
  <c r="K1220" i="4"/>
  <c r="P1220" i="4" s="1"/>
  <c r="I1220" i="4"/>
  <c r="D1220" i="4"/>
  <c r="E1220" i="4" s="1"/>
  <c r="B1220" i="4"/>
  <c r="A1220" i="4"/>
  <c r="Q1219" i="4"/>
  <c r="O1219" i="4"/>
  <c r="N1219" i="4" s="1"/>
  <c r="M1219" i="4"/>
  <c r="J1219" i="4"/>
  <c r="I1219" i="4"/>
  <c r="H1219" i="4" s="1"/>
  <c r="C1219" i="4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/>
  <c r="J1215" i="4"/>
  <c r="K1215" i="4" s="1"/>
  <c r="P1215" i="4" s="1"/>
  <c r="I1215" i="4"/>
  <c r="H1215" i="4"/>
  <c r="C1215" i="4"/>
  <c r="D1215" i="4"/>
  <c r="E1215" i="4" s="1"/>
  <c r="B1215" i="4"/>
  <c r="A1215" i="4"/>
  <c r="Q1214" i="4"/>
  <c r="O1214" i="4"/>
  <c r="N1214" i="4"/>
  <c r="M1214" i="4"/>
  <c r="J1214" i="4"/>
  <c r="I1214" i="4"/>
  <c r="H1214" i="4"/>
  <c r="C1214" i="4"/>
  <c r="D1214" i="4"/>
  <c r="E1214" i="4" s="1"/>
  <c r="B1214" i="4"/>
  <c r="A1214" i="4"/>
  <c r="Q1213" i="4"/>
  <c r="O1213" i="4"/>
  <c r="N1213" i="4"/>
  <c r="M1213" i="4"/>
  <c r="J1213" i="4"/>
  <c r="I1213" i="4"/>
  <c r="H1213" i="4"/>
  <c r="C1213" i="4"/>
  <c r="D1213" i="4"/>
  <c r="E1213" i="4" s="1"/>
  <c r="B1213" i="4"/>
  <c r="A1213" i="4"/>
  <c r="Q1212" i="4"/>
  <c r="O1212" i="4"/>
  <c r="N1212" i="4"/>
  <c r="M1212" i="4"/>
  <c r="J1212" i="4"/>
  <c r="K1212" i="4"/>
  <c r="P1212" i="4"/>
  <c r="I1212" i="4"/>
  <c r="H1212" i="4" s="1"/>
  <c r="C1212" i="4" s="1"/>
  <c r="D1212" i="4"/>
  <c r="E1212" i="4" s="1"/>
  <c r="B1212" i="4"/>
  <c r="A1212" i="4"/>
  <c r="Q1211" i="4"/>
  <c r="O1211" i="4"/>
  <c r="N1211" i="4" s="1"/>
  <c r="M1211" i="4"/>
  <c r="J1211" i="4"/>
  <c r="I1211" i="4"/>
  <c r="H1211" i="4" s="1"/>
  <c r="C1211" i="4"/>
  <c r="D1211" i="4"/>
  <c r="E1211" i="4" s="1"/>
  <c r="B1211" i="4"/>
  <c r="A1211" i="4"/>
  <c r="Q1210" i="4"/>
  <c r="O1210" i="4"/>
  <c r="N1210" i="4" s="1"/>
  <c r="M1210" i="4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/>
  <c r="P1209" i="4" s="1"/>
  <c r="I1209" i="4"/>
  <c r="H1209" i="4" s="1"/>
  <c r="C1209" i="4" s="1"/>
  <c r="D1209" i="4"/>
  <c r="E1209" i="4" s="1"/>
  <c r="B1209" i="4"/>
  <c r="A1209" i="4"/>
  <c r="Q1208" i="4"/>
  <c r="O1208" i="4"/>
  <c r="N1208" i="4"/>
  <c r="M1208" i="4" s="1"/>
  <c r="J1208" i="4"/>
  <c r="I1208" i="4"/>
  <c r="H1208" i="4"/>
  <c r="C1208" i="4" s="1"/>
  <c r="D1208" i="4"/>
  <c r="E1208" i="4" s="1"/>
  <c r="B1208" i="4"/>
  <c r="A1208" i="4"/>
  <c r="Q1207" i="4"/>
  <c r="O1207" i="4"/>
  <c r="N1207" i="4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/>
  <c r="M1206" i="4" s="1"/>
  <c r="J1206" i="4"/>
  <c r="I1206" i="4"/>
  <c r="H1206" i="4"/>
  <c r="C1206" i="4" s="1"/>
  <c r="D1206" i="4"/>
  <c r="E1206" i="4" s="1"/>
  <c r="B1206" i="4"/>
  <c r="A1206" i="4"/>
  <c r="Q1205" i="4"/>
  <c r="O1205" i="4"/>
  <c r="N1205" i="4"/>
  <c r="M1205" i="4" s="1"/>
  <c r="J1205" i="4"/>
  <c r="K1205" i="4"/>
  <c r="P1205" i="4" s="1"/>
  <c r="I1205" i="4"/>
  <c r="H1205" i="4" s="1"/>
  <c r="C1205" i="4"/>
  <c r="D1205" i="4"/>
  <c r="E1205" i="4" s="1"/>
  <c r="B1205" i="4"/>
  <c r="A1205" i="4"/>
  <c r="Q1204" i="4"/>
  <c r="O1204" i="4"/>
  <c r="N1204" i="4" s="1"/>
  <c r="M1204" i="4" s="1"/>
  <c r="J1204" i="4"/>
  <c r="K1204" i="4"/>
  <c r="P1204" i="4" s="1"/>
  <c r="I1204" i="4"/>
  <c r="D1204" i="4"/>
  <c r="E1204" i="4" s="1"/>
  <c r="B1204" i="4"/>
  <c r="A1204" i="4"/>
  <c r="Q1203" i="4"/>
  <c r="O1203" i="4"/>
  <c r="N1203" i="4" s="1"/>
  <c r="M1203" i="4"/>
  <c r="J1203" i="4"/>
  <c r="I1203" i="4"/>
  <c r="H1203" i="4" s="1"/>
  <c r="C1203" i="4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/>
  <c r="D1202" i="4"/>
  <c r="E1202" i="4" s="1"/>
  <c r="B1202" i="4"/>
  <c r="A1202" i="4"/>
  <c r="Q1201" i="4"/>
  <c r="O1201" i="4"/>
  <c r="N1201" i="4" s="1"/>
  <c r="M1201" i="4"/>
  <c r="J1201" i="4"/>
  <c r="I1201" i="4"/>
  <c r="H1201" i="4" s="1"/>
  <c r="C1201" i="4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/>
  <c r="C1199" i="4" s="1"/>
  <c r="D1199" i="4"/>
  <c r="E1199" i="4" s="1"/>
  <c r="B1199" i="4"/>
  <c r="A1199" i="4"/>
  <c r="Q1198" i="4"/>
  <c r="O1198" i="4"/>
  <c r="N1198" i="4"/>
  <c r="M1198" i="4" s="1"/>
  <c r="J1198" i="4"/>
  <c r="I1198" i="4"/>
  <c r="H1198" i="4"/>
  <c r="C1198" i="4" s="1"/>
  <c r="D1198" i="4"/>
  <c r="E1198" i="4" s="1"/>
  <c r="B1198" i="4"/>
  <c r="A1198" i="4"/>
  <c r="Q1197" i="4"/>
  <c r="O1197" i="4"/>
  <c r="N1197" i="4"/>
  <c r="M1197" i="4" s="1"/>
  <c r="J1197" i="4"/>
  <c r="I1197" i="4"/>
  <c r="H1197" i="4"/>
  <c r="C1197" i="4" s="1"/>
  <c r="D1197" i="4"/>
  <c r="E1197" i="4" s="1"/>
  <c r="B1197" i="4"/>
  <c r="A1197" i="4"/>
  <c r="Q1196" i="4"/>
  <c r="O1196" i="4"/>
  <c r="N1196" i="4"/>
  <c r="M1196" i="4" s="1"/>
  <c r="J1196" i="4"/>
  <c r="K1196" i="4"/>
  <c r="P1196" i="4"/>
  <c r="I1196" i="4"/>
  <c r="H1196" i="4" s="1"/>
  <c r="C1196" i="4" s="1"/>
  <c r="D1196" i="4"/>
  <c r="E1196" i="4" s="1"/>
  <c r="B1196" i="4"/>
  <c r="A1196" i="4"/>
  <c r="Q1195" i="4"/>
  <c r="O1195" i="4"/>
  <c r="N1195" i="4" s="1"/>
  <c r="M1195" i="4"/>
  <c r="J1195" i="4"/>
  <c r="I1195" i="4"/>
  <c r="H1195" i="4" s="1"/>
  <c r="C1195" i="4"/>
  <c r="D1195" i="4"/>
  <c r="E1195" i="4" s="1"/>
  <c r="B1195" i="4"/>
  <c r="A1195" i="4"/>
  <c r="Q1194" i="4"/>
  <c r="O1194" i="4"/>
  <c r="N1194" i="4" s="1"/>
  <c r="M1194" i="4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/>
  <c r="J1193" i="4"/>
  <c r="K1193" i="4"/>
  <c r="P1193" i="4" s="1"/>
  <c r="I1193" i="4"/>
  <c r="H1193" i="4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/>
  <c r="C1192" i="4" s="1"/>
  <c r="D1192" i="4"/>
  <c r="E1192" i="4" s="1"/>
  <c r="B1192" i="4"/>
  <c r="A1192" i="4"/>
  <c r="Q1191" i="4"/>
  <c r="O1191" i="4"/>
  <c r="N1191" i="4"/>
  <c r="M1191" i="4" s="1"/>
  <c r="J1191" i="4"/>
  <c r="I1191" i="4"/>
  <c r="H1191" i="4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/>
  <c r="C1190" i="4" s="1"/>
  <c r="D1190" i="4"/>
  <c r="E1190" i="4" s="1"/>
  <c r="B1190" i="4"/>
  <c r="A1190" i="4"/>
  <c r="Q1189" i="4"/>
  <c r="O1189" i="4"/>
  <c r="N1189" i="4"/>
  <c r="M1189" i="4" s="1"/>
  <c r="J1189" i="4"/>
  <c r="K1189" i="4"/>
  <c r="P1189" i="4"/>
  <c r="I1189" i="4"/>
  <c r="H1189" i="4" s="1"/>
  <c r="C1189" i="4"/>
  <c r="D1189" i="4"/>
  <c r="E1189" i="4" s="1"/>
  <c r="B1189" i="4"/>
  <c r="A1189" i="4"/>
  <c r="Q1188" i="4"/>
  <c r="O1188" i="4"/>
  <c r="N1188" i="4" s="1"/>
  <c r="M1188" i="4" s="1"/>
  <c r="J1188" i="4"/>
  <c r="K1188" i="4"/>
  <c r="P1188" i="4" s="1"/>
  <c r="I1188" i="4"/>
  <c r="D1188" i="4"/>
  <c r="E1188" i="4" s="1"/>
  <c r="B1188" i="4"/>
  <c r="A1188" i="4"/>
  <c r="Q1187" i="4"/>
  <c r="O1187" i="4"/>
  <c r="N1187" i="4" s="1"/>
  <c r="M1187" i="4"/>
  <c r="J1187" i="4"/>
  <c r="I1187" i="4"/>
  <c r="H1187" i="4" s="1"/>
  <c r="C1187" i="4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/>
  <c r="D1186" i="4"/>
  <c r="E1186" i="4" s="1"/>
  <c r="B1186" i="4"/>
  <c r="A1186" i="4"/>
  <c r="Q1185" i="4"/>
  <c r="O1185" i="4"/>
  <c r="N1185" i="4" s="1"/>
  <c r="M1185" i="4"/>
  <c r="J1185" i="4"/>
  <c r="I1185" i="4"/>
  <c r="H1185" i="4" s="1"/>
  <c r="C1185" i="4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/>
  <c r="D1184" i="4"/>
  <c r="E1184" i="4" s="1"/>
  <c r="B1184" i="4"/>
  <c r="A1184" i="4"/>
  <c r="Q1183" i="4"/>
  <c r="O1183" i="4"/>
  <c r="N1183" i="4" s="1"/>
  <c r="M1183" i="4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/>
  <c r="D1179" i="4"/>
  <c r="E1179" i="4" s="1"/>
  <c r="B1179" i="4"/>
  <c r="A1179" i="4"/>
  <c r="Q1178" i="4"/>
  <c r="O1178" i="4"/>
  <c r="N1178" i="4" s="1"/>
  <c r="M1178" i="4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/>
  <c r="J1177" i="4"/>
  <c r="K1177" i="4"/>
  <c r="P1177" i="4" s="1"/>
  <c r="I1177" i="4"/>
  <c r="H1177" i="4"/>
  <c r="C1177" i="4" s="1"/>
  <c r="D1177" i="4"/>
  <c r="E1177" i="4" s="1"/>
  <c r="B1177" i="4"/>
  <c r="A1177" i="4"/>
  <c r="Q1176" i="4"/>
  <c r="O1176" i="4"/>
  <c r="N1176" i="4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/>
  <c r="M1175" i="4" s="1"/>
  <c r="J1175" i="4"/>
  <c r="I1175" i="4"/>
  <c r="H1175" i="4"/>
  <c r="C1175" i="4" s="1"/>
  <c r="D1175" i="4"/>
  <c r="E1175" i="4" s="1"/>
  <c r="B1175" i="4"/>
  <c r="A1175" i="4"/>
  <c r="Q1174" i="4"/>
  <c r="O1174" i="4"/>
  <c r="N1174" i="4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/>
  <c r="M1173" i="4" s="1"/>
  <c r="J1173" i="4"/>
  <c r="K1173" i="4"/>
  <c r="P1173" i="4"/>
  <c r="I1173" i="4"/>
  <c r="H1173" i="4" s="1"/>
  <c r="C1173" i="4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/>
  <c r="J1169" i="4"/>
  <c r="K1169" i="4" s="1"/>
  <c r="P1169" i="4" s="1"/>
  <c r="I1169" i="4"/>
  <c r="H1169" i="4"/>
  <c r="C1169" i="4"/>
  <c r="D1169" i="4"/>
  <c r="E1169" i="4" s="1"/>
  <c r="B1169" i="4"/>
  <c r="A1169" i="4"/>
  <c r="Q1168" i="4"/>
  <c r="O1168" i="4"/>
  <c r="N1168" i="4"/>
  <c r="M1168" i="4"/>
  <c r="J1168" i="4"/>
  <c r="K1168" i="4"/>
  <c r="P1168" i="4"/>
  <c r="I1168" i="4"/>
  <c r="D1168" i="4"/>
  <c r="E1168" i="4" s="1"/>
  <c r="B1168" i="4"/>
  <c r="A1168" i="4"/>
  <c r="Q1167" i="4"/>
  <c r="O1167" i="4"/>
  <c r="N1167" i="4"/>
  <c r="M1167" i="4"/>
  <c r="J1167" i="4"/>
  <c r="K1167" i="4"/>
  <c r="P1167" i="4"/>
  <c r="I1167" i="4"/>
  <c r="H1167" i="4" s="1"/>
  <c r="C1167" i="4" s="1"/>
  <c r="D1167" i="4"/>
  <c r="E1167" i="4" s="1"/>
  <c r="B1167" i="4"/>
  <c r="A1167" i="4"/>
  <c r="Q1166" i="4"/>
  <c r="O1166" i="4"/>
  <c r="N1166" i="4" s="1"/>
  <c r="M1166" i="4"/>
  <c r="J1166" i="4"/>
  <c r="I1166" i="4"/>
  <c r="H1166" i="4" s="1"/>
  <c r="C1166" i="4"/>
  <c r="D1166" i="4"/>
  <c r="E1166" i="4" s="1"/>
  <c r="B1166" i="4"/>
  <c r="A1166" i="4"/>
  <c r="Q1165" i="4"/>
  <c r="O1165" i="4"/>
  <c r="N1165" i="4" s="1"/>
  <c r="M1165" i="4"/>
  <c r="J1165" i="4"/>
  <c r="K1165" i="4"/>
  <c r="P1165" i="4" s="1"/>
  <c r="I1165" i="4"/>
  <c r="D1165" i="4"/>
  <c r="E1165" i="4" s="1"/>
  <c r="B1165" i="4"/>
  <c r="A1165" i="4"/>
  <c r="Q1164" i="4"/>
  <c r="O1164" i="4"/>
  <c r="N1164" i="4" s="1"/>
  <c r="M1164" i="4"/>
  <c r="J1164" i="4"/>
  <c r="K1164" i="4"/>
  <c r="P1164" i="4" s="1"/>
  <c r="I1164" i="4"/>
  <c r="D1164" i="4"/>
  <c r="E1164" i="4" s="1"/>
  <c r="B1164" i="4"/>
  <c r="A1164" i="4"/>
  <c r="Q1163" i="4"/>
  <c r="O1163" i="4"/>
  <c r="N1163" i="4" s="1"/>
  <c r="M1163" i="4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/>
  <c r="J1162" i="4"/>
  <c r="I1162" i="4"/>
  <c r="H1162" i="4" s="1"/>
  <c r="C1162" i="4"/>
  <c r="D1162" i="4"/>
  <c r="E1162" i="4" s="1"/>
  <c r="B1162" i="4"/>
  <c r="A1162" i="4"/>
  <c r="Q1161" i="4"/>
  <c r="O1161" i="4"/>
  <c r="N1161" i="4" s="1"/>
  <c r="M1161" i="4"/>
  <c r="J1161" i="4"/>
  <c r="K1161" i="4"/>
  <c r="P1161" i="4" s="1"/>
  <c r="I1161" i="4"/>
  <c r="H1161" i="4"/>
  <c r="C1161" i="4"/>
  <c r="D1161" i="4"/>
  <c r="E1161" i="4" s="1"/>
  <c r="B1161" i="4"/>
  <c r="A1161" i="4"/>
  <c r="Q1160" i="4"/>
  <c r="O1160" i="4"/>
  <c r="N1160" i="4"/>
  <c r="M1160" i="4"/>
  <c r="J1160" i="4"/>
  <c r="K1160" i="4"/>
  <c r="P1160" i="4"/>
  <c r="I1160" i="4"/>
  <c r="D1160" i="4"/>
  <c r="E1160" i="4" s="1"/>
  <c r="B1160" i="4"/>
  <c r="A1160" i="4"/>
  <c r="Q1159" i="4"/>
  <c r="O1159" i="4"/>
  <c r="N1159" i="4"/>
  <c r="M1159" i="4"/>
  <c r="J1159" i="4"/>
  <c r="K1159" i="4"/>
  <c r="P1159" i="4"/>
  <c r="I1159" i="4"/>
  <c r="H1159" i="4" s="1"/>
  <c r="C1159" i="4"/>
  <c r="D1159" i="4"/>
  <c r="E1159" i="4" s="1"/>
  <c r="B1159" i="4"/>
  <c r="A1159" i="4"/>
  <c r="Q1158" i="4"/>
  <c r="O1158" i="4"/>
  <c r="N1158" i="4" s="1"/>
  <c r="M1158" i="4"/>
  <c r="J1158" i="4"/>
  <c r="I1158" i="4"/>
  <c r="H1158" i="4" s="1"/>
  <c r="C1158" i="4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/>
  <c r="D1155" i="4"/>
  <c r="E1155" i="4" s="1"/>
  <c r="B1155" i="4"/>
  <c r="A1155" i="4"/>
  <c r="Q1154" i="4"/>
  <c r="O1154" i="4"/>
  <c r="N1154" i="4" s="1"/>
  <c r="M1154" i="4"/>
  <c r="J1154" i="4"/>
  <c r="I1154" i="4"/>
  <c r="H1154" i="4" s="1"/>
  <c r="C1154" i="4"/>
  <c r="D1154" i="4"/>
  <c r="E1154" i="4" s="1"/>
  <c r="B1154" i="4"/>
  <c r="A1154" i="4"/>
  <c r="Q1153" i="4"/>
  <c r="O1153" i="4"/>
  <c r="N1153" i="4" s="1"/>
  <c r="M1153" i="4" s="1"/>
  <c r="J1153" i="4"/>
  <c r="K1153" i="4"/>
  <c r="P1153" i="4" s="1"/>
  <c r="I1153" i="4"/>
  <c r="H1153" i="4" s="1"/>
  <c r="C1153" i="4"/>
  <c r="D1153" i="4"/>
  <c r="E1153" i="4" s="1"/>
  <c r="B1153" i="4"/>
  <c r="A1153" i="4"/>
  <c r="Q1152" i="4"/>
  <c r="O1152" i="4"/>
  <c r="N1152" i="4" s="1"/>
  <c r="M1152" i="4"/>
  <c r="J1152" i="4"/>
  <c r="K1152" i="4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/>
  <c r="J1149" i="4"/>
  <c r="K1149" i="4"/>
  <c r="P1149" i="4" s="1"/>
  <c r="I1149" i="4"/>
  <c r="D1149" i="4"/>
  <c r="E1149" i="4" s="1"/>
  <c r="B1149" i="4"/>
  <c r="A1149" i="4"/>
  <c r="Q1148" i="4"/>
  <c r="O1148" i="4"/>
  <c r="N1148" i="4" s="1"/>
  <c r="M1148" i="4"/>
  <c r="J1148" i="4"/>
  <c r="K1148" i="4"/>
  <c r="P1148" i="4" s="1"/>
  <c r="I1148" i="4"/>
  <c r="D1148" i="4"/>
  <c r="E1148" i="4" s="1"/>
  <c r="B1148" i="4"/>
  <c r="A1148" i="4"/>
  <c r="Q1147" i="4"/>
  <c r="O1147" i="4"/>
  <c r="N1147" i="4" s="1"/>
  <c r="M1147" i="4"/>
  <c r="J1147" i="4"/>
  <c r="I1147" i="4"/>
  <c r="H1147" i="4" s="1"/>
  <c r="C1147" i="4"/>
  <c r="D1147" i="4"/>
  <c r="E1147" i="4" s="1"/>
  <c r="B1147" i="4"/>
  <c r="A1147" i="4"/>
  <c r="Q1146" i="4"/>
  <c r="O1146" i="4"/>
  <c r="N1146" i="4" s="1"/>
  <c r="M1146" i="4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/>
  <c r="P1145" i="4" s="1"/>
  <c r="I1145" i="4"/>
  <c r="H1145" i="4" s="1"/>
  <c r="C1145" i="4" s="1"/>
  <c r="D1145" i="4"/>
  <c r="E1145" i="4" s="1"/>
  <c r="B1145" i="4"/>
  <c r="A1145" i="4"/>
  <c r="Q1144" i="4"/>
  <c r="O1144" i="4"/>
  <c r="N1144" i="4"/>
  <c r="M1144" i="4" s="1"/>
  <c r="J1144" i="4"/>
  <c r="K1144" i="4"/>
  <c r="P1144" i="4"/>
  <c r="I1144" i="4"/>
  <c r="D1144" i="4"/>
  <c r="E1144" i="4" s="1"/>
  <c r="B1144" i="4"/>
  <c r="A1144" i="4"/>
  <c r="Q1143" i="4"/>
  <c r="O1143" i="4"/>
  <c r="N1143" i="4"/>
  <c r="M1143" i="4" s="1"/>
  <c r="J1143" i="4"/>
  <c r="K1143" i="4"/>
  <c r="P1143" i="4"/>
  <c r="I1143" i="4"/>
  <c r="H1143" i="4" s="1"/>
  <c r="C1143" i="4"/>
  <c r="D1143" i="4"/>
  <c r="E1143" i="4" s="1"/>
  <c r="B1143" i="4"/>
  <c r="A1143" i="4"/>
  <c r="Q1142" i="4"/>
  <c r="O1142" i="4"/>
  <c r="N1142" i="4" s="1"/>
  <c r="M1142" i="4" s="1"/>
  <c r="J1142" i="4"/>
  <c r="K1142" i="4"/>
  <c r="P1142" i="4" s="1"/>
  <c r="I1142" i="4"/>
  <c r="H1142" i="4" s="1"/>
  <c r="C1142" i="4"/>
  <c r="D1142" i="4"/>
  <c r="E1142" i="4" s="1"/>
  <c r="B1142" i="4"/>
  <c r="A1142" i="4"/>
  <c r="Q1141" i="4"/>
  <c r="O1141" i="4"/>
  <c r="N1141" i="4" s="1"/>
  <c r="M1141" i="4" s="1"/>
  <c r="J1141" i="4"/>
  <c r="K1141" i="4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/>
  <c r="P1139" i="4" s="1"/>
  <c r="I1139" i="4"/>
  <c r="H1139" i="4" s="1"/>
  <c r="C1139" i="4" s="1"/>
  <c r="D1139" i="4"/>
  <c r="E1139" i="4" s="1"/>
  <c r="B1139" i="4"/>
  <c r="A1139" i="4"/>
  <c r="Q1138" i="4"/>
  <c r="O1138" i="4"/>
  <c r="N1138" i="4"/>
  <c r="M1138" i="4" s="1"/>
  <c r="J1138" i="4"/>
  <c r="I1138" i="4"/>
  <c r="H1138" i="4"/>
  <c r="C1138" i="4" s="1"/>
  <c r="D1138" i="4"/>
  <c r="E1138" i="4" s="1"/>
  <c r="B1138" i="4"/>
  <c r="A1138" i="4"/>
  <c r="Q1137" i="4"/>
  <c r="O1137" i="4"/>
  <c r="N1137" i="4"/>
  <c r="M1137" i="4" s="1"/>
  <c r="J1137" i="4"/>
  <c r="K1137" i="4"/>
  <c r="P1137" i="4" s="1"/>
  <c r="I1137" i="4"/>
  <c r="H1137" i="4" s="1"/>
  <c r="C1137" i="4"/>
  <c r="D1137" i="4"/>
  <c r="E1137" i="4" s="1"/>
  <c r="B1137" i="4"/>
  <c r="A1137" i="4"/>
  <c r="Q1136" i="4"/>
  <c r="O1136" i="4"/>
  <c r="N1136" i="4" s="1"/>
  <c r="M1136" i="4" s="1"/>
  <c r="J1136" i="4"/>
  <c r="K1136" i="4"/>
  <c r="P1136" i="4" s="1"/>
  <c r="I1136" i="4"/>
  <c r="D1136" i="4"/>
  <c r="E1136" i="4" s="1"/>
  <c r="B1136" i="4"/>
  <c r="A1136" i="4"/>
  <c r="Q1135" i="4"/>
  <c r="O1135" i="4"/>
  <c r="N1135" i="4" s="1"/>
  <c r="M1135" i="4"/>
  <c r="J1135" i="4"/>
  <c r="I1135" i="4"/>
  <c r="H1135" i="4" s="1"/>
  <c r="C1135" i="4"/>
  <c r="D1135" i="4"/>
  <c r="E1135" i="4" s="1"/>
  <c r="B1135" i="4"/>
  <c r="A1135" i="4"/>
  <c r="Q1134" i="4"/>
  <c r="O1134" i="4"/>
  <c r="N1134" i="4" s="1"/>
  <c r="M1134" i="4" s="1"/>
  <c r="J1134" i="4"/>
  <c r="K1134" i="4"/>
  <c r="P1134" i="4"/>
  <c r="I1134" i="4"/>
  <c r="H1134" i="4"/>
  <c r="C1134" i="4"/>
  <c r="D1134" i="4"/>
  <c r="E1134" i="4" s="1"/>
  <c r="B1134" i="4"/>
  <c r="A1134" i="4"/>
  <c r="Q1133" i="4"/>
  <c r="O1133" i="4"/>
  <c r="N1133" i="4"/>
  <c r="M1133" i="4" s="1"/>
  <c r="J1133" i="4"/>
  <c r="K1133" i="4" s="1"/>
  <c r="P1133" i="4"/>
  <c r="I1133" i="4"/>
  <c r="H1133" i="4" s="1"/>
  <c r="C1133" i="4" s="1"/>
  <c r="D1133" i="4"/>
  <c r="E1133" i="4" s="1"/>
  <c r="B1133" i="4"/>
  <c r="A1133" i="4"/>
  <c r="Q1132" i="4"/>
  <c r="O1132" i="4"/>
  <c r="N1132" i="4"/>
  <c r="M1132" i="4" s="1"/>
  <c r="J1132" i="4"/>
  <c r="K1132" i="4"/>
  <c r="P1132" i="4"/>
  <c r="I1132" i="4"/>
  <c r="D1132" i="4"/>
  <c r="E1132" i="4" s="1"/>
  <c r="B1132" i="4"/>
  <c r="A1132" i="4"/>
  <c r="Q1131" i="4"/>
  <c r="O1131" i="4"/>
  <c r="N1131" i="4"/>
  <c r="M1131" i="4" s="1"/>
  <c r="J1131" i="4"/>
  <c r="I1131" i="4"/>
  <c r="H1131" i="4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/>
  <c r="C1130" i="4" s="1"/>
  <c r="D1130" i="4"/>
  <c r="E1130" i="4" s="1"/>
  <c r="B1130" i="4"/>
  <c r="A1130" i="4"/>
  <c r="Q1129" i="4"/>
  <c r="O1129" i="4"/>
  <c r="N1129" i="4"/>
  <c r="M1129" i="4" s="1"/>
  <c r="J1129" i="4"/>
  <c r="K1129" i="4" s="1"/>
  <c r="P1129" i="4" s="1"/>
  <c r="I1129" i="4"/>
  <c r="H1129" i="4"/>
  <c r="C1129" i="4" s="1"/>
  <c r="D1129" i="4"/>
  <c r="E1129" i="4" s="1"/>
  <c r="B1129" i="4"/>
  <c r="A1129" i="4"/>
  <c r="Q1128" i="4"/>
  <c r="O1128" i="4"/>
  <c r="N1128" i="4"/>
  <c r="M1128" i="4"/>
  <c r="J1128" i="4"/>
  <c r="K1128" i="4" s="1"/>
  <c r="P1128" i="4"/>
  <c r="I1128" i="4"/>
  <c r="D1128" i="4"/>
  <c r="E1128" i="4" s="1"/>
  <c r="B1128" i="4"/>
  <c r="A1128" i="4"/>
  <c r="Q1127" i="4"/>
  <c r="O1127" i="4"/>
  <c r="N1127" i="4"/>
  <c r="M1127" i="4"/>
  <c r="J1127" i="4"/>
  <c r="I1127" i="4"/>
  <c r="H1127" i="4"/>
  <c r="C1127" i="4"/>
  <c r="D1127" i="4"/>
  <c r="E1127" i="4" s="1"/>
  <c r="B1127" i="4"/>
  <c r="A1127" i="4"/>
  <c r="Q1126" i="4"/>
  <c r="O1126" i="4"/>
  <c r="N1126" i="4"/>
  <c r="M1126" i="4" s="1"/>
  <c r="J1126" i="4"/>
  <c r="K1126" i="4" s="1"/>
  <c r="P1126" i="4"/>
  <c r="I1126" i="4"/>
  <c r="H1126" i="4" s="1"/>
  <c r="C1126" i="4" s="1"/>
  <c r="D1126" i="4"/>
  <c r="E1126" i="4" s="1"/>
  <c r="B1126" i="4"/>
  <c r="A1126" i="4"/>
  <c r="Q1125" i="4"/>
  <c r="O1125" i="4"/>
  <c r="N1125" i="4"/>
  <c r="M1125" i="4" s="1"/>
  <c r="J1125" i="4"/>
  <c r="K1125" i="4"/>
  <c r="P1125" i="4"/>
  <c r="I1125" i="4"/>
  <c r="H1125" i="4"/>
  <c r="C1125" i="4"/>
  <c r="D1125" i="4"/>
  <c r="E1125" i="4" s="1"/>
  <c r="B1125" i="4"/>
  <c r="A1125" i="4"/>
  <c r="Q1124" i="4"/>
  <c r="O1124" i="4"/>
  <c r="N1124" i="4"/>
  <c r="M1124" i="4" s="1"/>
  <c r="J1124" i="4"/>
  <c r="K1124" i="4" s="1"/>
  <c r="P1124" i="4"/>
  <c r="I1124" i="4"/>
  <c r="D1124" i="4"/>
  <c r="E1124" i="4" s="1"/>
  <c r="B1124" i="4"/>
  <c r="A1124" i="4"/>
  <c r="Q1123" i="4"/>
  <c r="O1123" i="4"/>
  <c r="N1123" i="4"/>
  <c r="M1123" i="4"/>
  <c r="J1123" i="4"/>
  <c r="K1123" i="4" s="1"/>
  <c r="P1123" i="4" s="1"/>
  <c r="I1123" i="4"/>
  <c r="H1123" i="4"/>
  <c r="C1123" i="4" s="1"/>
  <c r="D1123" i="4"/>
  <c r="E1123" i="4" s="1"/>
  <c r="B1123" i="4"/>
  <c r="A1123" i="4"/>
  <c r="Q1122" i="4"/>
  <c r="O1122" i="4"/>
  <c r="N1122" i="4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/>
  <c r="M1121" i="4" s="1"/>
  <c r="J1121" i="4"/>
  <c r="K1121" i="4"/>
  <c r="P1121" i="4"/>
  <c r="I1121" i="4"/>
  <c r="H1121" i="4"/>
  <c r="C1121" i="4"/>
  <c r="D1121" i="4"/>
  <c r="E1121" i="4" s="1"/>
  <c r="B1121" i="4"/>
  <c r="A1121" i="4"/>
  <c r="Q1120" i="4"/>
  <c r="O1120" i="4"/>
  <c r="N1120" i="4"/>
  <c r="M1120" i="4" s="1"/>
  <c r="J1120" i="4"/>
  <c r="K1120" i="4" s="1"/>
  <c r="P1120" i="4"/>
  <c r="I1120" i="4"/>
  <c r="D1120" i="4"/>
  <c r="E1120" i="4" s="1"/>
  <c r="B1120" i="4"/>
  <c r="A1120" i="4"/>
  <c r="Q1119" i="4"/>
  <c r="O1119" i="4"/>
  <c r="N1119" i="4"/>
  <c r="M1119" i="4"/>
  <c r="J1119" i="4"/>
  <c r="I1119" i="4"/>
  <c r="H1119" i="4"/>
  <c r="C1119" i="4"/>
  <c r="D1119" i="4"/>
  <c r="E1119" i="4" s="1"/>
  <c r="B1119" i="4"/>
  <c r="A1119" i="4"/>
  <c r="Q1118" i="4"/>
  <c r="O1118" i="4"/>
  <c r="N1118" i="4"/>
  <c r="M1118" i="4"/>
  <c r="J1118" i="4"/>
  <c r="K1118" i="4" s="1"/>
  <c r="P1118" i="4"/>
  <c r="I1118" i="4"/>
  <c r="H1118" i="4"/>
  <c r="C1118" i="4" s="1"/>
  <c r="D1118" i="4"/>
  <c r="E1118" i="4" s="1"/>
  <c r="B1118" i="4"/>
  <c r="A1118" i="4"/>
  <c r="Q1117" i="4"/>
  <c r="O1117" i="4"/>
  <c r="N1117" i="4" s="1"/>
  <c r="M1117" i="4" s="1"/>
  <c r="J1117" i="4"/>
  <c r="K1117" i="4"/>
  <c r="P1117" i="4"/>
  <c r="I1117" i="4"/>
  <c r="H1117" i="4"/>
  <c r="C1117" i="4"/>
  <c r="D1117" i="4"/>
  <c r="E1117" i="4" s="1"/>
  <c r="B1117" i="4"/>
  <c r="A1117" i="4"/>
  <c r="Q1116" i="4"/>
  <c r="O1116" i="4"/>
  <c r="N1116" i="4"/>
  <c r="M1116" i="4"/>
  <c r="J1116" i="4"/>
  <c r="K1116" i="4" s="1"/>
  <c r="P1116" i="4"/>
  <c r="I1116" i="4"/>
  <c r="D1116" i="4"/>
  <c r="E1116" i="4" s="1"/>
  <c r="B1116" i="4"/>
  <c r="A1116" i="4"/>
  <c r="Q1115" i="4"/>
  <c r="O1115" i="4"/>
  <c r="N1115" i="4"/>
  <c r="M1115" i="4"/>
  <c r="J1115" i="4"/>
  <c r="K1115" i="4" s="1"/>
  <c r="P1115" i="4"/>
  <c r="I1115" i="4"/>
  <c r="D1115" i="4"/>
  <c r="E1115" i="4" s="1"/>
  <c r="B1115" i="4"/>
  <c r="A1115" i="4"/>
  <c r="Q1114" i="4"/>
  <c r="O1114" i="4"/>
  <c r="N1114" i="4"/>
  <c r="M1114" i="4"/>
  <c r="J1114" i="4"/>
  <c r="I1114" i="4"/>
  <c r="H1114" i="4"/>
  <c r="C1114" i="4"/>
  <c r="D1114" i="4"/>
  <c r="E1114" i="4" s="1"/>
  <c r="B1114" i="4"/>
  <c r="A1114" i="4"/>
  <c r="Q1113" i="4"/>
  <c r="O1113" i="4"/>
  <c r="N1113" i="4"/>
  <c r="M1113" i="4" s="1"/>
  <c r="J1113" i="4"/>
  <c r="K1113" i="4" s="1"/>
  <c r="P1113" i="4"/>
  <c r="I1113" i="4"/>
  <c r="H1113" i="4" s="1"/>
  <c r="C1113" i="4" s="1"/>
  <c r="D1113" i="4"/>
  <c r="E1113" i="4" s="1"/>
  <c r="B1113" i="4"/>
  <c r="A1113" i="4"/>
  <c r="Q1112" i="4"/>
  <c r="O1112" i="4"/>
  <c r="N1112" i="4"/>
  <c r="M1112" i="4" s="1"/>
  <c r="J1112" i="4"/>
  <c r="K1112" i="4"/>
  <c r="P1112" i="4"/>
  <c r="I1112" i="4"/>
  <c r="D1112" i="4"/>
  <c r="E1112" i="4" s="1"/>
  <c r="B1112" i="4"/>
  <c r="A1112" i="4"/>
  <c r="Q1111" i="4"/>
  <c r="O1111" i="4"/>
  <c r="N1111" i="4"/>
  <c r="M1111" i="4" s="1"/>
  <c r="J1111" i="4"/>
  <c r="K1111" i="4" s="1"/>
  <c r="P1111" i="4" s="1"/>
  <c r="I1111" i="4"/>
  <c r="H1111" i="4"/>
  <c r="C1111" i="4" s="1"/>
  <c r="D1111" i="4"/>
  <c r="E1111" i="4" s="1"/>
  <c r="B1111" i="4"/>
  <c r="A1111" i="4"/>
  <c r="Q1110" i="4"/>
  <c r="O1110" i="4"/>
  <c r="N1110" i="4"/>
  <c r="M1110" i="4"/>
  <c r="J1110" i="4"/>
  <c r="K1110" i="4" s="1"/>
  <c r="P1110" i="4"/>
  <c r="I1110" i="4"/>
  <c r="H1110" i="4"/>
  <c r="C1110" i="4" s="1"/>
  <c r="D1110" i="4"/>
  <c r="E1110" i="4" s="1"/>
  <c r="B1110" i="4"/>
  <c r="A1110" i="4"/>
  <c r="Q1109" i="4"/>
  <c r="O1109" i="4"/>
  <c r="N1109" i="4"/>
  <c r="M1109" i="4" s="1"/>
  <c r="J1109" i="4"/>
  <c r="K1109" i="4" s="1"/>
  <c r="P1109" i="4" s="1"/>
  <c r="I1109" i="4"/>
  <c r="H1109" i="4"/>
  <c r="C1109" i="4" s="1"/>
  <c r="D1109" i="4"/>
  <c r="E1109" i="4" s="1"/>
  <c r="B1109" i="4"/>
  <c r="A1109" i="4"/>
  <c r="Q1108" i="4"/>
  <c r="O1108" i="4"/>
  <c r="N1108" i="4"/>
  <c r="M1108" i="4"/>
  <c r="J1108" i="4"/>
  <c r="K1108" i="4" s="1"/>
  <c r="P1108" i="4"/>
  <c r="I1108" i="4"/>
  <c r="D1108" i="4"/>
  <c r="E1108" i="4" s="1"/>
  <c r="B1108" i="4"/>
  <c r="A1108" i="4"/>
  <c r="Q1107" i="4"/>
  <c r="O1107" i="4"/>
  <c r="N1107" i="4"/>
  <c r="M1107" i="4"/>
  <c r="J1107" i="4"/>
  <c r="I1107" i="4"/>
  <c r="H1107" i="4"/>
  <c r="C1107" i="4"/>
  <c r="D1107" i="4"/>
  <c r="E1107" i="4" s="1"/>
  <c r="B1107" i="4"/>
  <c r="A1107" i="4"/>
  <c r="Q1106" i="4"/>
  <c r="O1106" i="4"/>
  <c r="N1106" i="4"/>
  <c r="M1106" i="4" s="1"/>
  <c r="J1106" i="4"/>
  <c r="I1106" i="4"/>
  <c r="H1106" i="4"/>
  <c r="C1106" i="4" s="1"/>
  <c r="D1106" i="4"/>
  <c r="E1106" i="4" s="1"/>
  <c r="B1106" i="4"/>
  <c r="A1106" i="4"/>
  <c r="Q1105" i="4"/>
  <c r="O1105" i="4"/>
  <c r="N1105" i="4"/>
  <c r="M1105" i="4"/>
  <c r="J1105" i="4"/>
  <c r="K1105" i="4" s="1"/>
  <c r="P1105" i="4"/>
  <c r="I1105" i="4"/>
  <c r="H1105" i="4"/>
  <c r="C1105" i="4" s="1"/>
  <c r="D1105" i="4"/>
  <c r="E1105" i="4" s="1"/>
  <c r="B1105" i="4"/>
  <c r="A1105" i="4"/>
  <c r="Q1104" i="4"/>
  <c r="O1104" i="4"/>
  <c r="N1104" i="4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/>
  <c r="M1102" i="4" s="1"/>
  <c r="J1102" i="4"/>
  <c r="I1102" i="4"/>
  <c r="H1102" i="4"/>
  <c r="C1102" i="4" s="1"/>
  <c r="D1102" i="4"/>
  <c r="E1102" i="4" s="1"/>
  <c r="B1102" i="4"/>
  <c r="A1102" i="4"/>
  <c r="Q1101" i="4"/>
  <c r="O1101" i="4"/>
  <c r="N1101" i="4"/>
  <c r="M1101" i="4" s="1"/>
  <c r="J1101" i="4"/>
  <c r="K1101" i="4"/>
  <c r="P1101" i="4" s="1"/>
  <c r="I1101" i="4"/>
  <c r="H1101" i="4"/>
  <c r="C1101" i="4"/>
  <c r="D1101" i="4"/>
  <c r="E1101" i="4" s="1"/>
  <c r="B1101" i="4"/>
  <c r="A1101" i="4"/>
  <c r="Q1100" i="4"/>
  <c r="O1100" i="4"/>
  <c r="N1100" i="4"/>
  <c r="M1100" i="4"/>
  <c r="J1100" i="4"/>
  <c r="K1100" i="4" s="1"/>
  <c r="P1100" i="4" s="1"/>
  <c r="I1100" i="4"/>
  <c r="D1100" i="4"/>
  <c r="E1100" i="4" s="1"/>
  <c r="B1100" i="4"/>
  <c r="A1100" i="4"/>
  <c r="Q1099" i="4"/>
  <c r="O1099" i="4"/>
  <c r="N1099" i="4"/>
  <c r="M1099" i="4" s="1"/>
  <c r="J1099" i="4"/>
  <c r="K1099" i="4" s="1"/>
  <c r="P1099" i="4"/>
  <c r="I1099" i="4"/>
  <c r="H1099" i="4" s="1"/>
  <c r="C1099" i="4" s="1"/>
  <c r="D1099" i="4"/>
  <c r="E1099" i="4" s="1"/>
  <c r="B1099" i="4"/>
  <c r="A1099" i="4"/>
  <c r="Q1098" i="4"/>
  <c r="O1098" i="4"/>
  <c r="N1098" i="4"/>
  <c r="M1098" i="4" s="1"/>
  <c r="J1098" i="4"/>
  <c r="I1098" i="4"/>
  <c r="H1098" i="4"/>
  <c r="C1098" i="4" s="1"/>
  <c r="D1098" i="4"/>
  <c r="E1098" i="4" s="1"/>
  <c r="B1098" i="4"/>
  <c r="A1098" i="4"/>
  <c r="Q1097" i="4"/>
  <c r="O1097" i="4"/>
  <c r="N1097" i="4"/>
  <c r="M1097" i="4" s="1"/>
  <c r="J1097" i="4"/>
  <c r="K1097" i="4"/>
  <c r="P1097" i="4" s="1"/>
  <c r="I1097" i="4"/>
  <c r="H1097" i="4"/>
  <c r="C1097" i="4"/>
  <c r="D1097" i="4"/>
  <c r="E1097" i="4" s="1"/>
  <c r="B1097" i="4"/>
  <c r="A1097" i="4"/>
  <c r="Q1096" i="4"/>
  <c r="O1096" i="4"/>
  <c r="N1096" i="4"/>
  <c r="M1096" i="4"/>
  <c r="J1096" i="4"/>
  <c r="K1096" i="4" s="1"/>
  <c r="P1096" i="4" s="1"/>
  <c r="I1096" i="4"/>
  <c r="D1096" i="4"/>
  <c r="E1096" i="4" s="1"/>
  <c r="B1096" i="4"/>
  <c r="A1096" i="4"/>
  <c r="Q1095" i="4"/>
  <c r="O1095" i="4"/>
  <c r="N1095" i="4"/>
  <c r="M1095" i="4" s="1"/>
  <c r="J1095" i="4"/>
  <c r="K1095" i="4" s="1"/>
  <c r="P1095" i="4"/>
  <c r="I1095" i="4"/>
  <c r="H1095" i="4" s="1"/>
  <c r="C1095" i="4" s="1"/>
  <c r="D1095" i="4"/>
  <c r="E1095" i="4" s="1"/>
  <c r="B1095" i="4"/>
  <c r="A1095" i="4"/>
  <c r="Q1094" i="4"/>
  <c r="O1094" i="4"/>
  <c r="N1094" i="4"/>
  <c r="M1094" i="4" s="1"/>
  <c r="J1094" i="4"/>
  <c r="K1094" i="4"/>
  <c r="P1094" i="4"/>
  <c r="I1094" i="4"/>
  <c r="H1094" i="4"/>
  <c r="C1094" i="4"/>
  <c r="D1094" i="4"/>
  <c r="E1094" i="4" s="1"/>
  <c r="B1094" i="4"/>
  <c r="A1094" i="4"/>
  <c r="Q1093" i="4"/>
  <c r="O1093" i="4"/>
  <c r="N1093" i="4"/>
  <c r="M1093" i="4" s="1"/>
  <c r="J1093" i="4"/>
  <c r="K1093" i="4" s="1"/>
  <c r="P1093" i="4"/>
  <c r="I1093" i="4"/>
  <c r="H1093" i="4" s="1"/>
  <c r="C1093" i="4" s="1"/>
  <c r="D1093" i="4"/>
  <c r="E1093" i="4" s="1"/>
  <c r="B1093" i="4"/>
  <c r="A1093" i="4"/>
  <c r="Q1092" i="4"/>
  <c r="O1092" i="4"/>
  <c r="N1092" i="4"/>
  <c r="M1092" i="4" s="1"/>
  <c r="J1092" i="4"/>
  <c r="K1092" i="4"/>
  <c r="P1092" i="4"/>
  <c r="I1092" i="4"/>
  <c r="D1092" i="4"/>
  <c r="E1092" i="4" s="1"/>
  <c r="B1092" i="4"/>
  <c r="A1092" i="4"/>
  <c r="Q1091" i="4"/>
  <c r="O1091" i="4"/>
  <c r="N1091" i="4"/>
  <c r="M1091" i="4" s="1"/>
  <c r="J1091" i="4"/>
  <c r="K1091" i="4" s="1"/>
  <c r="P1091" i="4" s="1"/>
  <c r="I1091" i="4"/>
  <c r="H1091" i="4"/>
  <c r="C1091" i="4" s="1"/>
  <c r="D1091" i="4"/>
  <c r="E1091" i="4" s="1"/>
  <c r="B1091" i="4"/>
  <c r="A1091" i="4"/>
  <c r="Q1090" i="4"/>
  <c r="O1090" i="4"/>
  <c r="N1090" i="4"/>
  <c r="M1090" i="4"/>
  <c r="J1090" i="4"/>
  <c r="I1090" i="4"/>
  <c r="H1090" i="4"/>
  <c r="C1090" i="4"/>
  <c r="D1090" i="4"/>
  <c r="E1090" i="4" s="1"/>
  <c r="B1090" i="4"/>
  <c r="A1090" i="4"/>
  <c r="Q1089" i="4"/>
  <c r="O1089" i="4"/>
  <c r="N1089" i="4"/>
  <c r="M1089" i="4"/>
  <c r="J1089" i="4"/>
  <c r="K1089" i="4" s="1"/>
  <c r="P1089" i="4" s="1"/>
  <c r="I1089" i="4"/>
  <c r="H1089" i="4"/>
  <c r="C1089" i="4" s="1"/>
  <c r="D1089" i="4"/>
  <c r="E1089" i="4" s="1"/>
  <c r="B1089" i="4"/>
  <c r="A1089" i="4"/>
  <c r="Q1088" i="4"/>
  <c r="O1088" i="4"/>
  <c r="N1088" i="4"/>
  <c r="M1088" i="4" s="1"/>
  <c r="J1088" i="4"/>
  <c r="K1088" i="4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/>
  <c r="C1087" i="4" s="1"/>
  <c r="D1087" i="4"/>
  <c r="E1087" i="4" s="1"/>
  <c r="B1087" i="4"/>
  <c r="A1087" i="4"/>
  <c r="Q1086" i="4"/>
  <c r="O1086" i="4"/>
  <c r="N1086" i="4"/>
  <c r="M1086" i="4" s="1"/>
  <c r="J1086" i="4"/>
  <c r="I1086" i="4"/>
  <c r="H1086" i="4"/>
  <c r="C1086" i="4" s="1"/>
  <c r="D1086" i="4"/>
  <c r="E1086" i="4" s="1"/>
  <c r="B1086" i="4"/>
  <c r="A1086" i="4"/>
  <c r="Q1085" i="4"/>
  <c r="O1085" i="4"/>
  <c r="N1085" i="4" s="1"/>
  <c r="M1085" i="4" s="1"/>
  <c r="J1085" i="4"/>
  <c r="K1085" i="4"/>
  <c r="P1085" i="4"/>
  <c r="I1085" i="4"/>
  <c r="H1085" i="4"/>
  <c r="C1085" i="4"/>
  <c r="D1085" i="4"/>
  <c r="E1085" i="4" s="1"/>
  <c r="B1085" i="4"/>
  <c r="A1085" i="4"/>
  <c r="Q1084" i="4"/>
  <c r="O1084" i="4"/>
  <c r="N1084" i="4"/>
  <c r="M1084" i="4"/>
  <c r="J1084" i="4"/>
  <c r="K1084" i="4" s="1"/>
  <c r="P1084" i="4"/>
  <c r="I1084" i="4"/>
  <c r="D1084" i="4"/>
  <c r="E1084" i="4" s="1"/>
  <c r="B1084" i="4"/>
  <c r="A1084" i="4"/>
  <c r="Q1083" i="4"/>
  <c r="O1083" i="4"/>
  <c r="N1083" i="4"/>
  <c r="M1083" i="4"/>
  <c r="J1083" i="4"/>
  <c r="K1083" i="4" s="1"/>
  <c r="P1083" i="4"/>
  <c r="I1083" i="4"/>
  <c r="H1083" i="4"/>
  <c r="C1083" i="4" s="1"/>
  <c r="D1083" i="4"/>
  <c r="E1083" i="4" s="1"/>
  <c r="B1083" i="4"/>
  <c r="A1083" i="4"/>
  <c r="Q1082" i="4"/>
  <c r="O1082" i="4"/>
  <c r="N1082" i="4"/>
  <c r="M1082" i="4" s="1"/>
  <c r="J1082" i="4"/>
  <c r="I1082" i="4"/>
  <c r="H1082" i="4"/>
  <c r="C1082" i="4" s="1"/>
  <c r="D1082" i="4"/>
  <c r="E1082" i="4" s="1"/>
  <c r="B1082" i="4"/>
  <c r="A1082" i="4"/>
  <c r="Q1081" i="4"/>
  <c r="O1081" i="4"/>
  <c r="N1081" i="4" s="1"/>
  <c r="M1081" i="4" s="1"/>
  <c r="J1081" i="4"/>
  <c r="K1081" i="4"/>
  <c r="P1081" i="4"/>
  <c r="I1081" i="4"/>
  <c r="H1081" i="4"/>
  <c r="C1081" i="4"/>
  <c r="D1081" i="4"/>
  <c r="E1081" i="4" s="1"/>
  <c r="B1081" i="4"/>
  <c r="A1081" i="4"/>
  <c r="Q1080" i="4"/>
  <c r="O1080" i="4"/>
  <c r="N1080" i="4"/>
  <c r="M1080" i="4"/>
  <c r="J1080" i="4"/>
  <c r="K1080" i="4" s="1"/>
  <c r="P1080" i="4"/>
  <c r="I1080" i="4"/>
  <c r="D1080" i="4"/>
  <c r="E1080" i="4" s="1"/>
  <c r="B1080" i="4"/>
  <c r="A1080" i="4"/>
  <c r="Q1079" i="4"/>
  <c r="O1079" i="4"/>
  <c r="N1079" i="4"/>
  <c r="M1079" i="4"/>
  <c r="J1079" i="4"/>
  <c r="K1079" i="4" s="1"/>
  <c r="P1079" i="4"/>
  <c r="I1079" i="4"/>
  <c r="H1079" i="4"/>
  <c r="C1079" i="4" s="1"/>
  <c r="D1079" i="4"/>
  <c r="E1079" i="4" s="1"/>
  <c r="B1079" i="4"/>
  <c r="A1079" i="4"/>
  <c r="Q1078" i="4"/>
  <c r="O1078" i="4"/>
  <c r="N1078" i="4"/>
  <c r="M1078" i="4" s="1"/>
  <c r="J1078" i="4"/>
  <c r="K1078" i="4" s="1"/>
  <c r="P1078" i="4" s="1"/>
  <c r="I1078" i="4"/>
  <c r="H1078" i="4"/>
  <c r="C1078" i="4" s="1"/>
  <c r="D1078" i="4"/>
  <c r="E1078" i="4" s="1"/>
  <c r="B1078" i="4"/>
  <c r="A1078" i="4"/>
  <c r="Q1077" i="4"/>
  <c r="O1077" i="4"/>
  <c r="N1077" i="4"/>
  <c r="M1077" i="4"/>
  <c r="J1077" i="4"/>
  <c r="K1077" i="4" s="1"/>
  <c r="P1077" i="4"/>
  <c r="I1077" i="4"/>
  <c r="H1077" i="4"/>
  <c r="C1077" i="4" s="1"/>
  <c r="D1077" i="4"/>
  <c r="E1077" i="4" s="1"/>
  <c r="B1077" i="4"/>
  <c r="A1077" i="4"/>
  <c r="Q1076" i="4"/>
  <c r="O1076" i="4"/>
  <c r="N1076" i="4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/>
  <c r="M1075" i="4" s="1"/>
  <c r="J1075" i="4"/>
  <c r="K1075" i="4"/>
  <c r="P1075" i="4" s="1"/>
  <c r="I1075" i="4"/>
  <c r="H1075" i="4"/>
  <c r="C1075" i="4"/>
  <c r="D1075" i="4"/>
  <c r="E1075" i="4" s="1"/>
  <c r="B1075" i="4"/>
  <c r="A1075" i="4"/>
  <c r="Q1074" i="4"/>
  <c r="O1074" i="4"/>
  <c r="N1074" i="4"/>
  <c r="M1074" i="4"/>
  <c r="J1074" i="4"/>
  <c r="I1074" i="4"/>
  <c r="H1074" i="4"/>
  <c r="C1074" i="4"/>
  <c r="D1074" i="4"/>
  <c r="E1074" i="4" s="1"/>
  <c r="B1074" i="4"/>
  <c r="A1074" i="4"/>
  <c r="Q1073" i="4"/>
  <c r="O1073" i="4"/>
  <c r="N1073" i="4"/>
  <c r="M1073" i="4"/>
  <c r="J1073" i="4"/>
  <c r="I1073" i="4"/>
  <c r="H1073" i="4"/>
  <c r="C1073" i="4"/>
  <c r="D1073" i="4"/>
  <c r="E1073" i="4" s="1"/>
  <c r="B1073" i="4"/>
  <c r="A1073" i="4"/>
  <c r="Q1072" i="4"/>
  <c r="O1072" i="4"/>
  <c r="N1072" i="4"/>
  <c r="M1072" i="4" s="1"/>
  <c r="J1072" i="4"/>
  <c r="K1072" i="4" s="1"/>
  <c r="P1072" i="4"/>
  <c r="I1072" i="4"/>
  <c r="D1072" i="4"/>
  <c r="E1072" i="4" s="1"/>
  <c r="B1072" i="4"/>
  <c r="A1072" i="4"/>
  <c r="Q1071" i="4"/>
  <c r="O1071" i="4"/>
  <c r="N1071" i="4"/>
  <c r="M1071" i="4"/>
  <c r="J1071" i="4"/>
  <c r="I1071" i="4"/>
  <c r="H1071" i="4"/>
  <c r="C1071" i="4"/>
  <c r="D1071" i="4"/>
  <c r="E1071" i="4" s="1"/>
  <c r="B1071" i="4"/>
  <c r="A1071" i="4"/>
  <c r="Q1070" i="4"/>
  <c r="O1070" i="4"/>
  <c r="N1070" i="4"/>
  <c r="M1070" i="4"/>
  <c r="J1070" i="4"/>
  <c r="I1070" i="4"/>
  <c r="H1070" i="4"/>
  <c r="C1070" i="4"/>
  <c r="D1070" i="4"/>
  <c r="E1070" i="4" s="1"/>
  <c r="B1070" i="4"/>
  <c r="A1070" i="4"/>
  <c r="Q1069" i="4"/>
  <c r="O1069" i="4"/>
  <c r="N1069" i="4"/>
  <c r="M1069" i="4" s="1"/>
  <c r="J1069" i="4"/>
  <c r="I1069" i="4"/>
  <c r="H1069" i="4"/>
  <c r="C1069" i="4" s="1"/>
  <c r="D1069" i="4"/>
  <c r="E1069" i="4" s="1"/>
  <c r="B1069" i="4"/>
  <c r="A1069" i="4"/>
  <c r="Q1068" i="4"/>
  <c r="O1068" i="4"/>
  <c r="N1068" i="4"/>
  <c r="M1068" i="4"/>
  <c r="J1068" i="4"/>
  <c r="K1068" i="4" s="1"/>
  <c r="P1068" i="4"/>
  <c r="I1068" i="4"/>
  <c r="D1068" i="4"/>
  <c r="E1068" i="4" s="1"/>
  <c r="B1068" i="4"/>
  <c r="A1068" i="4"/>
  <c r="Q1067" i="4"/>
  <c r="O1067" i="4"/>
  <c r="N1067" i="4"/>
  <c r="M1067" i="4"/>
  <c r="J1067" i="4"/>
  <c r="I1067" i="4"/>
  <c r="H1067" i="4"/>
  <c r="C1067" i="4"/>
  <c r="D1067" i="4"/>
  <c r="E1067" i="4" s="1"/>
  <c r="B1067" i="4"/>
  <c r="A1067" i="4"/>
  <c r="Q1066" i="4"/>
  <c r="O1066" i="4"/>
  <c r="N1066" i="4"/>
  <c r="M1066" i="4" s="1"/>
  <c r="J1066" i="4"/>
  <c r="I1066" i="4"/>
  <c r="H1066" i="4"/>
  <c r="C1066" i="4" s="1"/>
  <c r="D1066" i="4"/>
  <c r="E1066" i="4" s="1"/>
  <c r="B1066" i="4"/>
  <c r="A1066" i="4"/>
  <c r="Q1065" i="4"/>
  <c r="O1065" i="4"/>
  <c r="N1065" i="4"/>
  <c r="M1065" i="4"/>
  <c r="J1065" i="4"/>
  <c r="I1065" i="4"/>
  <c r="H1065" i="4"/>
  <c r="C1065" i="4"/>
  <c r="D1065" i="4"/>
  <c r="E1065" i="4" s="1"/>
  <c r="B1065" i="4"/>
  <c r="A1065" i="4"/>
  <c r="Q1064" i="4"/>
  <c r="O1064" i="4"/>
  <c r="N1064" i="4"/>
  <c r="M1064" i="4"/>
  <c r="J1064" i="4"/>
  <c r="I1064" i="4"/>
  <c r="H1064" i="4"/>
  <c r="C1064" i="4"/>
  <c r="D1064" i="4"/>
  <c r="E1064" i="4" s="1"/>
  <c r="B1064" i="4"/>
  <c r="A1064" i="4"/>
  <c r="Q1063" i="4"/>
  <c r="O1063" i="4"/>
  <c r="N1063" i="4"/>
  <c r="M1063" i="4"/>
  <c r="J1063" i="4"/>
  <c r="I1063" i="4"/>
  <c r="H1063" i="4"/>
  <c r="C1063" i="4"/>
  <c r="D1063" i="4"/>
  <c r="E1063" i="4" s="1"/>
  <c r="B1063" i="4"/>
  <c r="A1063" i="4"/>
  <c r="Q1062" i="4"/>
  <c r="O1062" i="4"/>
  <c r="N1062" i="4"/>
  <c r="M1062" i="4" s="1"/>
  <c r="J1062" i="4"/>
  <c r="K1062" i="4" s="1"/>
  <c r="P1062" i="4"/>
  <c r="I1062" i="4"/>
  <c r="D1062" i="4"/>
  <c r="E1062" i="4" s="1"/>
  <c r="B1062" i="4"/>
  <c r="A1062" i="4"/>
  <c r="Q1061" i="4"/>
  <c r="O1061" i="4"/>
  <c r="N1061" i="4"/>
  <c r="M1061" i="4"/>
  <c r="J1061" i="4"/>
  <c r="I1061" i="4"/>
  <c r="H1061" i="4"/>
  <c r="C1061" i="4"/>
  <c r="D1061" i="4"/>
  <c r="E1061" i="4" s="1"/>
  <c r="B1061" i="4"/>
  <c r="A1061" i="4"/>
  <c r="Q1060" i="4"/>
  <c r="O1060" i="4"/>
  <c r="N1060" i="4"/>
  <c r="M1060" i="4"/>
  <c r="J1060" i="4"/>
  <c r="K1060" i="4" s="1"/>
  <c r="P1060" i="4"/>
  <c r="I1060" i="4"/>
  <c r="D1060" i="4"/>
  <c r="E1060" i="4" s="1"/>
  <c r="B1060" i="4"/>
  <c r="A1060" i="4"/>
  <c r="Q1059" i="4"/>
  <c r="O1059" i="4"/>
  <c r="N1059" i="4"/>
  <c r="M1059" i="4"/>
  <c r="J1059" i="4"/>
  <c r="K1059" i="4" s="1"/>
  <c r="P1059" i="4"/>
  <c r="I1059" i="4"/>
  <c r="H1059" i="4"/>
  <c r="C1059" i="4" s="1"/>
  <c r="D1059" i="4"/>
  <c r="E1059" i="4" s="1"/>
  <c r="B1059" i="4"/>
  <c r="A1059" i="4"/>
  <c r="Q1058" i="4"/>
  <c r="O1058" i="4"/>
  <c r="N1058" i="4"/>
  <c r="M1058" i="4" s="1"/>
  <c r="J1058" i="4"/>
  <c r="I1058" i="4"/>
  <c r="H1058" i="4"/>
  <c r="C1058" i="4" s="1"/>
  <c r="D1058" i="4"/>
  <c r="E1058" i="4" s="1"/>
  <c r="B1058" i="4"/>
  <c r="A1058" i="4"/>
  <c r="Q1057" i="4"/>
  <c r="O1057" i="4"/>
  <c r="N1057" i="4" s="1"/>
  <c r="M1057" i="4" s="1"/>
  <c r="J1057" i="4"/>
  <c r="K1057" i="4"/>
  <c r="P1057" i="4"/>
  <c r="I1057" i="4"/>
  <c r="H1057" i="4"/>
  <c r="C1057" i="4"/>
  <c r="D1057" i="4"/>
  <c r="E1057" i="4" s="1"/>
  <c r="B1057" i="4"/>
  <c r="A1057" i="4"/>
  <c r="Q1056" i="4"/>
  <c r="O1056" i="4"/>
  <c r="N1056" i="4"/>
  <c r="M1056" i="4"/>
  <c r="J1056" i="4"/>
  <c r="K1056" i="4" s="1"/>
  <c r="P1056" i="4"/>
  <c r="I1056" i="4"/>
  <c r="D1056" i="4"/>
  <c r="E1056" i="4" s="1"/>
  <c r="B1056" i="4"/>
  <c r="A1056" i="4"/>
  <c r="Q1055" i="4"/>
  <c r="O1055" i="4"/>
  <c r="N1055" i="4"/>
  <c r="M1055" i="4"/>
  <c r="J1055" i="4"/>
  <c r="K1055" i="4" s="1"/>
  <c r="P1055" i="4"/>
  <c r="I1055" i="4"/>
  <c r="H1055" i="4"/>
  <c r="C1055" i="4" s="1"/>
  <c r="D1055" i="4"/>
  <c r="E1055" i="4" s="1"/>
  <c r="B1055" i="4"/>
  <c r="A1055" i="4"/>
  <c r="Q1054" i="4"/>
  <c r="O1054" i="4"/>
  <c r="N1054" i="4"/>
  <c r="M1054" i="4" s="1"/>
  <c r="J1054" i="4"/>
  <c r="K1054" i="4" s="1"/>
  <c r="P1054" i="4" s="1"/>
  <c r="I1054" i="4"/>
  <c r="H1054" i="4"/>
  <c r="C1054" i="4" s="1"/>
  <c r="D1054" i="4"/>
  <c r="E1054" i="4" s="1"/>
  <c r="B1054" i="4"/>
  <c r="A1054" i="4"/>
  <c r="Q1053" i="4"/>
  <c r="O1053" i="4"/>
  <c r="N1053" i="4"/>
  <c r="M1053" i="4"/>
  <c r="J1053" i="4"/>
  <c r="I1053" i="4"/>
  <c r="H1053" i="4"/>
  <c r="C1053" i="4"/>
  <c r="D1053" i="4"/>
  <c r="E1053" i="4" s="1"/>
  <c r="B1053" i="4"/>
  <c r="A1053" i="4"/>
  <c r="Q1052" i="4"/>
  <c r="O1052" i="4"/>
  <c r="N1052" i="4"/>
  <c r="M1052" i="4"/>
  <c r="J1052" i="4"/>
  <c r="K1052" i="4" s="1"/>
  <c r="P1052" i="4" s="1"/>
  <c r="I1052" i="4"/>
  <c r="H1052" i="4"/>
  <c r="C1052" i="4" s="1"/>
  <c r="D1052" i="4"/>
  <c r="E1052" i="4" s="1"/>
  <c r="B1052" i="4"/>
  <c r="A1052" i="4"/>
  <c r="Q1051" i="4"/>
  <c r="O1051" i="4"/>
  <c r="N1051" i="4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/>
  <c r="M1050" i="4" s="1"/>
  <c r="J1050" i="4"/>
  <c r="K1050" i="4"/>
  <c r="P1050" i="4"/>
  <c r="I1050" i="4"/>
  <c r="H1050" i="4"/>
  <c r="C1050" i="4"/>
  <c r="D1050" i="4"/>
  <c r="E1050" i="4" s="1"/>
  <c r="B1050" i="4"/>
  <c r="A1050" i="4"/>
  <c r="Q1049" i="4"/>
  <c r="O1049" i="4"/>
  <c r="N1049" i="4"/>
  <c r="M1049" i="4" s="1"/>
  <c r="J1049" i="4"/>
  <c r="I1049" i="4"/>
  <c r="H1049" i="4"/>
  <c r="C1049" i="4" s="1"/>
  <c r="D1049" i="4"/>
  <c r="E1049" i="4" s="1"/>
  <c r="B1049" i="4"/>
  <c r="A1049" i="4"/>
  <c r="Q1048" i="4"/>
  <c r="O1048" i="4"/>
  <c r="N1048" i="4"/>
  <c r="M1048" i="4"/>
  <c r="J1048" i="4"/>
  <c r="K1048" i="4" s="1"/>
  <c r="P1048" i="4"/>
  <c r="I1048" i="4"/>
  <c r="H1048" i="4"/>
  <c r="C1048" i="4" s="1"/>
  <c r="D1048" i="4"/>
  <c r="E1048" i="4" s="1"/>
  <c r="B1048" i="4"/>
  <c r="A1048" i="4"/>
  <c r="Q1047" i="4"/>
  <c r="O1047" i="4"/>
  <c r="N1047" i="4"/>
  <c r="M1047" i="4" s="1"/>
  <c r="J1047" i="4"/>
  <c r="I1047" i="4"/>
  <c r="H1047" i="4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/>
  <c r="C1046" i="4" s="1"/>
  <c r="D1046" i="4"/>
  <c r="E1046" i="4" s="1"/>
  <c r="B1046" i="4"/>
  <c r="A1046" i="4"/>
  <c r="Q1045" i="4"/>
  <c r="O1045" i="4"/>
  <c r="N1045" i="4"/>
  <c r="M1045" i="4" s="1"/>
  <c r="J1045" i="4"/>
  <c r="I1045" i="4"/>
  <c r="H1045" i="4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/>
  <c r="C1044" i="4" s="1"/>
  <c r="D1044" i="4"/>
  <c r="E1044" i="4" s="1"/>
  <c r="B1044" i="4"/>
  <c r="A1044" i="4"/>
  <c r="Q1043" i="4"/>
  <c r="O1043" i="4"/>
  <c r="N1043" i="4"/>
  <c r="M1043" i="4" s="1"/>
  <c r="J1043" i="4"/>
  <c r="K1043" i="4" s="1"/>
  <c r="P1043" i="4" s="1"/>
  <c r="I1043" i="4"/>
  <c r="H1043" i="4"/>
  <c r="C1043" i="4" s="1"/>
  <c r="D1043" i="4"/>
  <c r="E1043" i="4" s="1"/>
  <c r="B1043" i="4"/>
  <c r="A1043" i="4"/>
  <c r="Q1042" i="4"/>
  <c r="O1042" i="4"/>
  <c r="N1042" i="4"/>
  <c r="M1042" i="4"/>
  <c r="J1042" i="4"/>
  <c r="K1042" i="4" s="1"/>
  <c r="P1042" i="4"/>
  <c r="I1042" i="4"/>
  <c r="H1042" i="4"/>
  <c r="C1042" i="4" s="1"/>
  <c r="D1042" i="4"/>
  <c r="E1042" i="4" s="1"/>
  <c r="B1042" i="4"/>
  <c r="A1042" i="4"/>
  <c r="Q1041" i="4"/>
  <c r="O1041" i="4"/>
  <c r="N1041" i="4"/>
  <c r="M1041" i="4" s="1"/>
  <c r="J1041" i="4"/>
  <c r="K1041" i="4" s="1"/>
  <c r="P1041" i="4" s="1"/>
  <c r="I1041" i="4"/>
  <c r="H1041" i="4"/>
  <c r="C1041" i="4" s="1"/>
  <c r="D1041" i="4"/>
  <c r="E1041" i="4" s="1"/>
  <c r="B1041" i="4"/>
  <c r="A1041" i="4"/>
  <c r="Q1040" i="4"/>
  <c r="O1040" i="4"/>
  <c r="N1040" i="4"/>
  <c r="M1040" i="4"/>
  <c r="J1040" i="4"/>
  <c r="I1040" i="4"/>
  <c r="H1040" i="4"/>
  <c r="C1040" i="4"/>
  <c r="D1040" i="4"/>
  <c r="E1040" i="4" s="1"/>
  <c r="B1040" i="4"/>
  <c r="A1040" i="4"/>
  <c r="Q1039" i="4"/>
  <c r="O1039" i="4"/>
  <c r="N1039" i="4"/>
  <c r="M1039" i="4"/>
  <c r="J1039" i="4"/>
  <c r="K1039" i="4" s="1"/>
  <c r="P1039" i="4" s="1"/>
  <c r="I1039" i="4"/>
  <c r="H1039" i="4"/>
  <c r="C1039" i="4" s="1"/>
  <c r="D1039" i="4"/>
  <c r="E1039" i="4" s="1"/>
  <c r="B1039" i="4"/>
  <c r="A1039" i="4"/>
  <c r="Q1038" i="4"/>
  <c r="O1038" i="4"/>
  <c r="N1038" i="4"/>
  <c r="M1038" i="4" s="1"/>
  <c r="J1038" i="4"/>
  <c r="K1038" i="4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/>
  <c r="C1037" i="4" s="1"/>
  <c r="D1037" i="4"/>
  <c r="E1037" i="4" s="1"/>
  <c r="B1037" i="4"/>
  <c r="A1037" i="4"/>
  <c r="Q1036" i="4"/>
  <c r="O1036" i="4"/>
  <c r="N1036" i="4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/>
  <c r="M1034" i="4" s="1"/>
  <c r="J1034" i="4"/>
  <c r="K1034" i="4"/>
  <c r="P1034" i="4"/>
  <c r="I1034" i="4"/>
  <c r="D1034" i="4"/>
  <c r="E1034" i="4" s="1"/>
  <c r="B1034" i="4"/>
  <c r="A1034" i="4"/>
  <c r="Q1033" i="4"/>
  <c r="O1033" i="4"/>
  <c r="N1033" i="4"/>
  <c r="M1033" i="4" s="1"/>
  <c r="J1033" i="4"/>
  <c r="I1033" i="4"/>
  <c r="H1033" i="4"/>
  <c r="C1033" i="4" s="1"/>
  <c r="D1033" i="4"/>
  <c r="E1033" i="4" s="1"/>
  <c r="B1033" i="4"/>
  <c r="A1033" i="4"/>
  <c r="Q1032" i="4"/>
  <c r="O1032" i="4"/>
  <c r="N1032" i="4" s="1"/>
  <c r="M1032" i="4" s="1"/>
  <c r="J1032" i="4"/>
  <c r="K1032" i="4"/>
  <c r="P1032" i="4"/>
  <c r="I1032" i="4"/>
  <c r="D1032" i="4"/>
  <c r="E1032" i="4" s="1"/>
  <c r="B1032" i="4"/>
  <c r="A1032" i="4"/>
  <c r="Q1031" i="4"/>
  <c r="O1031" i="4"/>
  <c r="N1031" i="4"/>
  <c r="M1031" i="4" s="1"/>
  <c r="J1031" i="4"/>
  <c r="I1031" i="4"/>
  <c r="H1031" i="4"/>
  <c r="C1031" i="4" s="1"/>
  <c r="D1031" i="4"/>
  <c r="E1031" i="4" s="1"/>
  <c r="B1031" i="4"/>
  <c r="A1031" i="4"/>
  <c r="Q1030" i="4"/>
  <c r="O1030" i="4"/>
  <c r="N1030" i="4"/>
  <c r="M1030" i="4" s="1"/>
  <c r="J1030" i="4"/>
  <c r="K1030" i="4"/>
  <c r="P1030" i="4"/>
  <c r="I1030" i="4"/>
  <c r="D1030" i="4"/>
  <c r="E1030" i="4" s="1"/>
  <c r="B1030" i="4"/>
  <c r="A1030" i="4"/>
  <c r="Q1029" i="4"/>
  <c r="O1029" i="4"/>
  <c r="N1029" i="4"/>
  <c r="M1029" i="4" s="1"/>
  <c r="J1029" i="4"/>
  <c r="K1029" i="4"/>
  <c r="P1029" i="4"/>
  <c r="I1029" i="4"/>
  <c r="D1029" i="4"/>
  <c r="E1029" i="4" s="1"/>
  <c r="B1029" i="4"/>
  <c r="A1029" i="4"/>
  <c r="Q1028" i="4"/>
  <c r="O1028" i="4"/>
  <c r="N1028" i="4"/>
  <c r="M1028" i="4" s="1"/>
  <c r="J1028" i="4"/>
  <c r="K1028" i="4"/>
  <c r="P1028" i="4"/>
  <c r="I1028" i="4"/>
  <c r="D1028" i="4"/>
  <c r="E1028" i="4" s="1"/>
  <c r="B1028" i="4"/>
  <c r="A1028" i="4"/>
  <c r="Q1027" i="4"/>
  <c r="O1027" i="4"/>
  <c r="N1027" i="4"/>
  <c r="M1027" i="4" s="1"/>
  <c r="J1027" i="4"/>
  <c r="I1027" i="4"/>
  <c r="H1027" i="4"/>
  <c r="C1027" i="4" s="1"/>
  <c r="D1027" i="4"/>
  <c r="E1027" i="4" s="1"/>
  <c r="B1027" i="4"/>
  <c r="A1027" i="4"/>
  <c r="Q1026" i="4"/>
  <c r="O1026" i="4"/>
  <c r="N1026" i="4"/>
  <c r="M1026" i="4" s="1"/>
  <c r="J1026" i="4"/>
  <c r="K1026" i="4"/>
  <c r="P1026" i="4"/>
  <c r="I1026" i="4"/>
  <c r="D1026" i="4"/>
  <c r="E1026" i="4" s="1"/>
  <c r="B1026" i="4"/>
  <c r="A1026" i="4"/>
  <c r="Q1025" i="4"/>
  <c r="O1025" i="4"/>
  <c r="N1025" i="4"/>
  <c r="M1025" i="4" s="1"/>
  <c r="J1025" i="4"/>
  <c r="K1025" i="4"/>
  <c r="P1025" i="4"/>
  <c r="I1025" i="4"/>
  <c r="H1025" i="4"/>
  <c r="C1025" i="4"/>
  <c r="D1025" i="4"/>
  <c r="E1025" i="4" s="1"/>
  <c r="B1025" i="4"/>
  <c r="A1025" i="4"/>
  <c r="Q1024" i="4"/>
  <c r="O1024" i="4"/>
  <c r="N1024" i="4"/>
  <c r="M1024" i="4"/>
  <c r="J1024" i="4"/>
  <c r="K1024" i="4" s="1"/>
  <c r="P1024" i="4" s="1"/>
  <c r="I1024" i="4"/>
  <c r="D1024" i="4"/>
  <c r="E1024" i="4" s="1"/>
  <c r="B1024" i="4"/>
  <c r="A1024" i="4"/>
  <c r="Q1023" i="4"/>
  <c r="O1023" i="4"/>
  <c r="N1023" i="4"/>
  <c r="M1023" i="4"/>
  <c r="J1023" i="4"/>
  <c r="I1023" i="4"/>
  <c r="H1023" i="4"/>
  <c r="C1023" i="4"/>
  <c r="D1023" i="4"/>
  <c r="E1023" i="4" s="1"/>
  <c r="B1023" i="4"/>
  <c r="A1023" i="4"/>
  <c r="Q1022" i="4"/>
  <c r="O1022" i="4"/>
  <c r="N1022" i="4"/>
  <c r="M1022" i="4"/>
  <c r="J1022" i="4"/>
  <c r="K1022" i="4" s="1"/>
  <c r="P1022" i="4" s="1"/>
  <c r="I1022" i="4"/>
  <c r="D1022" i="4"/>
  <c r="E1022" i="4" s="1"/>
  <c r="B1022" i="4"/>
  <c r="A1022" i="4"/>
  <c r="Q1021" i="4"/>
  <c r="O1021" i="4"/>
  <c r="N1021" i="4"/>
  <c r="M1021" i="4"/>
  <c r="J1021" i="4"/>
  <c r="K1021" i="4" s="1"/>
  <c r="P1021" i="4" s="1"/>
  <c r="I1021" i="4"/>
  <c r="D1021" i="4"/>
  <c r="E1021" i="4" s="1"/>
  <c r="B1021" i="4"/>
  <c r="A1021" i="4"/>
  <c r="Q1020" i="4"/>
  <c r="O1020" i="4"/>
  <c r="N1020" i="4"/>
  <c r="M1020" i="4"/>
  <c r="J1020" i="4"/>
  <c r="K1020" i="4" s="1"/>
  <c r="P1020" i="4" s="1"/>
  <c r="I1020" i="4"/>
  <c r="D1020" i="4"/>
  <c r="E1020" i="4" s="1"/>
  <c r="B1020" i="4"/>
  <c r="A1020" i="4"/>
  <c r="Q1019" i="4"/>
  <c r="O1019" i="4"/>
  <c r="N1019" i="4"/>
  <c r="M1019" i="4"/>
  <c r="J1019" i="4"/>
  <c r="I1019" i="4"/>
  <c r="H1019" i="4"/>
  <c r="C1019" i="4"/>
  <c r="D1019" i="4"/>
  <c r="E1019" i="4" s="1"/>
  <c r="B1019" i="4"/>
  <c r="A1019" i="4"/>
  <c r="Q1018" i="4"/>
  <c r="O1018" i="4"/>
  <c r="N1018" i="4"/>
  <c r="M1018" i="4"/>
  <c r="J1018" i="4"/>
  <c r="K1018" i="4" s="1"/>
  <c r="P1018" i="4" s="1"/>
  <c r="I1018" i="4"/>
  <c r="D1018" i="4"/>
  <c r="E1018" i="4" s="1"/>
  <c r="B1018" i="4"/>
  <c r="A1018" i="4"/>
  <c r="Q1017" i="4"/>
  <c r="O1017" i="4"/>
  <c r="N1017" i="4"/>
  <c r="M1017" i="4"/>
  <c r="J1017" i="4"/>
  <c r="I1017" i="4"/>
  <c r="H1017" i="4"/>
  <c r="C1017" i="4"/>
  <c r="D1017" i="4"/>
  <c r="E1017" i="4" s="1"/>
  <c r="B1017" i="4"/>
  <c r="A1017" i="4"/>
  <c r="Q1016" i="4"/>
  <c r="O1016" i="4"/>
  <c r="N1016" i="4"/>
  <c r="M1016" i="4"/>
  <c r="J1016" i="4"/>
  <c r="K1016" i="4" s="1"/>
  <c r="P1016" i="4" s="1"/>
  <c r="I1016" i="4"/>
  <c r="D1016" i="4"/>
  <c r="E1016" i="4" s="1"/>
  <c r="B1016" i="4"/>
  <c r="A1016" i="4"/>
  <c r="Q1015" i="4"/>
  <c r="O1015" i="4"/>
  <c r="N1015" i="4"/>
  <c r="M1015" i="4"/>
  <c r="J1015" i="4"/>
  <c r="I1015" i="4"/>
  <c r="H1015" i="4"/>
  <c r="C1015" i="4"/>
  <c r="D1015" i="4"/>
  <c r="E1015" i="4" s="1"/>
  <c r="B1015" i="4"/>
  <c r="A1015" i="4"/>
  <c r="Q1014" i="4"/>
  <c r="O1014" i="4"/>
  <c r="N1014" i="4"/>
  <c r="M1014" i="4"/>
  <c r="J1014" i="4"/>
  <c r="K1014" i="4" s="1"/>
  <c r="P1014" i="4" s="1"/>
  <c r="I1014" i="4"/>
  <c r="D1014" i="4"/>
  <c r="E1014" i="4" s="1"/>
  <c r="B1014" i="4"/>
  <c r="A1014" i="4"/>
  <c r="Q1013" i="4"/>
  <c r="O1013" i="4"/>
  <c r="N1013" i="4"/>
  <c r="M1013" i="4"/>
  <c r="J1013" i="4"/>
  <c r="I1013" i="4"/>
  <c r="H1013" i="4"/>
  <c r="C1013" i="4"/>
  <c r="D1013" i="4"/>
  <c r="E1013" i="4" s="1"/>
  <c r="B1013" i="4"/>
  <c r="A1013" i="4"/>
  <c r="Q1012" i="4"/>
  <c r="O1012" i="4"/>
  <c r="N1012" i="4"/>
  <c r="M1012" i="4"/>
  <c r="J1012" i="4"/>
  <c r="K1012" i="4" s="1"/>
  <c r="P1012" i="4" s="1"/>
  <c r="I1012" i="4"/>
  <c r="D1012" i="4"/>
  <c r="E1012" i="4" s="1"/>
  <c r="B1012" i="4"/>
  <c r="A1012" i="4"/>
  <c r="Q1011" i="4"/>
  <c r="O1011" i="4"/>
  <c r="N1011" i="4"/>
  <c r="M1011" i="4"/>
  <c r="J1011" i="4"/>
  <c r="K1011" i="4" s="1"/>
  <c r="P1011" i="4" s="1"/>
  <c r="I1011" i="4"/>
  <c r="H1011" i="4"/>
  <c r="C1011" i="4" s="1"/>
  <c r="D1011" i="4"/>
  <c r="E1011" i="4" s="1"/>
  <c r="B1011" i="4"/>
  <c r="A1011" i="4"/>
  <c r="Q1010" i="4"/>
  <c r="O1010" i="4"/>
  <c r="N1010" i="4"/>
  <c r="M1010" i="4" s="1"/>
  <c r="J1010" i="4"/>
  <c r="K1010" i="4"/>
  <c r="P1010" i="4"/>
  <c r="I1010" i="4"/>
  <c r="D1010" i="4"/>
  <c r="E1010" i="4" s="1"/>
  <c r="B1010" i="4"/>
  <c r="A1010" i="4"/>
  <c r="Q1009" i="4"/>
  <c r="O1009" i="4"/>
  <c r="N1009" i="4"/>
  <c r="M1009" i="4" s="1"/>
  <c r="J1009" i="4"/>
  <c r="I1009" i="4"/>
  <c r="H1009" i="4"/>
  <c r="C1009" i="4" s="1"/>
  <c r="D1009" i="4"/>
  <c r="E1009" i="4" s="1"/>
  <c r="B1009" i="4"/>
  <c r="A1009" i="4"/>
  <c r="Q1008" i="4"/>
  <c r="O1008" i="4"/>
  <c r="N1008" i="4"/>
  <c r="M1008" i="4" s="1"/>
  <c r="J1008" i="4"/>
  <c r="K1008" i="4"/>
  <c r="P1008" i="4"/>
  <c r="I1008" i="4"/>
  <c r="D1008" i="4"/>
  <c r="E1008" i="4" s="1"/>
  <c r="B1008" i="4"/>
  <c r="A1008" i="4"/>
  <c r="Q1007" i="4"/>
  <c r="O1007" i="4"/>
  <c r="N1007" i="4"/>
  <c r="M1007" i="4" s="1"/>
  <c r="J1007" i="4"/>
  <c r="K1007" i="4"/>
  <c r="P1007" i="4"/>
  <c r="I1007" i="4"/>
  <c r="H1007" i="4"/>
  <c r="C1007" i="4"/>
  <c r="D1007" i="4"/>
  <c r="E1007" i="4" s="1"/>
  <c r="B1007" i="4"/>
  <c r="A1007" i="4"/>
  <c r="Q1006" i="4"/>
  <c r="O1006" i="4"/>
  <c r="N1006" i="4"/>
  <c r="M1006" i="4"/>
  <c r="J1006" i="4"/>
  <c r="K1006" i="4" s="1"/>
  <c r="P1006" i="4" s="1"/>
  <c r="I1006" i="4"/>
  <c r="D1006" i="4"/>
  <c r="E1006" i="4" s="1"/>
  <c r="B1006" i="4"/>
  <c r="A1006" i="4"/>
  <c r="Q1005" i="4"/>
  <c r="O1005" i="4"/>
  <c r="N1005" i="4"/>
  <c r="M1005" i="4"/>
  <c r="J1005" i="4"/>
  <c r="I1005" i="4"/>
  <c r="H1005" i="4"/>
  <c r="C1005" i="4"/>
  <c r="D1005" i="4"/>
  <c r="E1005" i="4" s="1"/>
  <c r="B1005" i="4"/>
  <c r="A1005" i="4"/>
  <c r="Q1004" i="4"/>
  <c r="O1004" i="4"/>
  <c r="N1004" i="4"/>
  <c r="M1004" i="4"/>
  <c r="J1004" i="4"/>
  <c r="K1004" i="4" s="1"/>
  <c r="P1004" i="4" s="1"/>
  <c r="I1004" i="4"/>
  <c r="D1004" i="4"/>
  <c r="E1004" i="4" s="1"/>
  <c r="B1004" i="4"/>
  <c r="A1004" i="4"/>
  <c r="Q1003" i="4"/>
  <c r="O1003" i="4"/>
  <c r="N1003" i="4"/>
  <c r="M1003" i="4"/>
  <c r="J1003" i="4"/>
  <c r="K1003" i="4" s="1"/>
  <c r="P1003" i="4" s="1"/>
  <c r="I1003" i="4"/>
  <c r="H1003" i="4"/>
  <c r="C1003" i="4" s="1"/>
  <c r="D1003" i="4"/>
  <c r="E1003" i="4" s="1"/>
  <c r="B1003" i="4"/>
  <c r="A1003" i="4"/>
  <c r="Q1002" i="4"/>
  <c r="O1002" i="4"/>
  <c r="N1002" i="4"/>
  <c r="M1002" i="4" s="1"/>
  <c r="J1002" i="4"/>
  <c r="K1002" i="4"/>
  <c r="P1002" i="4"/>
  <c r="I1002" i="4"/>
  <c r="D1002" i="4"/>
  <c r="E1002" i="4" s="1"/>
  <c r="B1002" i="4"/>
  <c r="A1002" i="4"/>
  <c r="Q1001" i="4"/>
  <c r="O1001" i="4"/>
  <c r="N1001" i="4"/>
  <c r="M1001" i="4" s="1"/>
  <c r="J1001" i="4"/>
  <c r="I1001" i="4"/>
  <c r="H1001" i="4"/>
  <c r="C1001" i="4" s="1"/>
  <c r="D1001" i="4"/>
  <c r="E1001" i="4" s="1"/>
  <c r="B1001" i="4"/>
  <c r="A1001" i="4"/>
  <c r="Q1000" i="4"/>
  <c r="O1000" i="4"/>
  <c r="N1000" i="4"/>
  <c r="M1000" i="4" s="1"/>
  <c r="J1000" i="4"/>
  <c r="K1000" i="4"/>
  <c r="P1000" i="4"/>
  <c r="I1000" i="4"/>
  <c r="D1000" i="4"/>
  <c r="E1000" i="4" s="1"/>
  <c r="B1000" i="4"/>
  <c r="A1000" i="4"/>
  <c r="Q999" i="4"/>
  <c r="O999" i="4"/>
  <c r="N999" i="4"/>
  <c r="M999" i="4" s="1"/>
  <c r="J999" i="4"/>
  <c r="K999" i="4"/>
  <c r="P999" i="4"/>
  <c r="I999" i="4"/>
  <c r="H999" i="4"/>
  <c r="C999" i="4"/>
  <c r="D999" i="4"/>
  <c r="E999" i="4" s="1"/>
  <c r="B999" i="4"/>
  <c r="A999" i="4"/>
  <c r="Q998" i="4"/>
  <c r="O998" i="4"/>
  <c r="N998" i="4"/>
  <c r="M998" i="4"/>
  <c r="J998" i="4"/>
  <c r="K998" i="4" s="1"/>
  <c r="P998" i="4" s="1"/>
  <c r="I998" i="4"/>
  <c r="D998" i="4"/>
  <c r="E998" i="4" s="1"/>
  <c r="B998" i="4"/>
  <c r="A998" i="4"/>
  <c r="Q997" i="4"/>
  <c r="O997" i="4"/>
  <c r="N997" i="4"/>
  <c r="M997" i="4"/>
  <c r="J997" i="4"/>
  <c r="K997" i="4" s="1"/>
  <c r="P997" i="4" s="1"/>
  <c r="I997" i="4"/>
  <c r="D997" i="4"/>
  <c r="E997" i="4" s="1"/>
  <c r="B997" i="4"/>
  <c r="A997" i="4"/>
  <c r="Q996" i="4"/>
  <c r="O996" i="4"/>
  <c r="N996" i="4"/>
  <c r="M996" i="4"/>
  <c r="J996" i="4"/>
  <c r="K996" i="4" s="1"/>
  <c r="P996" i="4" s="1"/>
  <c r="I996" i="4"/>
  <c r="D996" i="4"/>
  <c r="E996" i="4" s="1"/>
  <c r="B996" i="4"/>
  <c r="A996" i="4"/>
  <c r="Q995" i="4"/>
  <c r="O995" i="4"/>
  <c r="N995" i="4"/>
  <c r="M995" i="4"/>
  <c r="J995" i="4"/>
  <c r="I995" i="4"/>
  <c r="H995" i="4"/>
  <c r="C995" i="4"/>
  <c r="D995" i="4"/>
  <c r="E995" i="4" s="1"/>
  <c r="B995" i="4"/>
  <c r="A995" i="4"/>
  <c r="Q994" i="4"/>
  <c r="O994" i="4"/>
  <c r="N994" i="4"/>
  <c r="M994" i="4"/>
  <c r="J994" i="4"/>
  <c r="K994" i="4" s="1"/>
  <c r="P994" i="4" s="1"/>
  <c r="I994" i="4"/>
  <c r="D994" i="4"/>
  <c r="E994" i="4" s="1"/>
  <c r="B994" i="4"/>
  <c r="A994" i="4"/>
  <c r="Q993" i="4"/>
  <c r="O993" i="4"/>
  <c r="N993" i="4"/>
  <c r="M993" i="4"/>
  <c r="J993" i="4"/>
  <c r="I993" i="4"/>
  <c r="H993" i="4"/>
  <c r="C993" i="4"/>
  <c r="D993" i="4"/>
  <c r="E993" i="4" s="1"/>
  <c r="B993" i="4"/>
  <c r="A993" i="4"/>
  <c r="Q992" i="4"/>
  <c r="O992" i="4"/>
  <c r="N992" i="4"/>
  <c r="M992" i="4"/>
  <c r="J992" i="4"/>
  <c r="K992" i="4" s="1"/>
  <c r="P992" i="4" s="1"/>
  <c r="I992" i="4"/>
  <c r="D992" i="4"/>
  <c r="E992" i="4" s="1"/>
  <c r="B992" i="4"/>
  <c r="A992" i="4"/>
  <c r="Q991" i="4"/>
  <c r="O991" i="4"/>
  <c r="N991" i="4"/>
  <c r="M991" i="4"/>
  <c r="J991" i="4"/>
  <c r="K991" i="4" s="1"/>
  <c r="P991" i="4" s="1"/>
  <c r="I991" i="4"/>
  <c r="H991" i="4"/>
  <c r="C991" i="4" s="1"/>
  <c r="D991" i="4"/>
  <c r="E991" i="4" s="1"/>
  <c r="B991" i="4"/>
  <c r="A991" i="4"/>
  <c r="Q990" i="4"/>
  <c r="O990" i="4"/>
  <c r="N990" i="4"/>
  <c r="M990" i="4" s="1"/>
  <c r="J990" i="4"/>
  <c r="K990" i="4"/>
  <c r="P990" i="4"/>
  <c r="I990" i="4"/>
  <c r="D990" i="4"/>
  <c r="E990" i="4" s="1"/>
  <c r="B990" i="4"/>
  <c r="A990" i="4"/>
  <c r="Q989" i="4"/>
  <c r="O989" i="4"/>
  <c r="N989" i="4"/>
  <c r="M989" i="4" s="1"/>
  <c r="J989" i="4"/>
  <c r="K989" i="4"/>
  <c r="P989" i="4"/>
  <c r="I989" i="4"/>
  <c r="D989" i="4"/>
  <c r="E989" i="4" s="1"/>
  <c r="B989" i="4"/>
  <c r="A989" i="4"/>
  <c r="Q988" i="4"/>
  <c r="O988" i="4"/>
  <c r="N988" i="4"/>
  <c r="M988" i="4" s="1"/>
  <c r="J988" i="4"/>
  <c r="K988" i="4"/>
  <c r="P988" i="4"/>
  <c r="I988" i="4"/>
  <c r="D988" i="4"/>
  <c r="E988" i="4" s="1"/>
  <c r="B988" i="4"/>
  <c r="A988" i="4"/>
  <c r="Q987" i="4"/>
  <c r="O987" i="4"/>
  <c r="N987" i="4"/>
  <c r="M987" i="4" s="1"/>
  <c r="J987" i="4"/>
  <c r="I987" i="4"/>
  <c r="H987" i="4"/>
  <c r="C987" i="4" s="1"/>
  <c r="D987" i="4"/>
  <c r="E987" i="4" s="1"/>
  <c r="B987" i="4"/>
  <c r="A987" i="4"/>
  <c r="Q986" i="4"/>
  <c r="O986" i="4"/>
  <c r="N986" i="4"/>
  <c r="M986" i="4" s="1"/>
  <c r="J986" i="4"/>
  <c r="K986" i="4"/>
  <c r="P986" i="4"/>
  <c r="I986" i="4"/>
  <c r="D986" i="4"/>
  <c r="E986" i="4" s="1"/>
  <c r="B986" i="4"/>
  <c r="A986" i="4"/>
  <c r="Q985" i="4"/>
  <c r="O985" i="4"/>
  <c r="N985" i="4"/>
  <c r="M985" i="4" s="1"/>
  <c r="J985" i="4"/>
  <c r="I985" i="4"/>
  <c r="H985" i="4"/>
  <c r="C985" i="4" s="1"/>
  <c r="D985" i="4"/>
  <c r="E985" i="4" s="1"/>
  <c r="B985" i="4"/>
  <c r="A985" i="4"/>
  <c r="Q984" i="4"/>
  <c r="O984" i="4"/>
  <c r="N984" i="4"/>
  <c r="M984" i="4" s="1"/>
  <c r="J984" i="4"/>
  <c r="K984" i="4"/>
  <c r="P984" i="4"/>
  <c r="I984" i="4"/>
  <c r="D984" i="4"/>
  <c r="E984" i="4" s="1"/>
  <c r="B984" i="4"/>
  <c r="A984" i="4"/>
  <c r="Q983" i="4"/>
  <c r="O983" i="4"/>
  <c r="N983" i="4"/>
  <c r="M983" i="4" s="1"/>
  <c r="J983" i="4"/>
  <c r="K983" i="4"/>
  <c r="P983" i="4"/>
  <c r="I983" i="4"/>
  <c r="H983" i="4"/>
  <c r="C983" i="4"/>
  <c r="D983" i="4"/>
  <c r="E983" i="4" s="1"/>
  <c r="B983" i="4"/>
  <c r="A983" i="4"/>
  <c r="Q982" i="4"/>
  <c r="O982" i="4"/>
  <c r="N982" i="4"/>
  <c r="M982" i="4"/>
  <c r="J982" i="4"/>
  <c r="K982" i="4" s="1"/>
  <c r="P982" i="4" s="1"/>
  <c r="I982" i="4"/>
  <c r="D982" i="4"/>
  <c r="E982" i="4" s="1"/>
  <c r="B982" i="4"/>
  <c r="A982" i="4"/>
  <c r="Q981" i="4"/>
  <c r="O981" i="4"/>
  <c r="N981" i="4"/>
  <c r="M981" i="4"/>
  <c r="J981" i="4"/>
  <c r="K981" i="4" s="1"/>
  <c r="P981" i="4" s="1"/>
  <c r="I981" i="4"/>
  <c r="D981" i="4"/>
  <c r="E981" i="4" s="1"/>
  <c r="B981" i="4"/>
  <c r="A981" i="4"/>
  <c r="Q980" i="4"/>
  <c r="O980" i="4"/>
  <c r="N980" i="4"/>
  <c r="M980" i="4"/>
  <c r="J980" i="4"/>
  <c r="K980" i="4" s="1"/>
  <c r="P980" i="4" s="1"/>
  <c r="I980" i="4"/>
  <c r="D980" i="4"/>
  <c r="E980" i="4" s="1"/>
  <c r="B980" i="4"/>
  <c r="A980" i="4"/>
  <c r="Q979" i="4"/>
  <c r="O979" i="4"/>
  <c r="N979" i="4"/>
  <c r="M979" i="4"/>
  <c r="J979" i="4"/>
  <c r="I979" i="4"/>
  <c r="H979" i="4"/>
  <c r="C979" i="4"/>
  <c r="D979" i="4"/>
  <c r="E979" i="4" s="1"/>
  <c r="B979" i="4"/>
  <c r="A979" i="4"/>
  <c r="Q978" i="4"/>
  <c r="O978" i="4"/>
  <c r="N978" i="4"/>
  <c r="M978" i="4"/>
  <c r="J978" i="4"/>
  <c r="K978" i="4" s="1"/>
  <c r="P978" i="4" s="1"/>
  <c r="I978" i="4"/>
  <c r="D978" i="4"/>
  <c r="E978" i="4" s="1"/>
  <c r="B978" i="4"/>
  <c r="A978" i="4"/>
  <c r="Q977" i="4"/>
  <c r="O977" i="4"/>
  <c r="N977" i="4"/>
  <c r="M977" i="4"/>
  <c r="J977" i="4"/>
  <c r="K977" i="4" s="1"/>
  <c r="P977" i="4" s="1"/>
  <c r="I977" i="4"/>
  <c r="H977" i="4"/>
  <c r="C977" i="4" s="1"/>
  <c r="D977" i="4"/>
  <c r="E977" i="4" s="1"/>
  <c r="B977" i="4"/>
  <c r="A977" i="4"/>
  <c r="Q976" i="4"/>
  <c r="O976" i="4"/>
  <c r="N976" i="4"/>
  <c r="M976" i="4" s="1"/>
  <c r="J976" i="4"/>
  <c r="K976" i="4"/>
  <c r="P976" i="4"/>
  <c r="I976" i="4"/>
  <c r="D976" i="4"/>
  <c r="E976" i="4" s="1"/>
  <c r="B976" i="4"/>
  <c r="A976" i="4"/>
  <c r="Q975" i="4"/>
  <c r="O975" i="4"/>
  <c r="N975" i="4"/>
  <c r="M975" i="4" s="1"/>
  <c r="J975" i="4"/>
  <c r="I975" i="4"/>
  <c r="H975" i="4"/>
  <c r="C975" i="4" s="1"/>
  <c r="D975" i="4"/>
  <c r="E975" i="4" s="1"/>
  <c r="B975" i="4"/>
  <c r="A975" i="4"/>
  <c r="Q974" i="4"/>
  <c r="O974" i="4"/>
  <c r="N974" i="4"/>
  <c r="M974" i="4" s="1"/>
  <c r="J974" i="4"/>
  <c r="K974" i="4"/>
  <c r="P974" i="4"/>
  <c r="I974" i="4"/>
  <c r="D974" i="4"/>
  <c r="E974" i="4" s="1"/>
  <c r="B974" i="4"/>
  <c r="A974" i="4"/>
  <c r="Q973" i="4"/>
  <c r="O973" i="4"/>
  <c r="N973" i="4" s="1"/>
  <c r="M973" i="4" s="1"/>
  <c r="J973" i="4"/>
  <c r="K973" i="4"/>
  <c r="P973" i="4"/>
  <c r="I973" i="4"/>
  <c r="D973" i="4"/>
  <c r="E973" i="4" s="1"/>
  <c r="B973" i="4"/>
  <c r="A973" i="4"/>
  <c r="Q972" i="4"/>
  <c r="O972" i="4"/>
  <c r="N972" i="4"/>
  <c r="M972" i="4" s="1"/>
  <c r="J972" i="4"/>
  <c r="K972" i="4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/>
  <c r="C971" i="4" s="1"/>
  <c r="D971" i="4"/>
  <c r="E971" i="4" s="1"/>
  <c r="B971" i="4"/>
  <c r="A971" i="4"/>
  <c r="Q970" i="4"/>
  <c r="O970" i="4"/>
  <c r="N970" i="4" s="1"/>
  <c r="M970" i="4" s="1"/>
  <c r="J970" i="4"/>
  <c r="K970" i="4"/>
  <c r="P970" i="4"/>
  <c r="I970" i="4"/>
  <c r="D970" i="4"/>
  <c r="E970" i="4" s="1"/>
  <c r="B970" i="4"/>
  <c r="A970" i="4"/>
  <c r="Q969" i="4"/>
  <c r="O969" i="4"/>
  <c r="N969" i="4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/>
  <c r="M968" i="4" s="1"/>
  <c r="J968" i="4"/>
  <c r="K968" i="4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/>
  <c r="P967" i="4"/>
  <c r="I967" i="4"/>
  <c r="H967" i="4"/>
  <c r="C967" i="4"/>
  <c r="D967" i="4"/>
  <c r="E967" i="4" s="1"/>
  <c r="B967" i="4"/>
  <c r="A967" i="4"/>
  <c r="Q966" i="4"/>
  <c r="O966" i="4"/>
  <c r="N966" i="4"/>
  <c r="M966" i="4"/>
  <c r="J966" i="4"/>
  <c r="K966" i="4" s="1"/>
  <c r="P966" i="4" s="1"/>
  <c r="I966" i="4"/>
  <c r="D966" i="4"/>
  <c r="E966" i="4" s="1"/>
  <c r="B966" i="4"/>
  <c r="A966" i="4"/>
  <c r="Q965" i="4"/>
  <c r="O965" i="4"/>
  <c r="N965" i="4"/>
  <c r="M965" i="4"/>
  <c r="J965" i="4"/>
  <c r="K965" i="4" s="1"/>
  <c r="P965" i="4" s="1"/>
  <c r="I965" i="4"/>
  <c r="D965" i="4"/>
  <c r="E965" i="4" s="1"/>
  <c r="B965" i="4"/>
  <c r="A965" i="4"/>
  <c r="Q964" i="4"/>
  <c r="O964" i="4"/>
  <c r="N964" i="4"/>
  <c r="M964" i="4"/>
  <c r="J964" i="4"/>
  <c r="K964" i="4" s="1"/>
  <c r="P964" i="4" s="1"/>
  <c r="I964" i="4"/>
  <c r="D964" i="4"/>
  <c r="E964" i="4" s="1"/>
  <c r="B964" i="4"/>
  <c r="A964" i="4"/>
  <c r="Q963" i="4"/>
  <c r="O963" i="4"/>
  <c r="N963" i="4"/>
  <c r="M963" i="4"/>
  <c r="J963" i="4"/>
  <c r="K963" i="4" s="1"/>
  <c r="P963" i="4" s="1"/>
  <c r="I963" i="4"/>
  <c r="H963" i="4"/>
  <c r="C963" i="4" s="1"/>
  <c r="D963" i="4"/>
  <c r="E963" i="4" s="1"/>
  <c r="B963" i="4"/>
  <c r="A963" i="4"/>
  <c r="Q962" i="4"/>
  <c r="O962" i="4"/>
  <c r="N962" i="4" s="1"/>
  <c r="M962" i="4" s="1"/>
  <c r="J962" i="4"/>
  <c r="K962" i="4"/>
  <c r="P962" i="4"/>
  <c r="I962" i="4"/>
  <c r="D962" i="4"/>
  <c r="E962" i="4" s="1"/>
  <c r="B962" i="4"/>
  <c r="A962" i="4"/>
  <c r="Q961" i="4"/>
  <c r="O961" i="4"/>
  <c r="N961" i="4"/>
  <c r="M961" i="4" s="1"/>
  <c r="J961" i="4"/>
  <c r="K961" i="4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/>
  <c r="P960" i="4"/>
  <c r="I960" i="4"/>
  <c r="D960" i="4"/>
  <c r="E960" i="4" s="1"/>
  <c r="B960" i="4"/>
  <c r="A960" i="4"/>
  <c r="Q959" i="4"/>
  <c r="O959" i="4"/>
  <c r="N959" i="4"/>
  <c r="M959" i="4" s="1"/>
  <c r="J959" i="4"/>
  <c r="K959" i="4"/>
  <c r="P959" i="4" s="1"/>
  <c r="I959" i="4"/>
  <c r="H959" i="4"/>
  <c r="C959" i="4"/>
  <c r="D959" i="4"/>
  <c r="E959" i="4" s="1"/>
  <c r="B959" i="4"/>
  <c r="A959" i="4"/>
  <c r="Q958" i="4"/>
  <c r="O958" i="4"/>
  <c r="N958" i="4"/>
  <c r="M958" i="4"/>
  <c r="J958" i="4"/>
  <c r="K958" i="4" s="1"/>
  <c r="P958" i="4" s="1"/>
  <c r="I958" i="4"/>
  <c r="D958" i="4"/>
  <c r="E958" i="4" s="1"/>
  <c r="B958" i="4"/>
  <c r="A958" i="4"/>
  <c r="Q957" i="4"/>
  <c r="O957" i="4"/>
  <c r="N957" i="4"/>
  <c r="M957" i="4"/>
  <c r="J957" i="4"/>
  <c r="K957" i="4" s="1"/>
  <c r="P957" i="4" s="1"/>
  <c r="I957" i="4"/>
  <c r="D957" i="4"/>
  <c r="E957" i="4" s="1"/>
  <c r="B957" i="4"/>
  <c r="A957" i="4"/>
  <c r="Q956" i="4"/>
  <c r="O956" i="4"/>
  <c r="N956" i="4"/>
  <c r="M956" i="4"/>
  <c r="J956" i="4"/>
  <c r="K956" i="4" s="1"/>
  <c r="P956" i="4" s="1"/>
  <c r="I956" i="4"/>
  <c r="D956" i="4"/>
  <c r="E956" i="4" s="1"/>
  <c r="B956" i="4"/>
  <c r="A956" i="4"/>
  <c r="Q955" i="4"/>
  <c r="O955" i="4"/>
  <c r="N955" i="4"/>
  <c r="M955" i="4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/>
  <c r="M954" i="4" s="1"/>
  <c r="J954" i="4"/>
  <c r="K954" i="4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/>
  <c r="P953" i="4"/>
  <c r="I953" i="4"/>
  <c r="D953" i="4"/>
  <c r="E953" i="4" s="1"/>
  <c r="B953" i="4"/>
  <c r="A953" i="4"/>
  <c r="Q952" i="4"/>
  <c r="O952" i="4"/>
  <c r="N952" i="4"/>
  <c r="M952" i="4" s="1"/>
  <c r="J952" i="4"/>
  <c r="K952" i="4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/>
  <c r="P951" i="4"/>
  <c r="I951" i="4"/>
  <c r="H951" i="4"/>
  <c r="C951" i="4"/>
  <c r="D951" i="4"/>
  <c r="E951" i="4" s="1"/>
  <c r="B951" i="4"/>
  <c r="A951" i="4"/>
  <c r="Q950" i="4"/>
  <c r="O950" i="4"/>
  <c r="N950" i="4"/>
  <c r="M950" i="4"/>
  <c r="J950" i="4"/>
  <c r="K950" i="4" s="1"/>
  <c r="P950" i="4" s="1"/>
  <c r="I950" i="4"/>
  <c r="D950" i="4"/>
  <c r="E950" i="4" s="1"/>
  <c r="B950" i="4"/>
  <c r="A950" i="4"/>
  <c r="Q949" i="4"/>
  <c r="O949" i="4"/>
  <c r="N949" i="4"/>
  <c r="M949" i="4"/>
  <c r="J949" i="4"/>
  <c r="K949" i="4" s="1"/>
  <c r="P949" i="4" s="1"/>
  <c r="I949" i="4"/>
  <c r="D949" i="4"/>
  <c r="E949" i="4" s="1"/>
  <c r="B949" i="4"/>
  <c r="A949" i="4"/>
  <c r="Q948" i="4"/>
  <c r="O948" i="4"/>
  <c r="N948" i="4"/>
  <c r="M948" i="4"/>
  <c r="J948" i="4"/>
  <c r="K948" i="4" s="1"/>
  <c r="P948" i="4" s="1"/>
  <c r="I948" i="4"/>
  <c r="D948" i="4"/>
  <c r="E948" i="4" s="1"/>
  <c r="B948" i="4"/>
  <c r="A948" i="4"/>
  <c r="Q947" i="4"/>
  <c r="O947" i="4"/>
  <c r="N947" i="4"/>
  <c r="M947" i="4"/>
  <c r="J947" i="4"/>
  <c r="K947" i="4" s="1"/>
  <c r="P947" i="4" s="1"/>
  <c r="I947" i="4"/>
  <c r="H947" i="4"/>
  <c r="C947" i="4" s="1"/>
  <c r="D947" i="4"/>
  <c r="E947" i="4" s="1"/>
  <c r="B947" i="4"/>
  <c r="A947" i="4"/>
  <c r="Q946" i="4"/>
  <c r="O946" i="4"/>
  <c r="N946" i="4" s="1"/>
  <c r="M946" i="4" s="1"/>
  <c r="J946" i="4"/>
  <c r="K946" i="4"/>
  <c r="P946" i="4"/>
  <c r="I946" i="4"/>
  <c r="D946" i="4"/>
  <c r="E946" i="4" s="1"/>
  <c r="B946" i="4"/>
  <c r="A946" i="4"/>
  <c r="Q945" i="4"/>
  <c r="O945" i="4"/>
  <c r="N945" i="4"/>
  <c r="M945" i="4" s="1"/>
  <c r="J945" i="4"/>
  <c r="K945" i="4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/>
  <c r="P944" i="4"/>
  <c r="I944" i="4"/>
  <c r="D944" i="4"/>
  <c r="E944" i="4" s="1"/>
  <c r="B944" i="4"/>
  <c r="A944" i="4"/>
  <c r="Q943" i="4"/>
  <c r="O943" i="4"/>
  <c r="N943" i="4"/>
  <c r="M943" i="4" s="1"/>
  <c r="J943" i="4"/>
  <c r="K943" i="4"/>
  <c r="P943" i="4" s="1"/>
  <c r="I943" i="4"/>
  <c r="H943" i="4"/>
  <c r="C943" i="4"/>
  <c r="D943" i="4"/>
  <c r="E943" i="4" s="1"/>
  <c r="B943" i="4"/>
  <c r="A943" i="4"/>
  <c r="Q942" i="4"/>
  <c r="O942" i="4"/>
  <c r="N942" i="4"/>
  <c r="M942" i="4"/>
  <c r="J942" i="4"/>
  <c r="K942" i="4" s="1"/>
  <c r="P942" i="4" s="1"/>
  <c r="I942" i="4"/>
  <c r="D942" i="4"/>
  <c r="E942" i="4" s="1"/>
  <c r="B942" i="4"/>
  <c r="A942" i="4"/>
  <c r="Q941" i="4"/>
  <c r="O941" i="4"/>
  <c r="N941" i="4"/>
  <c r="M941" i="4"/>
  <c r="J941" i="4"/>
  <c r="K941" i="4" s="1"/>
  <c r="P941" i="4" s="1"/>
  <c r="I941" i="4"/>
  <c r="D941" i="4"/>
  <c r="E941" i="4" s="1"/>
  <c r="B941" i="4"/>
  <c r="A941" i="4"/>
  <c r="Q940" i="4"/>
  <c r="O940" i="4"/>
  <c r="N940" i="4"/>
  <c r="M940" i="4"/>
  <c r="J940" i="4"/>
  <c r="K940" i="4" s="1"/>
  <c r="P940" i="4" s="1"/>
  <c r="I940" i="4"/>
  <c r="D940" i="4"/>
  <c r="E940" i="4" s="1"/>
  <c r="B940" i="4"/>
  <c r="A940" i="4"/>
  <c r="Q939" i="4"/>
  <c r="O939" i="4"/>
  <c r="N939" i="4"/>
  <c r="M939" i="4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/>
  <c r="M938" i="4" s="1"/>
  <c r="J938" i="4"/>
  <c r="K938" i="4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/>
  <c r="P937" i="4"/>
  <c r="I937" i="4"/>
  <c r="D937" i="4"/>
  <c r="E937" i="4" s="1"/>
  <c r="B937" i="4"/>
  <c r="A937" i="4"/>
  <c r="Q936" i="4"/>
  <c r="O936" i="4"/>
  <c r="N936" i="4"/>
  <c r="M936" i="4" s="1"/>
  <c r="J936" i="4"/>
  <c r="K936" i="4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/>
  <c r="P935" i="4"/>
  <c r="I935" i="4"/>
  <c r="H935" i="4"/>
  <c r="C935" i="4"/>
  <c r="D935" i="4"/>
  <c r="E935" i="4" s="1"/>
  <c r="B935" i="4"/>
  <c r="A935" i="4"/>
  <c r="Q934" i="4"/>
  <c r="O934" i="4"/>
  <c r="N934" i="4"/>
  <c r="M934" i="4"/>
  <c r="J934" i="4"/>
  <c r="K934" i="4" s="1"/>
  <c r="P934" i="4" s="1"/>
  <c r="I934" i="4"/>
  <c r="D934" i="4"/>
  <c r="E934" i="4" s="1"/>
  <c r="B934" i="4"/>
  <c r="A934" i="4"/>
  <c r="Q933" i="4"/>
  <c r="O933" i="4"/>
  <c r="N933" i="4"/>
  <c r="M933" i="4"/>
  <c r="J933" i="4"/>
  <c r="K933" i="4" s="1"/>
  <c r="P933" i="4" s="1"/>
  <c r="I933" i="4"/>
  <c r="D933" i="4"/>
  <c r="E933" i="4" s="1"/>
  <c r="B933" i="4"/>
  <c r="A933" i="4"/>
  <c r="Q932" i="4"/>
  <c r="O932" i="4"/>
  <c r="N932" i="4"/>
  <c r="M932" i="4"/>
  <c r="J932" i="4"/>
  <c r="K932" i="4" s="1"/>
  <c r="P932" i="4" s="1"/>
  <c r="I932" i="4"/>
  <c r="D932" i="4"/>
  <c r="E932" i="4" s="1"/>
  <c r="B932" i="4"/>
  <c r="A932" i="4"/>
  <c r="Q931" i="4"/>
  <c r="O931" i="4"/>
  <c r="N931" i="4"/>
  <c r="M931" i="4"/>
  <c r="J931" i="4"/>
  <c r="K931" i="4" s="1"/>
  <c r="P931" i="4" s="1"/>
  <c r="I931" i="4"/>
  <c r="H931" i="4"/>
  <c r="C931" i="4" s="1"/>
  <c r="D931" i="4"/>
  <c r="E931" i="4" s="1"/>
  <c r="B931" i="4"/>
  <c r="A931" i="4"/>
  <c r="Q930" i="4"/>
  <c r="O930" i="4"/>
  <c r="N930" i="4" s="1"/>
  <c r="M930" i="4" s="1"/>
  <c r="J930" i="4"/>
  <c r="K930" i="4"/>
  <c r="P930" i="4"/>
  <c r="I930" i="4"/>
  <c r="D930" i="4"/>
  <c r="E930" i="4" s="1"/>
  <c r="B930" i="4"/>
  <c r="A930" i="4"/>
  <c r="Q929" i="4"/>
  <c r="O929" i="4"/>
  <c r="N929" i="4"/>
  <c r="M929" i="4" s="1"/>
  <c r="J929" i="4"/>
  <c r="K929" i="4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/>
  <c r="P928" i="4"/>
  <c r="I928" i="4"/>
  <c r="D928" i="4"/>
  <c r="E928" i="4" s="1"/>
  <c r="B928" i="4"/>
  <c r="A928" i="4"/>
  <c r="Q927" i="4"/>
  <c r="O927" i="4"/>
  <c r="N927" i="4"/>
  <c r="M927" i="4" s="1"/>
  <c r="J927" i="4"/>
  <c r="K927" i="4"/>
  <c r="P927" i="4" s="1"/>
  <c r="I927" i="4"/>
  <c r="H927" i="4"/>
  <c r="C927" i="4"/>
  <c r="D927" i="4"/>
  <c r="E927" i="4" s="1"/>
  <c r="B927" i="4"/>
  <c r="A927" i="4"/>
  <c r="Q926" i="4"/>
  <c r="O926" i="4"/>
  <c r="N926" i="4"/>
  <c r="M926" i="4"/>
  <c r="J926" i="4"/>
  <c r="K926" i="4" s="1"/>
  <c r="P926" i="4" s="1"/>
  <c r="I926" i="4"/>
  <c r="D926" i="4"/>
  <c r="E926" i="4" s="1"/>
  <c r="B926" i="4"/>
  <c r="A926" i="4"/>
  <c r="Q925" i="4"/>
  <c r="O925" i="4"/>
  <c r="N925" i="4"/>
  <c r="M925" i="4"/>
  <c r="J925" i="4"/>
  <c r="K925" i="4" s="1"/>
  <c r="P925" i="4" s="1"/>
  <c r="I925" i="4"/>
  <c r="D925" i="4"/>
  <c r="E925" i="4" s="1"/>
  <c r="B925" i="4"/>
  <c r="A925" i="4"/>
  <c r="Q924" i="4"/>
  <c r="O924" i="4"/>
  <c r="N924" i="4"/>
  <c r="M924" i="4"/>
  <c r="J924" i="4"/>
  <c r="K924" i="4" s="1"/>
  <c r="P924" i="4" s="1"/>
  <c r="I924" i="4"/>
  <c r="D924" i="4"/>
  <c r="E924" i="4" s="1"/>
  <c r="B924" i="4"/>
  <c r="A924" i="4"/>
  <c r="Q923" i="4"/>
  <c r="O923" i="4"/>
  <c r="N923" i="4"/>
  <c r="M923" i="4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/>
  <c r="M922" i="4" s="1"/>
  <c r="J922" i="4"/>
  <c r="K922" i="4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/>
  <c r="P921" i="4"/>
  <c r="I921" i="4"/>
  <c r="D921" i="4"/>
  <c r="E921" i="4" s="1"/>
  <c r="B921" i="4"/>
  <c r="A921" i="4"/>
  <c r="Q920" i="4"/>
  <c r="O920" i="4"/>
  <c r="N920" i="4"/>
  <c r="M920" i="4" s="1"/>
  <c r="J920" i="4"/>
  <c r="K920" i="4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/>
  <c r="P919" i="4"/>
  <c r="I919" i="4"/>
  <c r="H919" i="4"/>
  <c r="C919" i="4"/>
  <c r="D919" i="4"/>
  <c r="E919" i="4" s="1"/>
  <c r="B919" i="4"/>
  <c r="A919" i="4"/>
  <c r="Q918" i="4"/>
  <c r="O918" i="4"/>
  <c r="N918" i="4"/>
  <c r="M918" i="4"/>
  <c r="J918" i="4"/>
  <c r="K918" i="4" s="1"/>
  <c r="P918" i="4" s="1"/>
  <c r="I918" i="4"/>
  <c r="D918" i="4"/>
  <c r="E918" i="4" s="1"/>
  <c r="B918" i="4"/>
  <c r="A918" i="4"/>
  <c r="Q917" i="4"/>
  <c r="O917" i="4"/>
  <c r="N917" i="4"/>
  <c r="M917" i="4"/>
  <c r="J917" i="4"/>
  <c r="K917" i="4" s="1"/>
  <c r="P917" i="4" s="1"/>
  <c r="I917" i="4"/>
  <c r="D917" i="4"/>
  <c r="E917" i="4" s="1"/>
  <c r="B917" i="4"/>
  <c r="A917" i="4"/>
  <c r="Q916" i="4"/>
  <c r="O916" i="4"/>
  <c r="N916" i="4"/>
  <c r="M916" i="4"/>
  <c r="J916" i="4"/>
  <c r="K916" i="4" s="1"/>
  <c r="P916" i="4" s="1"/>
  <c r="I916" i="4"/>
  <c r="D916" i="4"/>
  <c r="E916" i="4" s="1"/>
  <c r="B916" i="4"/>
  <c r="A916" i="4"/>
  <c r="Q915" i="4"/>
  <c r="O915" i="4"/>
  <c r="N915" i="4"/>
  <c r="M915" i="4"/>
  <c r="J915" i="4"/>
  <c r="K915" i="4" s="1"/>
  <c r="P915" i="4" s="1"/>
  <c r="I915" i="4"/>
  <c r="H915" i="4"/>
  <c r="C915" i="4" s="1"/>
  <c r="D915" i="4"/>
  <c r="E915" i="4" s="1"/>
  <c r="B915" i="4"/>
  <c r="A915" i="4"/>
  <c r="Q914" i="4"/>
  <c r="O914" i="4"/>
  <c r="N914" i="4" s="1"/>
  <c r="M914" i="4" s="1"/>
  <c r="J914" i="4"/>
  <c r="K914" i="4"/>
  <c r="P914" i="4"/>
  <c r="I914" i="4"/>
  <c r="D914" i="4"/>
  <c r="E914" i="4" s="1"/>
  <c r="B914" i="4"/>
  <c r="A914" i="4"/>
  <c r="Q913" i="4"/>
  <c r="O913" i="4"/>
  <c r="N913" i="4"/>
  <c r="M913" i="4" s="1"/>
  <c r="J913" i="4"/>
  <c r="K913" i="4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/>
  <c r="P912" i="4"/>
  <c r="I912" i="4"/>
  <c r="D912" i="4"/>
  <c r="E912" i="4" s="1"/>
  <c r="B912" i="4"/>
  <c r="A912" i="4"/>
  <c r="Q911" i="4"/>
  <c r="O911" i="4"/>
  <c r="N911" i="4"/>
  <c r="M911" i="4" s="1"/>
  <c r="J911" i="4"/>
  <c r="K911" i="4"/>
  <c r="P911" i="4" s="1"/>
  <c r="I911" i="4"/>
  <c r="H911" i="4"/>
  <c r="C911" i="4"/>
  <c r="D911" i="4"/>
  <c r="E911" i="4" s="1"/>
  <c r="B911" i="4"/>
  <c r="A911" i="4"/>
  <c r="Q910" i="4"/>
  <c r="O910" i="4"/>
  <c r="N910" i="4"/>
  <c r="M910" i="4"/>
  <c r="J910" i="4"/>
  <c r="K910" i="4" s="1"/>
  <c r="P910" i="4" s="1"/>
  <c r="I910" i="4"/>
  <c r="D910" i="4"/>
  <c r="E910" i="4" s="1"/>
  <c r="B910" i="4"/>
  <c r="A910" i="4"/>
  <c r="Q909" i="4"/>
  <c r="O909" i="4"/>
  <c r="N909" i="4"/>
  <c r="M909" i="4"/>
  <c r="J909" i="4"/>
  <c r="K909" i="4" s="1"/>
  <c r="P909" i="4" s="1"/>
  <c r="I909" i="4"/>
  <c r="D909" i="4"/>
  <c r="E909" i="4" s="1"/>
  <c r="B909" i="4"/>
  <c r="A909" i="4"/>
  <c r="Q908" i="4"/>
  <c r="O908" i="4"/>
  <c r="N908" i="4"/>
  <c r="M908" i="4"/>
  <c r="J908" i="4"/>
  <c r="K908" i="4" s="1"/>
  <c r="P908" i="4" s="1"/>
  <c r="I908" i="4"/>
  <c r="D908" i="4"/>
  <c r="E908" i="4" s="1"/>
  <c r="B908" i="4"/>
  <c r="A908" i="4"/>
  <c r="Q907" i="4"/>
  <c r="O907" i="4"/>
  <c r="N907" i="4"/>
  <c r="M907" i="4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/>
  <c r="M906" i="4" s="1"/>
  <c r="J906" i="4"/>
  <c r="K906" i="4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/>
  <c r="P905" i="4"/>
  <c r="I905" i="4"/>
  <c r="D905" i="4"/>
  <c r="E905" i="4" s="1"/>
  <c r="B905" i="4"/>
  <c r="A905" i="4"/>
  <c r="Q904" i="4"/>
  <c r="O904" i="4"/>
  <c r="N904" i="4"/>
  <c r="M904" i="4" s="1"/>
  <c r="J904" i="4"/>
  <c r="K904" i="4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/>
  <c r="P903" i="4"/>
  <c r="I903" i="4"/>
  <c r="H903" i="4"/>
  <c r="C903" i="4"/>
  <c r="D903" i="4"/>
  <c r="E903" i="4" s="1"/>
  <c r="B903" i="4"/>
  <c r="A903" i="4"/>
  <c r="Q902" i="4"/>
  <c r="O902" i="4"/>
  <c r="N902" i="4"/>
  <c r="M902" i="4"/>
  <c r="J902" i="4"/>
  <c r="K902" i="4" s="1"/>
  <c r="P902" i="4" s="1"/>
  <c r="I902" i="4"/>
  <c r="D902" i="4"/>
  <c r="E902" i="4" s="1"/>
  <c r="B902" i="4"/>
  <c r="A902" i="4"/>
  <c r="Q901" i="4"/>
  <c r="O901" i="4"/>
  <c r="N901" i="4"/>
  <c r="M901" i="4"/>
  <c r="J901" i="4"/>
  <c r="K901" i="4" s="1"/>
  <c r="P901" i="4" s="1"/>
  <c r="I901" i="4"/>
  <c r="D901" i="4"/>
  <c r="E901" i="4" s="1"/>
  <c r="B901" i="4"/>
  <c r="A901" i="4"/>
  <c r="Q900" i="4"/>
  <c r="O900" i="4"/>
  <c r="N900" i="4"/>
  <c r="M900" i="4"/>
  <c r="J900" i="4"/>
  <c r="K900" i="4" s="1"/>
  <c r="P900" i="4" s="1"/>
  <c r="I900" i="4"/>
  <c r="D900" i="4"/>
  <c r="E900" i="4" s="1"/>
  <c r="B900" i="4"/>
  <c r="A900" i="4"/>
  <c r="Q899" i="4"/>
  <c r="O899" i="4"/>
  <c r="N899" i="4"/>
  <c r="M899" i="4"/>
  <c r="J899" i="4"/>
  <c r="K899" i="4" s="1"/>
  <c r="P899" i="4" s="1"/>
  <c r="I899" i="4"/>
  <c r="H899" i="4"/>
  <c r="C899" i="4" s="1"/>
  <c r="D899" i="4"/>
  <c r="E899" i="4" s="1"/>
  <c r="B899" i="4"/>
  <c r="A899" i="4"/>
  <c r="Q898" i="4"/>
  <c r="O898" i="4"/>
  <c r="N898" i="4" s="1"/>
  <c r="M898" i="4" s="1"/>
  <c r="J898" i="4"/>
  <c r="K898" i="4"/>
  <c r="P898" i="4"/>
  <c r="I898" i="4"/>
  <c r="D898" i="4"/>
  <c r="E898" i="4" s="1"/>
  <c r="B898" i="4"/>
  <c r="A898" i="4"/>
  <c r="Q897" i="4"/>
  <c r="O897" i="4"/>
  <c r="N897" i="4"/>
  <c r="M897" i="4" s="1"/>
  <c r="J897" i="4"/>
  <c r="K897" i="4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/>
  <c r="P896" i="4"/>
  <c r="I896" i="4"/>
  <c r="D896" i="4"/>
  <c r="E896" i="4" s="1"/>
  <c r="B896" i="4"/>
  <c r="A896" i="4"/>
  <c r="Q895" i="4"/>
  <c r="O895" i="4"/>
  <c r="N895" i="4"/>
  <c r="M895" i="4" s="1"/>
  <c r="J895" i="4"/>
  <c r="K895" i="4"/>
  <c r="P895" i="4" s="1"/>
  <c r="I895" i="4"/>
  <c r="H895" i="4"/>
  <c r="C895" i="4"/>
  <c r="D895" i="4"/>
  <c r="E895" i="4" s="1"/>
  <c r="B895" i="4"/>
  <c r="A895" i="4"/>
  <c r="Q894" i="4"/>
  <c r="O894" i="4"/>
  <c r="N894" i="4"/>
  <c r="M894" i="4"/>
  <c r="J894" i="4"/>
  <c r="K894" i="4" s="1"/>
  <c r="P894" i="4" s="1"/>
  <c r="I894" i="4"/>
  <c r="D894" i="4"/>
  <c r="E894" i="4" s="1"/>
  <c r="B894" i="4"/>
  <c r="A894" i="4"/>
  <c r="Q893" i="4"/>
  <c r="O893" i="4"/>
  <c r="N893" i="4"/>
  <c r="M893" i="4"/>
  <c r="J893" i="4"/>
  <c r="K893" i="4" s="1"/>
  <c r="P893" i="4" s="1"/>
  <c r="I893" i="4"/>
  <c r="D893" i="4"/>
  <c r="E893" i="4" s="1"/>
  <c r="B893" i="4"/>
  <c r="A893" i="4"/>
  <c r="Q892" i="4"/>
  <c r="O892" i="4"/>
  <c r="N892" i="4"/>
  <c r="M892" i="4"/>
  <c r="J892" i="4"/>
  <c r="K892" i="4" s="1"/>
  <c r="P892" i="4" s="1"/>
  <c r="I892" i="4"/>
  <c r="D892" i="4"/>
  <c r="E892" i="4" s="1"/>
  <c r="B892" i="4"/>
  <c r="A892" i="4"/>
  <c r="Q891" i="4"/>
  <c r="O891" i="4"/>
  <c r="N891" i="4"/>
  <c r="M891" i="4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/>
  <c r="M890" i="4" s="1"/>
  <c r="J890" i="4"/>
  <c r="K890" i="4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/>
  <c r="P889" i="4"/>
  <c r="I889" i="4"/>
  <c r="D889" i="4"/>
  <c r="E889" i="4" s="1"/>
  <c r="B889" i="4"/>
  <c r="A889" i="4"/>
  <c r="Q888" i="4"/>
  <c r="O888" i="4"/>
  <c r="N888" i="4"/>
  <c r="M888" i="4" s="1"/>
  <c r="J888" i="4"/>
  <c r="K888" i="4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/>
  <c r="P887" i="4"/>
  <c r="I887" i="4"/>
  <c r="H887" i="4"/>
  <c r="C887" i="4"/>
  <c r="D887" i="4"/>
  <c r="E887" i="4" s="1"/>
  <c r="B887" i="4"/>
  <c r="A887" i="4"/>
  <c r="Q886" i="4"/>
  <c r="O886" i="4"/>
  <c r="N886" i="4"/>
  <c r="M886" i="4"/>
  <c r="J886" i="4"/>
  <c r="K886" i="4" s="1"/>
  <c r="P886" i="4" s="1"/>
  <c r="I886" i="4"/>
  <c r="D886" i="4"/>
  <c r="E886" i="4" s="1"/>
  <c r="B886" i="4"/>
  <c r="A886" i="4"/>
  <c r="Q885" i="4"/>
  <c r="O885" i="4"/>
  <c r="N885" i="4"/>
  <c r="M885" i="4"/>
  <c r="J885" i="4"/>
  <c r="K885" i="4" s="1"/>
  <c r="P885" i="4" s="1"/>
  <c r="I885" i="4"/>
  <c r="D885" i="4"/>
  <c r="E885" i="4" s="1"/>
  <c r="B885" i="4"/>
  <c r="A885" i="4"/>
  <c r="Q884" i="4"/>
  <c r="O884" i="4"/>
  <c r="N884" i="4"/>
  <c r="M884" i="4"/>
  <c r="J884" i="4"/>
  <c r="K884" i="4" s="1"/>
  <c r="P884" i="4" s="1"/>
  <c r="I884" i="4"/>
  <c r="D884" i="4"/>
  <c r="E884" i="4" s="1"/>
  <c r="B884" i="4"/>
  <c r="A884" i="4"/>
  <c r="Q883" i="4"/>
  <c r="O883" i="4"/>
  <c r="N883" i="4"/>
  <c r="M883" i="4"/>
  <c r="J883" i="4"/>
  <c r="K883" i="4" s="1"/>
  <c r="P883" i="4" s="1"/>
  <c r="I883" i="4"/>
  <c r="H883" i="4"/>
  <c r="C883" i="4" s="1"/>
  <c r="D883" i="4"/>
  <c r="E883" i="4" s="1"/>
  <c r="B883" i="4"/>
  <c r="A883" i="4"/>
  <c r="Q882" i="4"/>
  <c r="O882" i="4"/>
  <c r="N882" i="4" s="1"/>
  <c r="M882" i="4" s="1"/>
  <c r="J882" i="4"/>
  <c r="K882" i="4"/>
  <c r="P882" i="4"/>
  <c r="I882" i="4"/>
  <c r="D882" i="4"/>
  <c r="E882" i="4" s="1"/>
  <c r="B882" i="4"/>
  <c r="A882" i="4"/>
  <c r="Q881" i="4"/>
  <c r="O881" i="4"/>
  <c r="N881" i="4"/>
  <c r="M881" i="4" s="1"/>
  <c r="J881" i="4"/>
  <c r="K881" i="4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/>
  <c r="P880" i="4"/>
  <c r="I880" i="4"/>
  <c r="D880" i="4"/>
  <c r="E880" i="4" s="1"/>
  <c r="B880" i="4"/>
  <c r="A880" i="4"/>
  <c r="Q879" i="4"/>
  <c r="O879" i="4"/>
  <c r="N879" i="4"/>
  <c r="M879" i="4" s="1"/>
  <c r="J879" i="4"/>
  <c r="K879" i="4"/>
  <c r="P879" i="4" s="1"/>
  <c r="I879" i="4"/>
  <c r="H879" i="4"/>
  <c r="C879" i="4"/>
  <c r="D879" i="4"/>
  <c r="E879" i="4" s="1"/>
  <c r="B879" i="4"/>
  <c r="A879" i="4"/>
  <c r="Q878" i="4"/>
  <c r="O878" i="4"/>
  <c r="N878" i="4"/>
  <c r="M878" i="4"/>
  <c r="J878" i="4"/>
  <c r="K878" i="4" s="1"/>
  <c r="P878" i="4" s="1"/>
  <c r="I878" i="4"/>
  <c r="D878" i="4"/>
  <c r="E878" i="4" s="1"/>
  <c r="B878" i="4"/>
  <c r="A878" i="4"/>
  <c r="Q877" i="4"/>
  <c r="O877" i="4"/>
  <c r="N877" i="4"/>
  <c r="M877" i="4"/>
  <c r="J877" i="4"/>
  <c r="K877" i="4" s="1"/>
  <c r="P877" i="4" s="1"/>
  <c r="I877" i="4"/>
  <c r="D877" i="4"/>
  <c r="E877" i="4" s="1"/>
  <c r="B877" i="4"/>
  <c r="A877" i="4"/>
  <c r="Q876" i="4"/>
  <c r="O876" i="4"/>
  <c r="N876" i="4"/>
  <c r="M876" i="4"/>
  <c r="J876" i="4"/>
  <c r="K876" i="4" s="1"/>
  <c r="P876" i="4" s="1"/>
  <c r="I876" i="4"/>
  <c r="D876" i="4"/>
  <c r="E876" i="4" s="1"/>
  <c r="B876" i="4"/>
  <c r="A876" i="4"/>
  <c r="Q875" i="4"/>
  <c r="O875" i="4"/>
  <c r="N875" i="4"/>
  <c r="M875" i="4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/>
  <c r="M874" i="4" s="1"/>
  <c r="J874" i="4"/>
  <c r="K874" i="4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/>
  <c r="P873" i="4"/>
  <c r="I873" i="4"/>
  <c r="H873" i="4"/>
  <c r="C873" i="4"/>
  <c r="D873" i="4"/>
  <c r="E873" i="4" s="1"/>
  <c r="B873" i="4"/>
  <c r="A873" i="4"/>
  <c r="Q872" i="4"/>
  <c r="O872" i="4"/>
  <c r="N872" i="4"/>
  <c r="M872" i="4"/>
  <c r="J872" i="4"/>
  <c r="K872" i="4" s="1"/>
  <c r="P872" i="4" s="1"/>
  <c r="I872" i="4"/>
  <c r="D872" i="4"/>
  <c r="E872" i="4" s="1"/>
  <c r="B872" i="4"/>
  <c r="A872" i="4"/>
  <c r="Q871" i="4"/>
  <c r="O871" i="4"/>
  <c r="N871" i="4"/>
  <c r="M871" i="4"/>
  <c r="J871" i="4"/>
  <c r="K871" i="4" s="1"/>
  <c r="P871" i="4" s="1"/>
  <c r="I871" i="4"/>
  <c r="H871" i="4"/>
  <c r="C871" i="4" s="1"/>
  <c r="D871" i="4"/>
  <c r="E871" i="4" s="1"/>
  <c r="B871" i="4"/>
  <c r="A871" i="4"/>
  <c r="Q870" i="4"/>
  <c r="O870" i="4"/>
  <c r="N870" i="4" s="1"/>
  <c r="M870" i="4" s="1"/>
  <c r="J870" i="4"/>
  <c r="K870" i="4"/>
  <c r="P870" i="4"/>
  <c r="I870" i="4"/>
  <c r="D870" i="4"/>
  <c r="E870" i="4" s="1"/>
  <c r="B870" i="4"/>
  <c r="A870" i="4"/>
  <c r="Q869" i="4"/>
  <c r="O869" i="4"/>
  <c r="N869" i="4"/>
  <c r="M869" i="4" s="1"/>
  <c r="J869" i="4"/>
  <c r="K869" i="4"/>
  <c r="P869" i="4" s="1"/>
  <c r="I869" i="4"/>
  <c r="H869" i="4"/>
  <c r="C869" i="4"/>
  <c r="D869" i="4"/>
  <c r="E869" i="4" s="1"/>
  <c r="B869" i="4"/>
  <c r="A869" i="4"/>
  <c r="Q868" i="4"/>
  <c r="O868" i="4"/>
  <c r="N868" i="4"/>
  <c r="M868" i="4"/>
  <c r="J868" i="4"/>
  <c r="K868" i="4" s="1"/>
  <c r="P868" i="4" s="1"/>
  <c r="I868" i="4"/>
  <c r="D868" i="4"/>
  <c r="E868" i="4" s="1"/>
  <c r="B868" i="4"/>
  <c r="A868" i="4"/>
  <c r="Q867" i="4"/>
  <c r="O867" i="4"/>
  <c r="N867" i="4"/>
  <c r="M867" i="4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/>
  <c r="M866" i="4" s="1"/>
  <c r="J866" i="4"/>
  <c r="K866" i="4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/>
  <c r="C865" i="4" s="1"/>
  <c r="D865" i="4"/>
  <c r="E865" i="4" s="1"/>
  <c r="B865" i="4"/>
  <c r="A865" i="4"/>
  <c r="Q864" i="4"/>
  <c r="O864" i="4"/>
  <c r="N864" i="4" s="1"/>
  <c r="M864" i="4" s="1"/>
  <c r="J864" i="4"/>
  <c r="K864" i="4"/>
  <c r="P864" i="4"/>
  <c r="I864" i="4"/>
  <c r="D864" i="4"/>
  <c r="E864" i="4" s="1"/>
  <c r="B864" i="4"/>
  <c r="A864" i="4"/>
  <c r="Q863" i="4"/>
  <c r="O863" i="4"/>
  <c r="N863" i="4"/>
  <c r="M863" i="4" s="1"/>
  <c r="J863" i="4"/>
  <c r="K863" i="4"/>
  <c r="P863" i="4" s="1"/>
  <c r="I863" i="4"/>
  <c r="H863" i="4"/>
  <c r="C863" i="4"/>
  <c r="D863" i="4"/>
  <c r="E863" i="4" s="1"/>
  <c r="B863" i="4"/>
  <c r="A863" i="4"/>
  <c r="Q862" i="4"/>
  <c r="O862" i="4"/>
  <c r="N862" i="4"/>
  <c r="M862" i="4"/>
  <c r="J862" i="4"/>
  <c r="K862" i="4" s="1"/>
  <c r="P862" i="4" s="1"/>
  <c r="I862" i="4"/>
  <c r="D862" i="4"/>
  <c r="E862" i="4" s="1"/>
  <c r="B862" i="4"/>
  <c r="A862" i="4"/>
  <c r="Q861" i="4"/>
  <c r="O861" i="4"/>
  <c r="N861" i="4"/>
  <c r="M861" i="4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/>
  <c r="M860" i="4" s="1"/>
  <c r="J860" i="4"/>
  <c r="K860" i="4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/>
  <c r="P859" i="4"/>
  <c r="I859" i="4"/>
  <c r="H859" i="4"/>
  <c r="C859" i="4"/>
  <c r="D859" i="4"/>
  <c r="E859" i="4" s="1"/>
  <c r="B859" i="4"/>
  <c r="A859" i="4"/>
  <c r="Q858" i="4"/>
  <c r="O858" i="4"/>
  <c r="N858" i="4"/>
  <c r="M858" i="4"/>
  <c r="J858" i="4"/>
  <c r="K858" i="4" s="1"/>
  <c r="P858" i="4" s="1"/>
  <c r="I858" i="4"/>
  <c r="D858" i="4"/>
  <c r="E858" i="4" s="1"/>
  <c r="B858" i="4"/>
  <c r="A858" i="4"/>
  <c r="Q857" i="4"/>
  <c r="O857" i="4"/>
  <c r="N857" i="4"/>
  <c r="M857" i="4"/>
  <c r="J857" i="4"/>
  <c r="I857" i="4"/>
  <c r="H857" i="4"/>
  <c r="C857" i="4"/>
  <c r="D857" i="4"/>
  <c r="E857" i="4" s="1"/>
  <c r="B857" i="4"/>
  <c r="A857" i="4"/>
  <c r="Q856" i="4"/>
  <c r="O856" i="4"/>
  <c r="N856" i="4"/>
  <c r="M856" i="4"/>
  <c r="J856" i="4"/>
  <c r="K856" i="4" s="1"/>
  <c r="P856" i="4" s="1"/>
  <c r="I856" i="4"/>
  <c r="D856" i="4"/>
  <c r="E856" i="4" s="1"/>
  <c r="B856" i="4"/>
  <c r="A856" i="4"/>
  <c r="Q855" i="4"/>
  <c r="O855" i="4"/>
  <c r="N855" i="4"/>
  <c r="M855" i="4"/>
  <c r="J855" i="4"/>
  <c r="K855" i="4" s="1"/>
  <c r="P855" i="4" s="1"/>
  <c r="I855" i="4"/>
  <c r="D855" i="4"/>
  <c r="E855" i="4" s="1"/>
  <c r="B855" i="4"/>
  <c r="A855" i="4"/>
  <c r="Q854" i="4"/>
  <c r="O854" i="4"/>
  <c r="N854" i="4"/>
  <c r="M854" i="4"/>
  <c r="J854" i="4"/>
  <c r="K854" i="4" s="1"/>
  <c r="P854" i="4" s="1"/>
  <c r="I854" i="4"/>
  <c r="D854" i="4"/>
  <c r="E854" i="4" s="1"/>
  <c r="B854" i="4"/>
  <c r="A854" i="4"/>
  <c r="Q853" i="4"/>
  <c r="O853" i="4"/>
  <c r="N853" i="4"/>
  <c r="M853" i="4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/>
  <c r="P852" i="4"/>
  <c r="I852" i="4"/>
  <c r="D852" i="4"/>
  <c r="E852" i="4" s="1"/>
  <c r="B852" i="4"/>
  <c r="A852" i="4"/>
  <c r="Q851" i="4"/>
  <c r="O851" i="4"/>
  <c r="N851" i="4"/>
  <c r="M851" i="4" s="1"/>
  <c r="J851" i="4"/>
  <c r="K851" i="4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/>
  <c r="M848" i="4" s="1"/>
  <c r="J848" i="4"/>
  <c r="K848" i="4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/>
  <c r="P845" i="4"/>
  <c r="I845" i="4"/>
  <c r="D845" i="4"/>
  <c r="E845" i="4" s="1"/>
  <c r="B845" i="4"/>
  <c r="A845" i="4"/>
  <c r="Q844" i="4"/>
  <c r="O844" i="4"/>
  <c r="N844" i="4"/>
  <c r="M844" i="4" s="1"/>
  <c r="J844" i="4"/>
  <c r="K844" i="4"/>
  <c r="P844" i="4" s="1"/>
  <c r="I844" i="4"/>
  <c r="H844" i="4"/>
  <c r="C844" i="4"/>
  <c r="D844" i="4"/>
  <c r="E844" i="4" s="1"/>
  <c r="B844" i="4"/>
  <c r="A844" i="4"/>
  <c r="Q843" i="4"/>
  <c r="O843" i="4"/>
  <c r="N843" i="4"/>
  <c r="M843" i="4"/>
  <c r="J843" i="4"/>
  <c r="K843" i="4" s="1"/>
  <c r="P843" i="4" s="1"/>
  <c r="I843" i="4"/>
  <c r="H843" i="4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/>
  <c r="M841" i="4" s="1"/>
  <c r="J841" i="4"/>
  <c r="K841" i="4"/>
  <c r="P841" i="4"/>
  <c r="I841" i="4"/>
  <c r="D841" i="4"/>
  <c r="E841" i="4" s="1"/>
  <c r="B841" i="4"/>
  <c r="A841" i="4"/>
  <c r="Q840" i="4"/>
  <c r="O840" i="4"/>
  <c r="N840" i="4"/>
  <c r="M840" i="4" s="1"/>
  <c r="J840" i="4"/>
  <c r="K840" i="4"/>
  <c r="P840" i="4" s="1"/>
  <c r="I840" i="4"/>
  <c r="H840" i="4"/>
  <c r="C840" i="4"/>
  <c r="D840" i="4"/>
  <c r="E840" i="4" s="1"/>
  <c r="B840" i="4"/>
  <c r="A840" i="4"/>
  <c r="Q839" i="4"/>
  <c r="O839" i="4"/>
  <c r="N839" i="4"/>
  <c r="M839" i="4"/>
  <c r="J839" i="4"/>
  <c r="K839" i="4" s="1"/>
  <c r="P839" i="4" s="1"/>
  <c r="I839" i="4"/>
  <c r="H839" i="4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/>
  <c r="M837" i="4" s="1"/>
  <c r="J837" i="4"/>
  <c r="K837" i="4"/>
  <c r="P837" i="4"/>
  <c r="I837" i="4"/>
  <c r="D837" i="4"/>
  <c r="E837" i="4" s="1"/>
  <c r="B837" i="4"/>
  <c r="A837" i="4"/>
  <c r="Q836" i="4"/>
  <c r="O836" i="4"/>
  <c r="N836" i="4"/>
  <c r="M836" i="4" s="1"/>
  <c r="J836" i="4"/>
  <c r="K836" i="4"/>
  <c r="P836" i="4" s="1"/>
  <c r="I836" i="4"/>
  <c r="H836" i="4"/>
  <c r="C836" i="4"/>
  <c r="D836" i="4"/>
  <c r="E836" i="4" s="1"/>
  <c r="B836" i="4"/>
  <c r="A836" i="4"/>
  <c r="Q835" i="4"/>
  <c r="O835" i="4"/>
  <c r="N835" i="4"/>
  <c r="M835" i="4"/>
  <c r="J835" i="4"/>
  <c r="I835" i="4"/>
  <c r="H835" i="4"/>
  <c r="C835" i="4"/>
  <c r="D835" i="4"/>
  <c r="E835" i="4" s="1"/>
  <c r="B835" i="4"/>
  <c r="A835" i="4"/>
  <c r="Q834" i="4"/>
  <c r="O834" i="4"/>
  <c r="N834" i="4"/>
  <c r="M834" i="4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/>
  <c r="M833" i="4" s="1"/>
  <c r="J833" i="4"/>
  <c r="K833" i="4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/>
  <c r="P832" i="4"/>
  <c r="I832" i="4"/>
  <c r="H832" i="4"/>
  <c r="C832" i="4"/>
  <c r="D832" i="4"/>
  <c r="E832" i="4" s="1"/>
  <c r="B832" i="4"/>
  <c r="A832" i="4"/>
  <c r="Q831" i="4"/>
  <c r="O831" i="4"/>
  <c r="N831" i="4"/>
  <c r="M831" i="4"/>
  <c r="J831" i="4"/>
  <c r="I831" i="4"/>
  <c r="H831" i="4"/>
  <c r="C831" i="4"/>
  <c r="D831" i="4"/>
  <c r="E831" i="4" s="1"/>
  <c r="B831" i="4"/>
  <c r="A831" i="4"/>
  <c r="Q830" i="4"/>
  <c r="O830" i="4"/>
  <c r="N830" i="4"/>
  <c r="M830" i="4"/>
  <c r="J830" i="4"/>
  <c r="I830" i="4"/>
  <c r="H830" i="4"/>
  <c r="C830" i="4"/>
  <c r="D830" i="4"/>
  <c r="E830" i="4" s="1"/>
  <c r="B830" i="4"/>
  <c r="A830" i="4"/>
  <c r="Q829" i="4"/>
  <c r="O829" i="4"/>
  <c r="N829" i="4"/>
  <c r="M829" i="4"/>
  <c r="J829" i="4"/>
  <c r="K829" i="4" s="1"/>
  <c r="P829" i="4" s="1"/>
  <c r="I829" i="4"/>
  <c r="D829" i="4"/>
  <c r="E829" i="4" s="1"/>
  <c r="B829" i="4"/>
  <c r="A829" i="4"/>
  <c r="Q828" i="4"/>
  <c r="O828" i="4"/>
  <c r="N828" i="4"/>
  <c r="M828" i="4"/>
  <c r="J828" i="4"/>
  <c r="K828" i="4" s="1"/>
  <c r="P828" i="4" s="1"/>
  <c r="I828" i="4"/>
  <c r="H828" i="4"/>
  <c r="C828" i="4" s="1"/>
  <c r="D828" i="4"/>
  <c r="E828" i="4" s="1"/>
  <c r="B828" i="4"/>
  <c r="A828" i="4"/>
  <c r="Q827" i="4"/>
  <c r="O827" i="4"/>
  <c r="N827" i="4" s="1"/>
  <c r="M827" i="4" s="1"/>
  <c r="J827" i="4"/>
  <c r="K827" i="4"/>
  <c r="P827" i="4" s="1"/>
  <c r="I827" i="4"/>
  <c r="H827" i="4"/>
  <c r="C827" i="4"/>
  <c r="D827" i="4"/>
  <c r="E827" i="4" s="1"/>
  <c r="B827" i="4"/>
  <c r="A827" i="4"/>
  <c r="Q826" i="4"/>
  <c r="O826" i="4"/>
  <c r="N826" i="4"/>
  <c r="M826" i="4"/>
  <c r="J826" i="4"/>
  <c r="I826" i="4"/>
  <c r="H826" i="4"/>
  <c r="C826" i="4"/>
  <c r="D826" i="4"/>
  <c r="E826" i="4" s="1"/>
  <c r="B826" i="4"/>
  <c r="A826" i="4"/>
  <c r="Q825" i="4"/>
  <c r="O825" i="4"/>
  <c r="N825" i="4"/>
  <c r="M825" i="4"/>
  <c r="J825" i="4"/>
  <c r="K825" i="4" s="1"/>
  <c r="P825" i="4" s="1"/>
  <c r="I825" i="4"/>
  <c r="D825" i="4"/>
  <c r="E825" i="4" s="1"/>
  <c r="B825" i="4"/>
  <c r="A825" i="4"/>
  <c r="Q824" i="4"/>
  <c r="O824" i="4"/>
  <c r="N824" i="4"/>
  <c r="M824" i="4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/>
  <c r="P823" i="4"/>
  <c r="I823" i="4"/>
  <c r="H823" i="4"/>
  <c r="C823" i="4"/>
  <c r="D823" i="4"/>
  <c r="E823" i="4" s="1"/>
  <c r="B823" i="4"/>
  <c r="A823" i="4"/>
  <c r="Q822" i="4"/>
  <c r="O822" i="4"/>
  <c r="N822" i="4"/>
  <c r="M822" i="4"/>
  <c r="J822" i="4"/>
  <c r="I822" i="4"/>
  <c r="H822" i="4"/>
  <c r="C822" i="4"/>
  <c r="D822" i="4"/>
  <c r="E822" i="4" s="1"/>
  <c r="B822" i="4"/>
  <c r="A822" i="4"/>
  <c r="Q821" i="4"/>
  <c r="O821" i="4"/>
  <c r="N821" i="4"/>
  <c r="M821" i="4"/>
  <c r="J821" i="4"/>
  <c r="K821" i="4" s="1"/>
  <c r="P821" i="4" s="1"/>
  <c r="I821" i="4"/>
  <c r="D821" i="4"/>
  <c r="E821" i="4" s="1"/>
  <c r="B821" i="4"/>
  <c r="A821" i="4"/>
  <c r="Q820" i="4"/>
  <c r="O820" i="4"/>
  <c r="N820" i="4"/>
  <c r="M820" i="4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/>
  <c r="M819" i="4" s="1"/>
  <c r="J819" i="4"/>
  <c r="I819" i="4"/>
  <c r="H819" i="4"/>
  <c r="C819" i="4" s="1"/>
  <c r="D819" i="4"/>
  <c r="E819" i="4" s="1"/>
  <c r="B819" i="4"/>
  <c r="A819" i="4"/>
  <c r="Q818" i="4"/>
  <c r="O818" i="4"/>
  <c r="N818" i="4" s="1"/>
  <c r="M818" i="4" s="1"/>
  <c r="J818" i="4"/>
  <c r="K818" i="4"/>
  <c r="P818" i="4"/>
  <c r="I818" i="4"/>
  <c r="H818" i="4"/>
  <c r="C818" i="4"/>
  <c r="D818" i="4"/>
  <c r="E818" i="4" s="1"/>
  <c r="B818" i="4"/>
  <c r="A818" i="4"/>
  <c r="Q817" i="4"/>
  <c r="O817" i="4"/>
  <c r="N817" i="4"/>
  <c r="M817" i="4"/>
  <c r="J817" i="4"/>
  <c r="K817" i="4" s="1"/>
  <c r="P817" i="4" s="1"/>
  <c r="I817" i="4"/>
  <c r="D817" i="4"/>
  <c r="E817" i="4" s="1"/>
  <c r="B817" i="4"/>
  <c r="A817" i="4"/>
  <c r="Q816" i="4"/>
  <c r="O816" i="4"/>
  <c r="N816" i="4"/>
  <c r="M816" i="4"/>
  <c r="J816" i="4"/>
  <c r="K816" i="4" s="1"/>
  <c r="P816" i="4" s="1"/>
  <c r="I816" i="4"/>
  <c r="H816" i="4"/>
  <c r="C816" i="4" s="1"/>
  <c r="D816" i="4"/>
  <c r="E816" i="4" s="1"/>
  <c r="B816" i="4"/>
  <c r="A816" i="4"/>
  <c r="Q815" i="4"/>
  <c r="O815" i="4"/>
  <c r="N815" i="4" s="1"/>
  <c r="M815" i="4" s="1"/>
  <c r="J815" i="4"/>
  <c r="K815" i="4"/>
  <c r="P815" i="4"/>
  <c r="I815" i="4"/>
  <c r="H815" i="4"/>
  <c r="C815" i="4"/>
  <c r="D815" i="4"/>
  <c r="E815" i="4" s="1"/>
  <c r="B815" i="4"/>
  <c r="A815" i="4"/>
  <c r="Q814" i="4"/>
  <c r="O814" i="4"/>
  <c r="N814" i="4"/>
  <c r="M814" i="4"/>
  <c r="J814" i="4"/>
  <c r="K814" i="4" s="1"/>
  <c r="P814" i="4" s="1"/>
  <c r="I814" i="4"/>
  <c r="D814" i="4"/>
  <c r="E814" i="4" s="1"/>
  <c r="B814" i="4"/>
  <c r="A814" i="4"/>
  <c r="Q813" i="4"/>
  <c r="O813" i="4"/>
  <c r="N813" i="4"/>
  <c r="M813" i="4"/>
  <c r="J813" i="4"/>
  <c r="K813" i="4" s="1"/>
  <c r="P813" i="4" s="1"/>
  <c r="I813" i="4"/>
  <c r="D813" i="4"/>
  <c r="E813" i="4" s="1"/>
  <c r="B813" i="4"/>
  <c r="A813" i="4"/>
  <c r="Q812" i="4"/>
  <c r="O812" i="4"/>
  <c r="N812" i="4"/>
  <c r="M812" i="4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/>
  <c r="M811" i="4" s="1"/>
  <c r="J811" i="4"/>
  <c r="K811" i="4"/>
  <c r="P811" i="4" s="1"/>
  <c r="I811" i="4"/>
  <c r="H811" i="4"/>
  <c r="C811" i="4"/>
  <c r="D811" i="4"/>
  <c r="E811" i="4" s="1"/>
  <c r="B811" i="4"/>
  <c r="A811" i="4"/>
  <c r="Q810" i="4"/>
  <c r="O810" i="4"/>
  <c r="N810" i="4"/>
  <c r="M810" i="4"/>
  <c r="J810" i="4"/>
  <c r="K810" i="4" s="1"/>
  <c r="P810" i="4" s="1"/>
  <c r="I810" i="4"/>
  <c r="H810" i="4"/>
  <c r="C810" i="4" s="1"/>
  <c r="D810" i="4"/>
  <c r="E810" i="4" s="1"/>
  <c r="B810" i="4"/>
  <c r="A810" i="4"/>
  <c r="Q809" i="4"/>
  <c r="O809" i="4"/>
  <c r="N809" i="4" s="1"/>
  <c r="M809" i="4" s="1"/>
  <c r="J809" i="4"/>
  <c r="K809" i="4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/>
  <c r="P808" i="4"/>
  <c r="I808" i="4"/>
  <c r="H808" i="4"/>
  <c r="C808" i="4"/>
  <c r="D808" i="4"/>
  <c r="E808" i="4" s="1"/>
  <c r="B808" i="4"/>
  <c r="A808" i="4"/>
  <c r="Q807" i="4"/>
  <c r="O807" i="4"/>
  <c r="N807" i="4"/>
  <c r="M807" i="4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/>
  <c r="M806" i="4" s="1"/>
  <c r="J806" i="4"/>
  <c r="K806" i="4"/>
  <c r="P806" i="4"/>
  <c r="I806" i="4"/>
  <c r="D806" i="4"/>
  <c r="E806" i="4" s="1"/>
  <c r="B806" i="4"/>
  <c r="A806" i="4"/>
  <c r="Q805" i="4"/>
  <c r="O805" i="4"/>
  <c r="N805" i="4"/>
  <c r="M805" i="4" s="1"/>
  <c r="J805" i="4"/>
  <c r="K805" i="4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/>
  <c r="P804" i="4"/>
  <c r="I804" i="4"/>
  <c r="H804" i="4"/>
  <c r="C804" i="4"/>
  <c r="D804" i="4"/>
  <c r="E804" i="4" s="1"/>
  <c r="B804" i="4"/>
  <c r="A804" i="4"/>
  <c r="Q803" i="4"/>
  <c r="O803" i="4"/>
  <c r="N803" i="4"/>
  <c r="M803" i="4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/>
  <c r="P802" i="4" s="1"/>
  <c r="I802" i="4"/>
  <c r="H802" i="4"/>
  <c r="C802" i="4"/>
  <c r="D802" i="4"/>
  <c r="E802" i="4" s="1"/>
  <c r="B802" i="4"/>
  <c r="A802" i="4"/>
  <c r="Q801" i="4"/>
  <c r="O801" i="4"/>
  <c r="N801" i="4"/>
  <c r="M801" i="4"/>
  <c r="J801" i="4"/>
  <c r="K801" i="4" s="1"/>
  <c r="P801" i="4" s="1"/>
  <c r="I801" i="4"/>
  <c r="D801" i="4"/>
  <c r="E801" i="4" s="1"/>
  <c r="B801" i="4"/>
  <c r="A801" i="4"/>
  <c r="Q800" i="4"/>
  <c r="O800" i="4"/>
  <c r="N800" i="4"/>
  <c r="M800" i="4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/>
  <c r="P799" i="4"/>
  <c r="I799" i="4"/>
  <c r="H799" i="4"/>
  <c r="C799" i="4"/>
  <c r="D799" i="4"/>
  <c r="E799" i="4" s="1"/>
  <c r="B799" i="4"/>
  <c r="A799" i="4"/>
  <c r="Q798" i="4"/>
  <c r="O798" i="4"/>
  <c r="N798" i="4"/>
  <c r="M798" i="4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/>
  <c r="M797" i="4" s="1"/>
  <c r="J797" i="4"/>
  <c r="K797" i="4"/>
  <c r="P797" i="4"/>
  <c r="I797" i="4"/>
  <c r="D797" i="4"/>
  <c r="E797" i="4" s="1"/>
  <c r="B797" i="4"/>
  <c r="A797" i="4"/>
  <c r="Q796" i="4"/>
  <c r="O796" i="4"/>
  <c r="N796" i="4"/>
  <c r="M796" i="4" s="1"/>
  <c r="J796" i="4"/>
  <c r="K796" i="4"/>
  <c r="P796" i="4" s="1"/>
  <c r="I796" i="4"/>
  <c r="H796" i="4"/>
  <c r="C796" i="4"/>
  <c r="D796" i="4"/>
  <c r="E796" i="4" s="1"/>
  <c r="B796" i="4"/>
  <c r="A796" i="4"/>
  <c r="Q795" i="4"/>
  <c r="O795" i="4"/>
  <c r="N795" i="4"/>
  <c r="M795" i="4"/>
  <c r="J795" i="4"/>
  <c r="I795" i="4"/>
  <c r="H795" i="4"/>
  <c r="C795" i="4"/>
  <c r="D795" i="4"/>
  <c r="E795" i="4" s="1"/>
  <c r="B795" i="4"/>
  <c r="A795" i="4"/>
  <c r="Q794" i="4"/>
  <c r="O794" i="4"/>
  <c r="N794" i="4"/>
  <c r="M794" i="4"/>
  <c r="J794" i="4"/>
  <c r="K794" i="4" s="1"/>
  <c r="P794" i="4" s="1"/>
  <c r="I794" i="4"/>
  <c r="D794" i="4"/>
  <c r="E794" i="4" s="1"/>
  <c r="B794" i="4"/>
  <c r="A794" i="4"/>
  <c r="Q793" i="4"/>
  <c r="O793" i="4"/>
  <c r="N793" i="4"/>
  <c r="M793" i="4"/>
  <c r="J793" i="4"/>
  <c r="K793" i="4" s="1"/>
  <c r="P793" i="4" s="1"/>
  <c r="I793" i="4"/>
  <c r="D793" i="4"/>
  <c r="E793" i="4" s="1"/>
  <c r="B793" i="4"/>
  <c r="A793" i="4"/>
  <c r="Q792" i="4"/>
  <c r="O792" i="4"/>
  <c r="N792" i="4"/>
  <c r="M792" i="4"/>
  <c r="J792" i="4"/>
  <c r="K792" i="4" s="1"/>
  <c r="P792" i="4"/>
  <c r="I792" i="4"/>
  <c r="H792" i="4"/>
  <c r="C792" i="4" s="1"/>
  <c r="D792" i="4"/>
  <c r="E792" i="4" s="1"/>
  <c r="B792" i="4"/>
  <c r="A792" i="4"/>
  <c r="Q791" i="4"/>
  <c r="O791" i="4"/>
  <c r="N791" i="4"/>
  <c r="M791" i="4" s="1"/>
  <c r="J791" i="4"/>
  <c r="K791" i="4" s="1"/>
  <c r="P791" i="4" s="1"/>
  <c r="I791" i="4"/>
  <c r="H791" i="4"/>
  <c r="C791" i="4" s="1"/>
  <c r="D791" i="4"/>
  <c r="E791" i="4" s="1"/>
  <c r="B791" i="4"/>
  <c r="A791" i="4"/>
  <c r="Q790" i="4"/>
  <c r="O790" i="4"/>
  <c r="N790" i="4"/>
  <c r="M790" i="4"/>
  <c r="J790" i="4"/>
  <c r="K790" i="4" s="1"/>
  <c r="P790" i="4"/>
  <c r="I790" i="4"/>
  <c r="H790" i="4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/>
  <c r="I789" i="4"/>
  <c r="D789" i="4"/>
  <c r="E789" i="4" s="1"/>
  <c r="B789" i="4"/>
  <c r="A789" i="4"/>
  <c r="Q788" i="4"/>
  <c r="O788" i="4"/>
  <c r="N788" i="4"/>
  <c r="M788" i="4" s="1"/>
  <c r="J788" i="4"/>
  <c r="K788" i="4"/>
  <c r="P788" i="4" s="1"/>
  <c r="I788" i="4"/>
  <c r="H788" i="4"/>
  <c r="C788" i="4"/>
  <c r="D788" i="4"/>
  <c r="E788" i="4" s="1"/>
  <c r="B788" i="4"/>
  <c r="A788" i="4"/>
  <c r="Q787" i="4"/>
  <c r="O787" i="4"/>
  <c r="N787" i="4"/>
  <c r="M787" i="4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/>
  <c r="M785" i="4" s="1"/>
  <c r="J785" i="4"/>
  <c r="K785" i="4"/>
  <c r="P785" i="4"/>
  <c r="I785" i="4"/>
  <c r="D785" i="4"/>
  <c r="E785" i="4" s="1"/>
  <c r="B785" i="4"/>
  <c r="A785" i="4"/>
  <c r="Q784" i="4"/>
  <c r="O784" i="4"/>
  <c r="N784" i="4"/>
  <c r="M784" i="4" s="1"/>
  <c r="J784" i="4"/>
  <c r="K784" i="4" s="1"/>
  <c r="P784" i="4" s="1"/>
  <c r="I784" i="4"/>
  <c r="H784" i="4"/>
  <c r="C784" i="4" s="1"/>
  <c r="D784" i="4"/>
  <c r="E784" i="4" s="1"/>
  <c r="B784" i="4"/>
  <c r="A784" i="4"/>
  <c r="Q783" i="4"/>
  <c r="O783" i="4"/>
  <c r="N783" i="4"/>
  <c r="M783" i="4"/>
  <c r="J783" i="4"/>
  <c r="I783" i="4"/>
  <c r="H783" i="4"/>
  <c r="C783" i="4"/>
  <c r="D783" i="4"/>
  <c r="E783" i="4" s="1"/>
  <c r="B783" i="4"/>
  <c r="A783" i="4"/>
  <c r="Q782" i="4"/>
  <c r="O782" i="4"/>
  <c r="N782" i="4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/>
  <c r="M781" i="4" s="1"/>
  <c r="J781" i="4"/>
  <c r="K781" i="4" s="1"/>
  <c r="P781" i="4"/>
  <c r="I781" i="4"/>
  <c r="D781" i="4"/>
  <c r="E781" i="4" s="1"/>
  <c r="B781" i="4"/>
  <c r="A781" i="4"/>
  <c r="Q780" i="4"/>
  <c r="O780" i="4"/>
  <c r="N780" i="4"/>
  <c r="M780" i="4"/>
  <c r="J780" i="4"/>
  <c r="K780" i="4" s="1"/>
  <c r="P780" i="4" s="1"/>
  <c r="I780" i="4"/>
  <c r="H780" i="4"/>
  <c r="C780" i="4" s="1"/>
  <c r="D780" i="4"/>
  <c r="E780" i="4" s="1"/>
  <c r="B780" i="4"/>
  <c r="A780" i="4"/>
  <c r="Q779" i="4"/>
  <c r="O779" i="4"/>
  <c r="N779" i="4"/>
  <c r="M779" i="4" s="1"/>
  <c r="J779" i="4"/>
  <c r="K779" i="4"/>
  <c r="P779" i="4" s="1"/>
  <c r="I779" i="4"/>
  <c r="H779" i="4"/>
  <c r="C779" i="4" s="1"/>
  <c r="D779" i="4"/>
  <c r="E779" i="4" s="1"/>
  <c r="B779" i="4"/>
  <c r="A779" i="4"/>
  <c r="Q778" i="4"/>
  <c r="O778" i="4"/>
  <c r="N778" i="4"/>
  <c r="M778" i="4"/>
  <c r="J778" i="4"/>
  <c r="K778" i="4" s="1"/>
  <c r="P778" i="4" s="1"/>
  <c r="I778" i="4"/>
  <c r="H778" i="4"/>
  <c r="C778" i="4" s="1"/>
  <c r="D778" i="4"/>
  <c r="E778" i="4" s="1"/>
  <c r="B778" i="4"/>
  <c r="A778" i="4"/>
  <c r="Q777" i="4"/>
  <c r="O777" i="4"/>
  <c r="N777" i="4"/>
  <c r="M777" i="4" s="1"/>
  <c r="J777" i="4"/>
  <c r="K777" i="4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/>
  <c r="P776" i="4" s="1"/>
  <c r="I776" i="4"/>
  <c r="H776" i="4"/>
  <c r="C776" i="4"/>
  <c r="D776" i="4"/>
  <c r="E776" i="4" s="1"/>
  <c r="B776" i="4"/>
  <c r="A776" i="4"/>
  <c r="Q775" i="4"/>
  <c r="O775" i="4"/>
  <c r="N775" i="4"/>
  <c r="M775" i="4"/>
  <c r="J775" i="4"/>
  <c r="I775" i="4"/>
  <c r="H775" i="4"/>
  <c r="C775" i="4"/>
  <c r="D775" i="4"/>
  <c r="E775" i="4" s="1"/>
  <c r="B775" i="4"/>
  <c r="A775" i="4"/>
  <c r="Q774" i="4"/>
  <c r="O774" i="4"/>
  <c r="N774" i="4"/>
  <c r="M774" i="4" s="1"/>
  <c r="J774" i="4"/>
  <c r="K774" i="4" s="1"/>
  <c r="P774" i="4"/>
  <c r="I774" i="4"/>
  <c r="D774" i="4"/>
  <c r="E774" i="4" s="1"/>
  <c r="B774" i="4"/>
  <c r="A774" i="4"/>
  <c r="Q773" i="4"/>
  <c r="O773" i="4"/>
  <c r="N773" i="4"/>
  <c r="M773" i="4"/>
  <c r="J773" i="4"/>
  <c r="K773" i="4" s="1"/>
  <c r="P773" i="4" s="1"/>
  <c r="I773" i="4"/>
  <c r="D773" i="4"/>
  <c r="E773" i="4" s="1"/>
  <c r="B773" i="4"/>
  <c r="A773" i="4"/>
  <c r="Q772" i="4"/>
  <c r="O772" i="4"/>
  <c r="N772" i="4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/>
  <c r="P771" i="4"/>
  <c r="I771" i="4"/>
  <c r="H771" i="4"/>
  <c r="C771" i="4"/>
  <c r="D771" i="4"/>
  <c r="E771" i="4" s="1"/>
  <c r="B771" i="4"/>
  <c r="A771" i="4"/>
  <c r="Q770" i="4"/>
  <c r="O770" i="4"/>
  <c r="N770" i="4"/>
  <c r="M770" i="4" s="1"/>
  <c r="J770" i="4"/>
  <c r="I770" i="4"/>
  <c r="H770" i="4"/>
  <c r="C770" i="4" s="1"/>
  <c r="D770" i="4"/>
  <c r="E770" i="4" s="1"/>
  <c r="B770" i="4"/>
  <c r="A770" i="4"/>
  <c r="Q769" i="4"/>
  <c r="O769" i="4"/>
  <c r="N769" i="4"/>
  <c r="M769" i="4"/>
  <c r="J769" i="4"/>
  <c r="K769" i="4" s="1"/>
  <c r="P769" i="4"/>
  <c r="I769" i="4"/>
  <c r="D769" i="4"/>
  <c r="E769" i="4" s="1"/>
  <c r="B769" i="4"/>
  <c r="A769" i="4"/>
  <c r="Q768" i="4"/>
  <c r="O768" i="4"/>
  <c r="N768" i="4"/>
  <c r="M768" i="4"/>
  <c r="J768" i="4"/>
  <c r="K768" i="4" s="1"/>
  <c r="P768" i="4"/>
  <c r="I768" i="4"/>
  <c r="H768" i="4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/>
  <c r="I765" i="4"/>
  <c r="D765" i="4"/>
  <c r="E765" i="4" s="1"/>
  <c r="B765" i="4"/>
  <c r="A765" i="4"/>
  <c r="Q764" i="4"/>
  <c r="O764" i="4"/>
  <c r="N764" i="4"/>
  <c r="M764" i="4"/>
  <c r="J764" i="4"/>
  <c r="K764" i="4" s="1"/>
  <c r="P764" i="4"/>
  <c r="I764" i="4"/>
  <c r="H764" i="4"/>
  <c r="C764" i="4" s="1"/>
  <c r="D764" i="4"/>
  <c r="E764" i="4" s="1"/>
  <c r="B764" i="4"/>
  <c r="A764" i="4"/>
  <c r="Q763" i="4"/>
  <c r="O763" i="4"/>
  <c r="N763" i="4" s="1"/>
  <c r="M763" i="4" s="1"/>
  <c r="J763" i="4"/>
  <c r="K763" i="4"/>
  <c r="P763" i="4" s="1"/>
  <c r="I763" i="4"/>
  <c r="H763" i="4"/>
  <c r="C763" i="4"/>
  <c r="D763" i="4"/>
  <c r="E763" i="4" s="1"/>
  <c r="B763" i="4"/>
  <c r="A763" i="4"/>
  <c r="Q762" i="4"/>
  <c r="O762" i="4"/>
  <c r="N762" i="4"/>
  <c r="M762" i="4" s="1"/>
  <c r="J762" i="4"/>
  <c r="K762" i="4" s="1"/>
  <c r="P762" i="4"/>
  <c r="I762" i="4"/>
  <c r="H762" i="4" s="1"/>
  <c r="C762" i="4" s="1"/>
  <c r="D762" i="4"/>
  <c r="E762" i="4" s="1"/>
  <c r="B762" i="4"/>
  <c r="A762" i="4"/>
  <c r="Q761" i="4"/>
  <c r="O761" i="4"/>
  <c r="N761" i="4"/>
  <c r="M761" i="4" s="1"/>
  <c r="J761" i="4"/>
  <c r="K761" i="4"/>
  <c r="P761" i="4"/>
  <c r="I761" i="4"/>
  <c r="H761" i="4" s="1"/>
  <c r="C761" i="4" s="1"/>
  <c r="D761" i="4"/>
  <c r="E761" i="4" s="1"/>
  <c r="B761" i="4"/>
  <c r="A761" i="4"/>
  <c r="Q760" i="4"/>
  <c r="O760" i="4"/>
  <c r="N760" i="4"/>
  <c r="M760" i="4" s="1"/>
  <c r="J760" i="4"/>
  <c r="K760" i="4" s="1"/>
  <c r="P760" i="4" s="1"/>
  <c r="I760" i="4"/>
  <c r="H760" i="4"/>
  <c r="C760" i="4" s="1"/>
  <c r="D760" i="4"/>
  <c r="E760" i="4" s="1"/>
  <c r="B760" i="4"/>
  <c r="A760" i="4"/>
  <c r="Q759" i="4"/>
  <c r="O759" i="4"/>
  <c r="N759" i="4"/>
  <c r="M759" i="4" s="1"/>
  <c r="J759" i="4"/>
  <c r="K759" i="4" s="1"/>
  <c r="P759" i="4"/>
  <c r="I759" i="4"/>
  <c r="H759" i="4" s="1"/>
  <c r="C759" i="4" s="1"/>
  <c r="D759" i="4"/>
  <c r="E759" i="4" s="1"/>
  <c r="B759" i="4"/>
  <c r="A759" i="4"/>
  <c r="Q758" i="4"/>
  <c r="O758" i="4"/>
  <c r="N758" i="4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/>
  <c r="M757" i="4" s="1"/>
  <c r="J757" i="4"/>
  <c r="K757" i="4"/>
  <c r="P757" i="4" s="1"/>
  <c r="I757" i="4"/>
  <c r="H757" i="4"/>
  <c r="C757" i="4" s="1"/>
  <c r="D757" i="4"/>
  <c r="E757" i="4" s="1"/>
  <c r="B757" i="4"/>
  <c r="A757" i="4"/>
  <c r="Q756" i="4"/>
  <c r="O756" i="4"/>
  <c r="N756" i="4"/>
  <c r="M756" i="4"/>
  <c r="J756" i="4"/>
  <c r="K756" i="4" s="1"/>
  <c r="P756" i="4" s="1"/>
  <c r="I756" i="4"/>
  <c r="D756" i="4"/>
  <c r="E756" i="4" s="1"/>
  <c r="B756" i="4"/>
  <c r="A756" i="4"/>
  <c r="Q755" i="4"/>
  <c r="O755" i="4"/>
  <c r="N755" i="4"/>
  <c r="M755" i="4" s="1"/>
  <c r="J755" i="4"/>
  <c r="K755" i="4" s="1"/>
  <c r="P755" i="4"/>
  <c r="I755" i="4"/>
  <c r="H755" i="4" s="1"/>
  <c r="C755" i="4" s="1"/>
  <c r="D755" i="4"/>
  <c r="E755" i="4" s="1"/>
  <c r="B755" i="4"/>
  <c r="A755" i="4"/>
  <c r="Q754" i="4"/>
  <c r="O754" i="4"/>
  <c r="N754" i="4"/>
  <c r="M754" i="4" s="1"/>
  <c r="J754" i="4"/>
  <c r="K754" i="4"/>
  <c r="P754" i="4" s="1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L753" i="4" s="1"/>
  <c r="S753" i="4" s="1"/>
  <c r="H753" i="4"/>
  <c r="C753" i="4" s="1"/>
  <c r="D753" i="4"/>
  <c r="E753" i="4" s="1"/>
  <c r="B753" i="4"/>
  <c r="A753" i="4"/>
  <c r="Q752" i="4"/>
  <c r="O752" i="4"/>
  <c r="N752" i="4"/>
  <c r="M752" i="4"/>
  <c r="J752" i="4"/>
  <c r="K752" i="4" s="1"/>
  <c r="P752" i="4" s="1"/>
  <c r="I752" i="4"/>
  <c r="D752" i="4"/>
  <c r="E752" i="4" s="1"/>
  <c r="B752" i="4"/>
  <c r="A752" i="4"/>
  <c r="Q751" i="4"/>
  <c r="O751" i="4"/>
  <c r="N751" i="4"/>
  <c r="M751" i="4" s="1"/>
  <c r="J751" i="4"/>
  <c r="K751" i="4" s="1"/>
  <c r="P751" i="4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H750" i="4" s="1"/>
  <c r="C750" i="4" s="1"/>
  <c r="D750" i="4"/>
  <c r="E750" i="4" s="1"/>
  <c r="B750" i="4"/>
  <c r="A750" i="4"/>
  <c r="Q749" i="4"/>
  <c r="O749" i="4"/>
  <c r="N749" i="4" s="1"/>
  <c r="M749" i="4" s="1"/>
  <c r="J749" i="4"/>
  <c r="K749" i="4"/>
  <c r="P749" i="4" s="1"/>
  <c r="I749" i="4"/>
  <c r="H749" i="4"/>
  <c r="C749" i="4"/>
  <c r="D749" i="4"/>
  <c r="E749" i="4" s="1"/>
  <c r="B749" i="4"/>
  <c r="A749" i="4"/>
  <c r="Q748" i="4"/>
  <c r="O748" i="4"/>
  <c r="N748" i="4" s="1"/>
  <c r="M748" i="4" s="1"/>
  <c r="J748" i="4"/>
  <c r="K748" i="4" s="1"/>
  <c r="P748" i="4"/>
  <c r="I748" i="4"/>
  <c r="D748" i="4"/>
  <c r="E748" i="4" s="1"/>
  <c r="B748" i="4"/>
  <c r="A748" i="4"/>
  <c r="Q747" i="4"/>
  <c r="O747" i="4"/>
  <c r="N747" i="4"/>
  <c r="M747" i="4"/>
  <c r="J747" i="4"/>
  <c r="K747" i="4" s="1"/>
  <c r="P747" i="4" s="1"/>
  <c r="I747" i="4"/>
  <c r="H747" i="4"/>
  <c r="C747" i="4" s="1"/>
  <c r="D747" i="4"/>
  <c r="E747" i="4" s="1"/>
  <c r="B747" i="4"/>
  <c r="A747" i="4"/>
  <c r="Q746" i="4"/>
  <c r="O746" i="4"/>
  <c r="N746" i="4" s="1"/>
  <c r="M746" i="4" s="1"/>
  <c r="J746" i="4"/>
  <c r="K746" i="4"/>
  <c r="P746" i="4" s="1"/>
  <c r="I746" i="4"/>
  <c r="L746" i="4" s="1"/>
  <c r="S746" i="4" s="1"/>
  <c r="D746" i="4"/>
  <c r="E746" i="4" s="1"/>
  <c r="B746" i="4"/>
  <c r="A746" i="4"/>
  <c r="Q745" i="4"/>
  <c r="O745" i="4"/>
  <c r="N745" i="4" s="1"/>
  <c r="M745" i="4" s="1"/>
  <c r="J745" i="4"/>
  <c r="K745" i="4"/>
  <c r="P745" i="4" s="1"/>
  <c r="I745" i="4"/>
  <c r="H745" i="4"/>
  <c r="C745" i="4"/>
  <c r="D745" i="4"/>
  <c r="E745" i="4" s="1"/>
  <c r="B745" i="4"/>
  <c r="A745" i="4"/>
  <c r="Q744" i="4"/>
  <c r="O744" i="4"/>
  <c r="N744" i="4"/>
  <c r="M744" i="4"/>
  <c r="J744" i="4"/>
  <c r="K744" i="4" s="1"/>
  <c r="P744" i="4" s="1"/>
  <c r="I744" i="4"/>
  <c r="D744" i="4"/>
  <c r="E744" i="4" s="1"/>
  <c r="B744" i="4"/>
  <c r="A744" i="4"/>
  <c r="Q743" i="4"/>
  <c r="O743" i="4"/>
  <c r="N743" i="4"/>
  <c r="M743" i="4" s="1"/>
  <c r="J743" i="4"/>
  <c r="K743" i="4" s="1"/>
  <c r="P743" i="4"/>
  <c r="I743" i="4"/>
  <c r="H743" i="4" s="1"/>
  <c r="C743" i="4" s="1"/>
  <c r="D743" i="4"/>
  <c r="E743" i="4" s="1"/>
  <c r="B743" i="4"/>
  <c r="A743" i="4"/>
  <c r="Q742" i="4"/>
  <c r="O742" i="4"/>
  <c r="N742" i="4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/>
  <c r="M741" i="4" s="1"/>
  <c r="J741" i="4"/>
  <c r="K741" i="4"/>
  <c r="P741" i="4" s="1"/>
  <c r="I741" i="4"/>
  <c r="L741" i="4" s="1"/>
  <c r="S741" i="4" s="1"/>
  <c r="H741" i="4"/>
  <c r="C741" i="4" s="1"/>
  <c r="D741" i="4"/>
  <c r="E741" i="4" s="1"/>
  <c r="B741" i="4"/>
  <c r="A741" i="4"/>
  <c r="Q740" i="4"/>
  <c r="O740" i="4"/>
  <c r="N740" i="4"/>
  <c r="M740" i="4"/>
  <c r="J740" i="4"/>
  <c r="K740" i="4" s="1"/>
  <c r="P740" i="4" s="1"/>
  <c r="I740" i="4"/>
  <c r="D740" i="4"/>
  <c r="E740" i="4" s="1"/>
  <c r="B740" i="4"/>
  <c r="A740" i="4"/>
  <c r="Q739" i="4"/>
  <c r="O739" i="4"/>
  <c r="N739" i="4"/>
  <c r="M739" i="4" s="1"/>
  <c r="J739" i="4"/>
  <c r="K739" i="4" s="1"/>
  <c r="P739" i="4"/>
  <c r="I739" i="4"/>
  <c r="H739" i="4" s="1"/>
  <c r="C739" i="4" s="1"/>
  <c r="D739" i="4"/>
  <c r="E739" i="4" s="1"/>
  <c r="B739" i="4"/>
  <c r="A739" i="4"/>
  <c r="Q738" i="4"/>
  <c r="O738" i="4"/>
  <c r="N738" i="4"/>
  <c r="M738" i="4" s="1"/>
  <c r="J738" i="4"/>
  <c r="K738" i="4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/>
  <c r="C737" i="4" s="1"/>
  <c r="D737" i="4"/>
  <c r="E737" i="4" s="1"/>
  <c r="B737" i="4"/>
  <c r="A737" i="4"/>
  <c r="Q736" i="4"/>
  <c r="O736" i="4"/>
  <c r="N736" i="4"/>
  <c r="M736" i="4"/>
  <c r="J736" i="4"/>
  <c r="K736" i="4" s="1"/>
  <c r="P736" i="4" s="1"/>
  <c r="I736" i="4"/>
  <c r="D736" i="4"/>
  <c r="E736" i="4" s="1"/>
  <c r="B736" i="4"/>
  <c r="A736" i="4"/>
  <c r="Q735" i="4"/>
  <c r="O735" i="4"/>
  <c r="N735" i="4"/>
  <c r="M735" i="4" s="1"/>
  <c r="J735" i="4"/>
  <c r="K735" i="4" s="1"/>
  <c r="P735" i="4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/>
  <c r="M733" i="4" s="1"/>
  <c r="J733" i="4"/>
  <c r="K733" i="4"/>
  <c r="P733" i="4" s="1"/>
  <c r="I733" i="4"/>
  <c r="H733" i="4"/>
  <c r="C733" i="4"/>
  <c r="D733" i="4"/>
  <c r="E733" i="4" s="1"/>
  <c r="B733" i="4"/>
  <c r="A733" i="4"/>
  <c r="Q732" i="4"/>
  <c r="O732" i="4"/>
  <c r="N732" i="4"/>
  <c r="M732" i="4" s="1"/>
  <c r="J732" i="4"/>
  <c r="K732" i="4" s="1"/>
  <c r="P732" i="4"/>
  <c r="I732" i="4"/>
  <c r="D732" i="4"/>
  <c r="E732" i="4" s="1"/>
  <c r="B732" i="4"/>
  <c r="A732" i="4"/>
  <c r="Q731" i="4"/>
  <c r="O731" i="4"/>
  <c r="N731" i="4"/>
  <c r="M731" i="4"/>
  <c r="J731" i="4"/>
  <c r="K731" i="4" s="1"/>
  <c r="P731" i="4" s="1"/>
  <c r="I731" i="4"/>
  <c r="H731" i="4"/>
  <c r="C731" i="4" s="1"/>
  <c r="D731" i="4"/>
  <c r="E731" i="4" s="1"/>
  <c r="B731" i="4"/>
  <c r="A731" i="4"/>
  <c r="Q730" i="4"/>
  <c r="O730" i="4"/>
  <c r="N730" i="4" s="1"/>
  <c r="M730" i="4" s="1"/>
  <c r="J730" i="4"/>
  <c r="K730" i="4"/>
  <c r="P730" i="4" s="1"/>
  <c r="I730" i="4"/>
  <c r="L730" i="4" s="1"/>
  <c r="S730" i="4" s="1"/>
  <c r="D730" i="4"/>
  <c r="E730" i="4" s="1"/>
  <c r="B730" i="4"/>
  <c r="A730" i="4"/>
  <c r="Q729" i="4"/>
  <c r="O729" i="4"/>
  <c r="N729" i="4" s="1"/>
  <c r="M729" i="4" s="1"/>
  <c r="J729" i="4"/>
  <c r="K729" i="4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/>
  <c r="P727" i="4" s="1"/>
  <c r="I727" i="4"/>
  <c r="H727" i="4"/>
  <c r="C727" i="4" s="1"/>
  <c r="D727" i="4"/>
  <c r="E727" i="4" s="1"/>
  <c r="B727" i="4"/>
  <c r="A727" i="4"/>
  <c r="Q726" i="4"/>
  <c r="O726" i="4"/>
  <c r="N726" i="4"/>
  <c r="M726" i="4" s="1"/>
  <c r="J726" i="4"/>
  <c r="K726" i="4"/>
  <c r="P726" i="4" s="1"/>
  <c r="I726" i="4"/>
  <c r="H726" i="4" s="1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/>
  <c r="P723" i="4" s="1"/>
  <c r="I723" i="4"/>
  <c r="H723" i="4" s="1"/>
  <c r="C723" i="4" s="1"/>
  <c r="D723" i="4"/>
  <c r="E723" i="4" s="1"/>
  <c r="B723" i="4"/>
  <c r="A723" i="4"/>
  <c r="Q722" i="4"/>
  <c r="O722" i="4"/>
  <c r="N722" i="4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/>
  <c r="P721" i="4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/>
  <c r="P719" i="4" s="1"/>
  <c r="I719" i="4"/>
  <c r="H719" i="4"/>
  <c r="C719" i="4" s="1"/>
  <c r="D719" i="4"/>
  <c r="E719" i="4" s="1"/>
  <c r="B719" i="4"/>
  <c r="A719" i="4"/>
  <c r="Q718" i="4"/>
  <c r="O718" i="4"/>
  <c r="N718" i="4"/>
  <c r="M718" i="4" s="1"/>
  <c r="J718" i="4"/>
  <c r="K718" i="4" s="1"/>
  <c r="P718" i="4" s="1"/>
  <c r="I718" i="4"/>
  <c r="H718" i="4" s="1"/>
  <c r="D718" i="4"/>
  <c r="E718" i="4" s="1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 s="1"/>
  <c r="B717" i="4"/>
  <c r="A717" i="4"/>
  <c r="Q716" i="4"/>
  <c r="O716" i="4"/>
  <c r="N716" i="4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K713" i="4"/>
  <c r="P713" i="4" s="1"/>
  <c r="I713" i="4"/>
  <c r="H713" i="4" s="1"/>
  <c r="C713" i="4" s="1"/>
  <c r="D713" i="4"/>
  <c r="E713" i="4" s="1"/>
  <c r="B713" i="4"/>
  <c r="A713" i="4"/>
  <c r="Q712" i="4"/>
  <c r="O712" i="4"/>
  <c r="N712" i="4"/>
  <c r="M712" i="4" s="1"/>
  <c r="J712" i="4"/>
  <c r="K712" i="4" s="1"/>
  <c r="P712" i="4" s="1"/>
  <c r="I712" i="4"/>
  <c r="H712" i="4" s="1"/>
  <c r="D712" i="4"/>
  <c r="E712" i="4" s="1"/>
  <c r="B712" i="4"/>
  <c r="A712" i="4"/>
  <c r="Q711" i="4"/>
  <c r="O711" i="4"/>
  <c r="N711" i="4"/>
  <c r="M711" i="4" s="1"/>
  <c r="J711" i="4"/>
  <c r="K711" i="4" s="1"/>
  <c r="P711" i="4" s="1"/>
  <c r="I711" i="4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/>
  <c r="P709" i="4" s="1"/>
  <c r="I709" i="4"/>
  <c r="H709" i="4" s="1"/>
  <c r="C709" i="4" s="1"/>
  <c r="D709" i="4"/>
  <c r="E709" i="4" s="1"/>
  <c r="B709" i="4"/>
  <c r="A709" i="4"/>
  <c r="Q708" i="4"/>
  <c r="O708" i="4"/>
  <c r="N708" i="4"/>
  <c r="M708" i="4" s="1"/>
  <c r="J708" i="4"/>
  <c r="K708" i="4" s="1"/>
  <c r="P708" i="4" s="1"/>
  <c r="I708" i="4"/>
  <c r="H708" i="4" s="1"/>
  <c r="D708" i="4"/>
  <c r="E708" i="4" s="1"/>
  <c r="B708" i="4"/>
  <c r="A708" i="4"/>
  <c r="Q707" i="4"/>
  <c r="O707" i="4"/>
  <c r="N707" i="4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K705" i="4"/>
  <c r="P705" i="4" s="1"/>
  <c r="I705" i="4"/>
  <c r="H705" i="4" s="1"/>
  <c r="C705" i="4" s="1"/>
  <c r="D705" i="4"/>
  <c r="E705" i="4" s="1"/>
  <c r="B705" i="4"/>
  <c r="A705" i="4"/>
  <c r="Q704" i="4"/>
  <c r="O704" i="4"/>
  <c r="N704" i="4"/>
  <c r="M704" i="4" s="1"/>
  <c r="J704" i="4"/>
  <c r="K704" i="4" s="1"/>
  <c r="P704" i="4" s="1"/>
  <c r="I704" i="4"/>
  <c r="H704" i="4" s="1"/>
  <c r="D704" i="4"/>
  <c r="E704" i="4" s="1"/>
  <c r="B704" i="4"/>
  <c r="A704" i="4"/>
  <c r="Q703" i="4"/>
  <c r="O703" i="4"/>
  <c r="N703" i="4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/>
  <c r="P700" i="4" s="1"/>
  <c r="I700" i="4"/>
  <c r="L700" i="4" s="1"/>
  <c r="S700" i="4" s="1"/>
  <c r="D700" i="4"/>
  <c r="E700" i="4" s="1"/>
  <c r="B700" i="4"/>
  <c r="A700" i="4"/>
  <c r="Q699" i="4"/>
  <c r="O699" i="4"/>
  <c r="N699" i="4" s="1"/>
  <c r="M699" i="4" s="1"/>
  <c r="J699" i="4"/>
  <c r="K699" i="4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/>
  <c r="J698" i="4"/>
  <c r="K698" i="4" s="1"/>
  <c r="P698" i="4" s="1"/>
  <c r="I698" i="4"/>
  <c r="H698" i="4" s="1"/>
  <c r="D698" i="4"/>
  <c r="E698" i="4" s="1"/>
  <c r="B698" i="4"/>
  <c r="A698" i="4"/>
  <c r="Q697" i="4"/>
  <c r="O697" i="4"/>
  <c r="N697" i="4" s="1"/>
  <c r="M697" i="4" s="1"/>
  <c r="J697" i="4"/>
  <c r="K697" i="4"/>
  <c r="P697" i="4" s="1"/>
  <c r="I697" i="4"/>
  <c r="H697" i="4" s="1"/>
  <c r="C697" i="4" s="1"/>
  <c r="D697" i="4"/>
  <c r="E697" i="4" s="1"/>
  <c r="B697" i="4"/>
  <c r="A697" i="4"/>
  <c r="Q696" i="4"/>
  <c r="O696" i="4"/>
  <c r="N696" i="4" s="1"/>
  <c r="M696" i="4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/>
  <c r="P690" i="4" s="1"/>
  <c r="I690" i="4"/>
  <c r="D690" i="4"/>
  <c r="E690" i="4" s="1"/>
  <c r="B690" i="4"/>
  <c r="A690" i="4"/>
  <c r="Q689" i="4"/>
  <c r="O689" i="4"/>
  <c r="N689" i="4" s="1"/>
  <c r="M689" i="4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/>
  <c r="M623" i="4"/>
  <c r="J623" i="4"/>
  <c r="I623" i="4"/>
  <c r="H623" i="4"/>
  <c r="C623" i="4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/>
  <c r="M620" i="4" s="1"/>
  <c r="J620" i="4"/>
  <c r="I620" i="4"/>
  <c r="H620" i="4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I616" i="4"/>
  <c r="H616" i="4" s="1"/>
  <c r="C616" i="4" s="1"/>
  <c r="D616" i="4"/>
  <c r="E616" i="4" s="1"/>
  <c r="B616" i="4"/>
  <c r="A616" i="4"/>
  <c r="Q615" i="4"/>
  <c r="O615" i="4"/>
  <c r="N615" i="4"/>
  <c r="M615" i="4"/>
  <c r="J615" i="4"/>
  <c r="I615" i="4"/>
  <c r="H615" i="4"/>
  <c r="C615" i="4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/>
  <c r="M612" i="4" s="1"/>
  <c r="J612" i="4"/>
  <c r="I612" i="4"/>
  <c r="H612" i="4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/>
  <c r="M607" i="4"/>
  <c r="J607" i="4"/>
  <c r="I607" i="4"/>
  <c r="H607" i="4"/>
  <c r="C607" i="4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/>
  <c r="M604" i="4" s="1"/>
  <c r="J604" i="4"/>
  <c r="I604" i="4"/>
  <c r="H604" i="4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/>
  <c r="M599" i="4"/>
  <c r="J599" i="4"/>
  <c r="I599" i="4"/>
  <c r="H599" i="4"/>
  <c r="C599" i="4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/>
  <c r="M596" i="4" s="1"/>
  <c r="J596" i="4"/>
  <c r="I596" i="4"/>
  <c r="H596" i="4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/>
  <c r="M594" i="4" s="1"/>
  <c r="J594" i="4"/>
  <c r="I594" i="4"/>
  <c r="H594" i="4"/>
  <c r="C594" i="4" s="1"/>
  <c r="D594" i="4"/>
  <c r="E594" i="4" s="1"/>
  <c r="B594" i="4"/>
  <c r="A594" i="4"/>
  <c r="Q593" i="4"/>
  <c r="O593" i="4"/>
  <c r="N593" i="4"/>
  <c r="M593" i="4"/>
  <c r="J593" i="4"/>
  <c r="I593" i="4"/>
  <c r="H593" i="4"/>
  <c r="C593" i="4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/>
  <c r="M591" i="4" s="1"/>
  <c r="J591" i="4"/>
  <c r="I591" i="4"/>
  <c r="L591" i="4" s="1"/>
  <c r="H591" i="4"/>
  <c r="C591" i="4" s="1"/>
  <c r="D591" i="4"/>
  <c r="E591" i="4" s="1"/>
  <c r="B591" i="4"/>
  <c r="A591" i="4"/>
  <c r="Q590" i="4"/>
  <c r="O590" i="4"/>
  <c r="N590" i="4"/>
  <c r="M590" i="4"/>
  <c r="J590" i="4"/>
  <c r="I590" i="4"/>
  <c r="H590" i="4"/>
  <c r="C590" i="4"/>
  <c r="D590" i="4"/>
  <c r="E590" i="4" s="1"/>
  <c r="B590" i="4"/>
  <c r="A590" i="4"/>
  <c r="Q589" i="4"/>
  <c r="O589" i="4"/>
  <c r="N589" i="4"/>
  <c r="M589" i="4"/>
  <c r="J589" i="4"/>
  <c r="I589" i="4"/>
  <c r="H589" i="4"/>
  <c r="C589" i="4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/>
  <c r="M587" i="4" s="1"/>
  <c r="J587" i="4"/>
  <c r="I587" i="4"/>
  <c r="H587" i="4"/>
  <c r="C587" i="4" s="1"/>
  <c r="D587" i="4"/>
  <c r="E587" i="4" s="1"/>
  <c r="B587" i="4"/>
  <c r="A587" i="4"/>
  <c r="Q586" i="4"/>
  <c r="O586" i="4"/>
  <c r="N586" i="4"/>
  <c r="M586" i="4"/>
  <c r="J586" i="4"/>
  <c r="I586" i="4"/>
  <c r="H586" i="4"/>
  <c r="C586" i="4"/>
  <c r="D586" i="4"/>
  <c r="E586" i="4" s="1"/>
  <c r="B586" i="4"/>
  <c r="A586" i="4"/>
  <c r="Q585" i="4"/>
  <c r="O585" i="4"/>
  <c r="N585" i="4"/>
  <c r="M585" i="4"/>
  <c r="J585" i="4"/>
  <c r="I585" i="4"/>
  <c r="H585" i="4"/>
  <c r="C585" i="4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/>
  <c r="M583" i="4" s="1"/>
  <c r="J583" i="4"/>
  <c r="I583" i="4"/>
  <c r="L583" i="4" s="1"/>
  <c r="H583" i="4"/>
  <c r="C583" i="4" s="1"/>
  <c r="D583" i="4"/>
  <c r="E583" i="4" s="1"/>
  <c r="B583" i="4"/>
  <c r="A583" i="4"/>
  <c r="Q582" i="4"/>
  <c r="O582" i="4"/>
  <c r="N582" i="4"/>
  <c r="M582" i="4"/>
  <c r="J582" i="4"/>
  <c r="I582" i="4"/>
  <c r="H582" i="4"/>
  <c r="C582" i="4"/>
  <c r="D582" i="4"/>
  <c r="E582" i="4" s="1"/>
  <c r="B582" i="4"/>
  <c r="A582" i="4"/>
  <c r="Q581" i="4"/>
  <c r="O581" i="4"/>
  <c r="N581" i="4"/>
  <c r="M581" i="4"/>
  <c r="J581" i="4"/>
  <c r="I581" i="4"/>
  <c r="H581" i="4"/>
  <c r="C581" i="4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/>
  <c r="M579" i="4" s="1"/>
  <c r="J579" i="4"/>
  <c r="I579" i="4"/>
  <c r="H579" i="4"/>
  <c r="C579" i="4" s="1"/>
  <c r="D579" i="4"/>
  <c r="E579" i="4" s="1"/>
  <c r="B579" i="4"/>
  <c r="A579" i="4"/>
  <c r="Q578" i="4"/>
  <c r="O578" i="4"/>
  <c r="N578" i="4"/>
  <c r="M578" i="4"/>
  <c r="J578" i="4"/>
  <c r="I578" i="4"/>
  <c r="H578" i="4"/>
  <c r="C578" i="4"/>
  <c r="D578" i="4"/>
  <c r="E578" i="4" s="1"/>
  <c r="B578" i="4"/>
  <c r="A578" i="4"/>
  <c r="Q577" i="4"/>
  <c r="O577" i="4"/>
  <c r="N577" i="4"/>
  <c r="M577" i="4"/>
  <c r="J577" i="4"/>
  <c r="I577" i="4"/>
  <c r="H577" i="4"/>
  <c r="C577" i="4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/>
  <c r="M575" i="4" s="1"/>
  <c r="J575" i="4"/>
  <c r="I575" i="4"/>
  <c r="L575" i="4" s="1"/>
  <c r="H575" i="4"/>
  <c r="C575" i="4" s="1"/>
  <c r="D575" i="4"/>
  <c r="E575" i="4" s="1"/>
  <c r="B575" i="4"/>
  <c r="A575" i="4"/>
  <c r="Q574" i="4"/>
  <c r="O574" i="4"/>
  <c r="N574" i="4"/>
  <c r="M574" i="4"/>
  <c r="J574" i="4"/>
  <c r="I574" i="4"/>
  <c r="H574" i="4"/>
  <c r="C574" i="4"/>
  <c r="D574" i="4"/>
  <c r="E574" i="4" s="1"/>
  <c r="B574" i="4"/>
  <c r="A574" i="4"/>
  <c r="Q573" i="4"/>
  <c r="O573" i="4"/>
  <c r="N573" i="4"/>
  <c r="M573" i="4"/>
  <c r="J573" i="4"/>
  <c r="I573" i="4"/>
  <c r="H573" i="4"/>
  <c r="C573" i="4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/>
  <c r="M571" i="4" s="1"/>
  <c r="J571" i="4"/>
  <c r="I571" i="4"/>
  <c r="H571" i="4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/>
  <c r="M567" i="4" s="1"/>
  <c r="J567" i="4"/>
  <c r="I567" i="4"/>
  <c r="H567" i="4"/>
  <c r="C567" i="4" s="1"/>
  <c r="D567" i="4"/>
  <c r="E567" i="4" s="1"/>
  <c r="B567" i="4"/>
  <c r="A567" i="4"/>
  <c r="Q566" i="4"/>
  <c r="O566" i="4"/>
  <c r="N566" i="4" s="1"/>
  <c r="M566" i="4" s="1"/>
  <c r="J566" i="4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/>
  <c r="M562" i="4"/>
  <c r="J562" i="4"/>
  <c r="I562" i="4"/>
  <c r="H562" i="4"/>
  <c r="C562" i="4"/>
  <c r="D562" i="4"/>
  <c r="E562" i="4" s="1"/>
  <c r="B562" i="4"/>
  <c r="A562" i="4"/>
  <c r="Q561" i="4"/>
  <c r="O561" i="4"/>
  <c r="N561" i="4" s="1"/>
  <c r="M561" i="4" s="1"/>
  <c r="J561" i="4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/>
  <c r="M559" i="4" s="1"/>
  <c r="J559" i="4"/>
  <c r="I559" i="4"/>
  <c r="H559" i="4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/>
  <c r="M555" i="4" s="1"/>
  <c r="J555" i="4"/>
  <c r="I555" i="4"/>
  <c r="H555" i="4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/>
  <c r="M553" i="4" s="1"/>
  <c r="J553" i="4"/>
  <c r="I553" i="4"/>
  <c r="H553" i="4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/>
  <c r="C551" i="4" s="1"/>
  <c r="D551" i="4"/>
  <c r="E551" i="4" s="1"/>
  <c r="B551" i="4"/>
  <c r="A551" i="4"/>
  <c r="Q550" i="4"/>
  <c r="O550" i="4"/>
  <c r="N550" i="4" s="1"/>
  <c r="M550" i="4" s="1"/>
  <c r="J550" i="4"/>
  <c r="I550" i="4"/>
  <c r="H550" i="4" s="1"/>
  <c r="C550" i="4" s="1"/>
  <c r="D550" i="4"/>
  <c r="E550" i="4" s="1"/>
  <c r="B550" i="4"/>
  <c r="A550" i="4"/>
  <c r="Q549" i="4"/>
  <c r="O549" i="4"/>
  <c r="N549" i="4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I548" i="4"/>
  <c r="H548" i="4" s="1"/>
  <c r="C548" i="4" s="1"/>
  <c r="D548" i="4"/>
  <c r="E548" i="4" s="1"/>
  <c r="B548" i="4"/>
  <c r="A548" i="4"/>
  <c r="Q547" i="4"/>
  <c r="O547" i="4"/>
  <c r="N547" i="4"/>
  <c r="M547" i="4" s="1"/>
  <c r="J547" i="4"/>
  <c r="I547" i="4"/>
  <c r="H547" i="4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/>
  <c r="M520" i="4" s="1"/>
  <c r="J520" i="4"/>
  <c r="I520" i="4"/>
  <c r="H520" i="4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I515" i="4"/>
  <c r="H515" i="4" s="1"/>
  <c r="C515" i="4" s="1"/>
  <c r="D515" i="4"/>
  <c r="E515" i="4" s="1"/>
  <c r="B515" i="4"/>
  <c r="A515" i="4"/>
  <c r="Q514" i="4"/>
  <c r="O514" i="4"/>
  <c r="N514" i="4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/>
  <c r="M512" i="4" s="1"/>
  <c r="J512" i="4"/>
  <c r="I512" i="4"/>
  <c r="H512" i="4"/>
  <c r="C512" i="4" s="1"/>
  <c r="D512" i="4"/>
  <c r="E512" i="4" s="1"/>
  <c r="B512" i="4"/>
  <c r="A512" i="4"/>
  <c r="Q511" i="4"/>
  <c r="O511" i="4"/>
  <c r="N511" i="4" s="1"/>
  <c r="M511" i="4" s="1"/>
  <c r="J511" i="4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I507" i="4"/>
  <c r="H507" i="4" s="1"/>
  <c r="C507" i="4" s="1"/>
  <c r="D507" i="4"/>
  <c r="E507" i="4" s="1"/>
  <c r="B507" i="4"/>
  <c r="A507" i="4"/>
  <c r="Q506" i="4"/>
  <c r="O506" i="4"/>
  <c r="N506" i="4"/>
  <c r="M506" i="4" s="1"/>
  <c r="J506" i="4"/>
  <c r="I506" i="4"/>
  <c r="H506" i="4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/>
  <c r="M504" i="4" s="1"/>
  <c r="J504" i="4"/>
  <c r="I504" i="4"/>
  <c r="H504" i="4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/>
  <c r="C502" i="4" s="1"/>
  <c r="D502" i="4"/>
  <c r="E502" i="4" s="1"/>
  <c r="B502" i="4"/>
  <c r="A502" i="4"/>
  <c r="Q501" i="4"/>
  <c r="O501" i="4"/>
  <c r="N501" i="4" s="1"/>
  <c r="M501" i="4" s="1"/>
  <c r="J501" i="4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K460" i="4" s="1"/>
  <c r="P460" i="4" s="1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/>
  <c r="M435" i="4" s="1"/>
  <c r="J435" i="4"/>
  <c r="K435" i="4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/>
  <c r="P431" i="4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/>
  <c r="M429" i="4" s="1"/>
  <c r="J429" i="4"/>
  <c r="K429" i="4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/>
  <c r="C425" i="4" s="1"/>
  <c r="D425" i="4"/>
  <c r="E425" i="4" s="1"/>
  <c r="B425" i="4"/>
  <c r="A425" i="4"/>
  <c r="Q424" i="4"/>
  <c r="O424" i="4"/>
  <c r="N424" i="4" s="1"/>
  <c r="M424" i="4" s="1"/>
  <c r="J424" i="4"/>
  <c r="K424" i="4"/>
  <c r="P424" i="4"/>
  <c r="I424" i="4"/>
  <c r="H424" i="4" s="1"/>
  <c r="C424" i="4" s="1"/>
  <c r="D424" i="4"/>
  <c r="E424" i="4" s="1"/>
  <c r="B424" i="4"/>
  <c r="A424" i="4"/>
  <c r="Q423" i="4"/>
  <c r="O423" i="4"/>
  <c r="N423" i="4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/>
  <c r="C422" i="4" s="1"/>
  <c r="D422" i="4"/>
  <c r="E422" i="4" s="1"/>
  <c r="B422" i="4"/>
  <c r="A422" i="4"/>
  <c r="Q421" i="4"/>
  <c r="O421" i="4"/>
  <c r="N421" i="4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/>
  <c r="C420" i="4" s="1"/>
  <c r="D420" i="4"/>
  <c r="E420" i="4" s="1"/>
  <c r="B420" i="4"/>
  <c r="A420" i="4"/>
  <c r="Q419" i="4"/>
  <c r="O419" i="4"/>
  <c r="N419" i="4"/>
  <c r="M419" i="4" s="1"/>
  <c r="J419" i="4"/>
  <c r="K419" i="4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/>
  <c r="M416" i="4" s="1"/>
  <c r="J416" i="4"/>
  <c r="K416" i="4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L414" i="4" s="1"/>
  <c r="S414" i="4" s="1"/>
  <c r="D414" i="4"/>
  <c r="E414" i="4" s="1"/>
  <c r="B414" i="4"/>
  <c r="A414" i="4"/>
  <c r="Q413" i="4"/>
  <c r="O413" i="4"/>
  <c r="N413" i="4" s="1"/>
  <c r="M413" i="4" s="1"/>
  <c r="J413" i="4"/>
  <c r="K413" i="4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L412" i="4" s="1"/>
  <c r="S412" i="4" s="1"/>
  <c r="H412" i="4"/>
  <c r="C412" i="4" s="1"/>
  <c r="D412" i="4"/>
  <c r="E412" i="4" s="1"/>
  <c r="B412" i="4"/>
  <c r="A412" i="4"/>
  <c r="Q411" i="4"/>
  <c r="O411" i="4"/>
  <c r="N411" i="4" s="1"/>
  <c r="M411" i="4" s="1"/>
  <c r="J411" i="4"/>
  <c r="K411" i="4"/>
  <c r="P411" i="4" s="1"/>
  <c r="I411" i="4"/>
  <c r="H411" i="4"/>
  <c r="C411" i="4" s="1"/>
  <c r="D411" i="4"/>
  <c r="E411" i="4" s="1"/>
  <c r="B411" i="4"/>
  <c r="A411" i="4"/>
  <c r="Q410" i="4"/>
  <c r="O410" i="4"/>
  <c r="N410" i="4" s="1"/>
  <c r="M410" i="4" s="1"/>
  <c r="J410" i="4"/>
  <c r="K410" i="4"/>
  <c r="P410" i="4"/>
  <c r="I410" i="4"/>
  <c r="D410" i="4"/>
  <c r="E410" i="4" s="1"/>
  <c r="B410" i="4"/>
  <c r="A410" i="4"/>
  <c r="Q409" i="4"/>
  <c r="O409" i="4"/>
  <c r="N409" i="4"/>
  <c r="M409" i="4" s="1"/>
  <c r="J409" i="4"/>
  <c r="K409" i="4"/>
  <c r="P409" i="4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/>
  <c r="P406" i="4" s="1"/>
  <c r="I406" i="4"/>
  <c r="L406" i="4" s="1"/>
  <c r="H406" i="4"/>
  <c r="C406" i="4" s="1"/>
  <c r="D406" i="4"/>
  <c r="E406" i="4" s="1"/>
  <c r="B406" i="4"/>
  <c r="A406" i="4"/>
  <c r="Q405" i="4"/>
  <c r="O405" i="4"/>
  <c r="N405" i="4"/>
  <c r="M405" i="4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/>
  <c r="C398" i="4" s="1"/>
  <c r="D398" i="4"/>
  <c r="E398" i="4" s="1"/>
  <c r="B398" i="4"/>
  <c r="A398" i="4"/>
  <c r="Q397" i="4"/>
  <c r="O397" i="4"/>
  <c r="N397" i="4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/>
  <c r="C396" i="4" s="1"/>
  <c r="D396" i="4"/>
  <c r="E396" i="4" s="1"/>
  <c r="B396" i="4"/>
  <c r="A396" i="4"/>
  <c r="Q395" i="4"/>
  <c r="O395" i="4"/>
  <c r="N395" i="4"/>
  <c r="M395" i="4" s="1"/>
  <c r="J395" i="4"/>
  <c r="K395" i="4"/>
  <c r="P395" i="4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/>
  <c r="C393" i="4"/>
  <c r="D393" i="4"/>
  <c r="E393" i="4" s="1"/>
  <c r="B393" i="4"/>
  <c r="A393" i="4"/>
  <c r="Q392" i="4"/>
  <c r="O392" i="4"/>
  <c r="N392" i="4"/>
  <c r="M392" i="4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/>
  <c r="M391" i="4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/>
  <c r="P387" i="4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/>
  <c r="C379" i="4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/>
  <c r="I377" i="4"/>
  <c r="H377" i="4" s="1"/>
  <c r="C377" i="4" s="1"/>
  <c r="D377" i="4"/>
  <c r="E377" i="4" s="1"/>
  <c r="B377" i="4"/>
  <c r="A377" i="4"/>
  <c r="Q376" i="4"/>
  <c r="O376" i="4"/>
  <c r="N376" i="4"/>
  <c r="M376" i="4" s="1"/>
  <c r="J376" i="4"/>
  <c r="K376" i="4" s="1"/>
  <c r="P376" i="4" s="1"/>
  <c r="I376" i="4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/>
  <c r="C371" i="4" s="1"/>
  <c r="D371" i="4"/>
  <c r="E371" i="4" s="1"/>
  <c r="B371" i="4"/>
  <c r="A371" i="4"/>
  <c r="Q370" i="4"/>
  <c r="O370" i="4"/>
  <c r="N370" i="4"/>
  <c r="M370" i="4" s="1"/>
  <c r="J370" i="4"/>
  <c r="K370" i="4" s="1"/>
  <c r="P370" i="4" s="1"/>
  <c r="I370" i="4"/>
  <c r="D370" i="4"/>
  <c r="E370" i="4" s="1"/>
  <c r="B370" i="4"/>
  <c r="A370" i="4"/>
  <c r="Q369" i="4"/>
  <c r="O369" i="4"/>
  <c r="N369" i="4" s="1"/>
  <c r="M369" i="4" s="1"/>
  <c r="J369" i="4"/>
  <c r="K369" i="4" s="1"/>
  <c r="P369" i="4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L368" i="4" s="1"/>
  <c r="S368" i="4" s="1"/>
  <c r="D368" i="4"/>
  <c r="E368" i="4" s="1"/>
  <c r="B368" i="4"/>
  <c r="A368" i="4"/>
  <c r="Q367" i="4"/>
  <c r="O367" i="4"/>
  <c r="N367" i="4"/>
  <c r="M367" i="4" s="1"/>
  <c r="J367" i="4"/>
  <c r="K367" i="4"/>
  <c r="P367" i="4" s="1"/>
  <c r="I367" i="4"/>
  <c r="H367" i="4"/>
  <c r="C367" i="4"/>
  <c r="D367" i="4"/>
  <c r="E367" i="4" s="1"/>
  <c r="B367" i="4"/>
  <c r="A367" i="4"/>
  <c r="Q366" i="4"/>
  <c r="O366" i="4"/>
  <c r="N366" i="4" s="1"/>
  <c r="M366" i="4" s="1"/>
  <c r="J366" i="4"/>
  <c r="K366" i="4" s="1"/>
  <c r="P366" i="4"/>
  <c r="I366" i="4"/>
  <c r="H366" i="4" s="1"/>
  <c r="C366" i="4" s="1"/>
  <c r="D366" i="4"/>
  <c r="E366" i="4" s="1"/>
  <c r="B366" i="4"/>
  <c r="A366" i="4"/>
  <c r="Q365" i="4"/>
  <c r="O365" i="4"/>
  <c r="N365" i="4"/>
  <c r="M365" i="4"/>
  <c r="J365" i="4"/>
  <c r="K365" i="4" s="1"/>
  <c r="P365" i="4" s="1"/>
  <c r="I365" i="4"/>
  <c r="H365" i="4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/>
  <c r="M363" i="4" s="1"/>
  <c r="J363" i="4"/>
  <c r="K363" i="4" s="1"/>
  <c r="P363" i="4" s="1"/>
  <c r="I363" i="4"/>
  <c r="H363" i="4"/>
  <c r="C363" i="4" s="1"/>
  <c r="D363" i="4"/>
  <c r="E363" i="4" s="1"/>
  <c r="B363" i="4"/>
  <c r="A363" i="4"/>
  <c r="Q362" i="4"/>
  <c r="O362" i="4"/>
  <c r="N362" i="4" s="1"/>
  <c r="M362" i="4" s="1"/>
  <c r="J362" i="4"/>
  <c r="K362" i="4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/>
  <c r="P357" i="4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/>
  <c r="M355" i="4" s="1"/>
  <c r="J355" i="4"/>
  <c r="K355" i="4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/>
  <c r="P351" i="4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/>
  <c r="C347" i="4" s="1"/>
  <c r="D347" i="4"/>
  <c r="E347" i="4" s="1"/>
  <c r="B347" i="4"/>
  <c r="A347" i="4"/>
  <c r="Q346" i="4"/>
  <c r="O346" i="4"/>
  <c r="N346" i="4" s="1"/>
  <c r="M346" i="4" s="1"/>
  <c r="J346" i="4"/>
  <c r="K346" i="4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/>
  <c r="M336" i="4"/>
  <c r="J336" i="4"/>
  <c r="K336" i="4" s="1"/>
  <c r="P336" i="4" s="1"/>
  <c r="I336" i="4"/>
  <c r="H336" i="4"/>
  <c r="C336" i="4" s="1"/>
  <c r="D336" i="4"/>
  <c r="E336" i="4" s="1"/>
  <c r="B336" i="4"/>
  <c r="A336" i="4"/>
  <c r="Q335" i="4"/>
  <c r="O335" i="4"/>
  <c r="N335" i="4" s="1"/>
  <c r="M335" i="4" s="1"/>
  <c r="J335" i="4"/>
  <c r="K335" i="4"/>
  <c r="P335" i="4" s="1"/>
  <c r="I335" i="4"/>
  <c r="H335" i="4" s="1"/>
  <c r="C335" i="4" s="1"/>
  <c r="D335" i="4"/>
  <c r="E335" i="4" s="1"/>
  <c r="B335" i="4"/>
  <c r="A335" i="4"/>
  <c r="Q334" i="4"/>
  <c r="O334" i="4"/>
  <c r="N334" i="4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/>
  <c r="M332" i="4" s="1"/>
  <c r="J332" i="4"/>
  <c r="K332" i="4" s="1"/>
  <c r="P332" i="4" s="1"/>
  <c r="I332" i="4"/>
  <c r="H332" i="4"/>
  <c r="C332" i="4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L330" i="4" s="1"/>
  <c r="S330" i="4" s="1"/>
  <c r="D330" i="4"/>
  <c r="E330" i="4" s="1"/>
  <c r="B330" i="4"/>
  <c r="A330" i="4"/>
  <c r="Q329" i="4"/>
  <c r="O329" i="4"/>
  <c r="N329" i="4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/>
  <c r="P326" i="4"/>
  <c r="I326" i="4"/>
  <c r="H326" i="4" s="1"/>
  <c r="C326" i="4" s="1"/>
  <c r="D326" i="4"/>
  <c r="E326" i="4" s="1"/>
  <c r="B326" i="4"/>
  <c r="A326" i="4"/>
  <c r="Q325" i="4"/>
  <c r="O325" i="4"/>
  <c r="N325" i="4"/>
  <c r="M325" i="4" s="1"/>
  <c r="J325" i="4"/>
  <c r="K325" i="4" s="1"/>
  <c r="P325" i="4" s="1"/>
  <c r="I325" i="4"/>
  <c r="H325" i="4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/>
  <c r="C324" i="4" s="1"/>
  <c r="D324" i="4"/>
  <c r="E324" i="4" s="1"/>
  <c r="B324" i="4"/>
  <c r="A324" i="4"/>
  <c r="Q323" i="4"/>
  <c r="O323" i="4"/>
  <c r="N323" i="4"/>
  <c r="M323" i="4"/>
  <c r="J323" i="4"/>
  <c r="K323" i="4" s="1"/>
  <c r="P323" i="4" s="1"/>
  <c r="I323" i="4"/>
  <c r="H323" i="4"/>
  <c r="C323" i="4" s="1"/>
  <c r="D323" i="4"/>
  <c r="E323" i="4" s="1"/>
  <c r="B323" i="4"/>
  <c r="A323" i="4"/>
  <c r="Q322" i="4"/>
  <c r="O322" i="4"/>
  <c r="N322" i="4"/>
  <c r="M322" i="4" s="1"/>
  <c r="J322" i="4"/>
  <c r="K322" i="4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/>
  <c r="I318" i="4"/>
  <c r="H318" i="4" s="1"/>
  <c r="C318" i="4" s="1"/>
  <c r="D318" i="4"/>
  <c r="E318" i="4" s="1"/>
  <c r="B318" i="4"/>
  <c r="A318" i="4"/>
  <c r="Q317" i="4"/>
  <c r="O317" i="4"/>
  <c r="N317" i="4"/>
  <c r="M317" i="4" s="1"/>
  <c r="J317" i="4"/>
  <c r="K317" i="4" s="1"/>
  <c r="P317" i="4" s="1"/>
  <c r="I317" i="4"/>
  <c r="H317" i="4"/>
  <c r="C317" i="4" s="1"/>
  <c r="D317" i="4"/>
  <c r="E317" i="4" s="1"/>
  <c r="B317" i="4"/>
  <c r="A317" i="4"/>
  <c r="Q316" i="4"/>
  <c r="O316" i="4"/>
  <c r="N316" i="4"/>
  <c r="M316" i="4" s="1"/>
  <c r="J316" i="4"/>
  <c r="K316" i="4" s="1"/>
  <c r="P316" i="4"/>
  <c r="I316" i="4"/>
  <c r="L316" i="4" s="1"/>
  <c r="S316" i="4" s="1"/>
  <c r="H316" i="4"/>
  <c r="C316" i="4" s="1"/>
  <c r="D316" i="4"/>
  <c r="E316" i="4" s="1"/>
  <c r="B316" i="4"/>
  <c r="A316" i="4"/>
  <c r="Q315" i="4"/>
  <c r="O315" i="4"/>
  <c r="N315" i="4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/>
  <c r="M313" i="4" s="1"/>
  <c r="J313" i="4"/>
  <c r="K313" i="4" s="1"/>
  <c r="P313" i="4"/>
  <c r="I313" i="4"/>
  <c r="H313" i="4"/>
  <c r="C313" i="4" s="1"/>
  <c r="D313" i="4"/>
  <c r="E313" i="4" s="1"/>
  <c r="B313" i="4"/>
  <c r="A313" i="4"/>
  <c r="Q312" i="4"/>
  <c r="O312" i="4"/>
  <c r="N312" i="4"/>
  <c r="M312" i="4" s="1"/>
  <c r="J312" i="4"/>
  <c r="K312" i="4" s="1"/>
  <c r="P312" i="4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L311" i="4" s="1"/>
  <c r="S311" i="4" s="1"/>
  <c r="H311" i="4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/>
  <c r="C310" i="4" s="1"/>
  <c r="D310" i="4"/>
  <c r="E310" i="4" s="1"/>
  <c r="B310" i="4"/>
  <c r="A310" i="4"/>
  <c r="Q309" i="4"/>
  <c r="O309" i="4"/>
  <c r="N309" i="4"/>
  <c r="M309" i="4" s="1"/>
  <c r="J309" i="4"/>
  <c r="K309" i="4" s="1"/>
  <c r="P309" i="4"/>
  <c r="I309" i="4"/>
  <c r="H309" i="4"/>
  <c r="C309" i="4" s="1"/>
  <c r="D309" i="4"/>
  <c r="E309" i="4" s="1"/>
  <c r="B309" i="4"/>
  <c r="A309" i="4"/>
  <c r="Q308" i="4"/>
  <c r="O308" i="4"/>
  <c r="N308" i="4"/>
  <c r="M308" i="4" s="1"/>
  <c r="J308" i="4"/>
  <c r="K308" i="4" s="1"/>
  <c r="P308" i="4" s="1"/>
  <c r="I308" i="4"/>
  <c r="H308" i="4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L306" i="4" s="1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L305" i="4" s="1"/>
  <c r="S305" i="4" s="1"/>
  <c r="H305" i="4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/>
  <c r="I304" i="4"/>
  <c r="H304" i="4" s="1"/>
  <c r="C304" i="4" s="1"/>
  <c r="D304" i="4"/>
  <c r="E304" i="4" s="1"/>
  <c r="B304" i="4"/>
  <c r="A304" i="4"/>
  <c r="Q303" i="4"/>
  <c r="O303" i="4"/>
  <c r="N303" i="4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/>
  <c r="I302" i="4"/>
  <c r="H302" i="4" s="1"/>
  <c r="C302" i="4" s="1"/>
  <c r="D302" i="4"/>
  <c r="E302" i="4" s="1"/>
  <c r="B302" i="4"/>
  <c r="A302" i="4"/>
  <c r="Q301" i="4"/>
  <c r="O301" i="4"/>
  <c r="N301" i="4"/>
  <c r="M301" i="4" s="1"/>
  <c r="J301" i="4"/>
  <c r="K301" i="4" s="1"/>
  <c r="P301" i="4" s="1"/>
  <c r="I301" i="4"/>
  <c r="H301" i="4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/>
  <c r="M299" i="4" s="1"/>
  <c r="J299" i="4"/>
  <c r="K299" i="4" s="1"/>
  <c r="P299" i="4" s="1"/>
  <c r="I299" i="4"/>
  <c r="H299" i="4"/>
  <c r="C299" i="4" s="1"/>
  <c r="D299" i="4"/>
  <c r="E299" i="4" s="1"/>
  <c r="B299" i="4"/>
  <c r="A299" i="4"/>
  <c r="Q298" i="4"/>
  <c r="O298" i="4"/>
  <c r="N298" i="4" s="1"/>
  <c r="M298" i="4" s="1"/>
  <c r="J298" i="4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/>
  <c r="C297" i="4" s="1"/>
  <c r="D297" i="4"/>
  <c r="E297" i="4" s="1"/>
  <c r="B297" i="4"/>
  <c r="A297" i="4"/>
  <c r="Q296" i="4"/>
  <c r="O296" i="4"/>
  <c r="N296" i="4"/>
  <c r="M296" i="4" s="1"/>
  <c r="J296" i="4"/>
  <c r="K296" i="4" s="1"/>
  <c r="P296" i="4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/>
  <c r="I292" i="4"/>
  <c r="D292" i="4"/>
  <c r="E292" i="4" s="1"/>
  <c r="B292" i="4"/>
  <c r="A292" i="4"/>
  <c r="Q291" i="4"/>
  <c r="O291" i="4"/>
  <c r="N291" i="4"/>
  <c r="M291" i="4" s="1"/>
  <c r="J291" i="4"/>
  <c r="K291" i="4" s="1"/>
  <c r="P291" i="4" s="1"/>
  <c r="I291" i="4"/>
  <c r="H291" i="4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L290" i="4" s="1"/>
  <c r="H290" i="4"/>
  <c r="C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/>
  <c r="I286" i="4"/>
  <c r="H286" i="4" s="1"/>
  <c r="C286" i="4" s="1"/>
  <c r="D286" i="4"/>
  <c r="E286" i="4" s="1"/>
  <c r="B286" i="4"/>
  <c r="A286" i="4"/>
  <c r="Q285" i="4"/>
  <c r="O285" i="4"/>
  <c r="N285" i="4"/>
  <c r="M285" i="4" s="1"/>
  <c r="J285" i="4"/>
  <c r="K285" i="4" s="1"/>
  <c r="P285" i="4" s="1"/>
  <c r="I285" i="4"/>
  <c r="H285" i="4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D284" i="4"/>
  <c r="E284" i="4" s="1"/>
  <c r="B284" i="4"/>
  <c r="A284" i="4"/>
  <c r="Q283" i="4"/>
  <c r="O283" i="4"/>
  <c r="N283" i="4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/>
  <c r="C281" i="4" s="1"/>
  <c r="D281" i="4"/>
  <c r="E281" i="4" s="1"/>
  <c r="B281" i="4"/>
  <c r="A281" i="4"/>
  <c r="Q280" i="4"/>
  <c r="O280" i="4"/>
  <c r="N280" i="4" s="1"/>
  <c r="M280" i="4" s="1"/>
  <c r="J280" i="4"/>
  <c r="K280" i="4"/>
  <c r="P280" i="4"/>
  <c r="I280" i="4"/>
  <c r="D280" i="4"/>
  <c r="E280" i="4" s="1"/>
  <c r="B280" i="4"/>
  <c r="A280" i="4"/>
  <c r="Q279" i="4"/>
  <c r="O279" i="4"/>
  <c r="N279" i="4"/>
  <c r="M279" i="4" s="1"/>
  <c r="J279" i="4"/>
  <c r="K279" i="4"/>
  <c r="P279" i="4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L275" i="4" s="1"/>
  <c r="S275" i="4" s="1"/>
  <c r="H275" i="4"/>
  <c r="C275" i="4" s="1"/>
  <c r="D275" i="4"/>
  <c r="E275" i="4" s="1"/>
  <c r="B275" i="4"/>
  <c r="A275" i="4"/>
  <c r="Q274" i="4"/>
  <c r="O274" i="4"/>
  <c r="N274" i="4"/>
  <c r="M274" i="4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/>
  <c r="P269" i="4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/>
  <c r="M265" i="4" s="1"/>
  <c r="J265" i="4"/>
  <c r="K265" i="4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/>
  <c r="P262" i="4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/>
  <c r="P258" i="4" s="1"/>
  <c r="I258" i="4"/>
  <c r="L258" i="4" s="1"/>
  <c r="S258" i="4" s="1"/>
  <c r="H258" i="4"/>
  <c r="C258" i="4" s="1"/>
  <c r="D258" i="4"/>
  <c r="E258" i="4" s="1"/>
  <c r="B258" i="4"/>
  <c r="A258" i="4"/>
  <c r="Q257" i="4"/>
  <c r="O257" i="4"/>
  <c r="N257" i="4"/>
  <c r="M257" i="4" s="1"/>
  <c r="J257" i="4"/>
  <c r="K257" i="4" s="1"/>
  <c r="P257" i="4" s="1"/>
  <c r="I257" i="4"/>
  <c r="H257" i="4"/>
  <c r="C257" i="4" s="1"/>
  <c r="D257" i="4"/>
  <c r="E257" i="4" s="1"/>
  <c r="B257" i="4"/>
  <c r="A257" i="4"/>
  <c r="Q256" i="4"/>
  <c r="O256" i="4"/>
  <c r="N256" i="4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/>
  <c r="C255" i="4" s="1"/>
  <c r="D255" i="4"/>
  <c r="E255" i="4" s="1"/>
  <c r="B255" i="4"/>
  <c r="A255" i="4"/>
  <c r="Q254" i="4"/>
  <c r="O254" i="4"/>
  <c r="N254" i="4"/>
  <c r="M254" i="4" s="1"/>
  <c r="J254" i="4"/>
  <c r="K254" i="4"/>
  <c r="P254" i="4" s="1"/>
  <c r="I254" i="4"/>
  <c r="H254" i="4"/>
  <c r="C254" i="4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/>
  <c r="P251" i="4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/>
  <c r="P248" i="4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/>
  <c r="M245" i="4" s="1"/>
  <c r="J245" i="4"/>
  <c r="K245" i="4" s="1"/>
  <c r="P245" i="4" s="1"/>
  <c r="I245" i="4"/>
  <c r="H245" i="4"/>
  <c r="C245" i="4" s="1"/>
  <c r="D245" i="4"/>
  <c r="E245" i="4" s="1"/>
  <c r="B245" i="4"/>
  <c r="A245" i="4"/>
  <c r="Q244" i="4"/>
  <c r="O244" i="4"/>
  <c r="N244" i="4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/>
  <c r="M241" i="4"/>
  <c r="J241" i="4"/>
  <c r="K241" i="4" s="1"/>
  <c r="P241" i="4" s="1"/>
  <c r="I241" i="4"/>
  <c r="H241" i="4"/>
  <c r="C241" i="4" s="1"/>
  <c r="D241" i="4"/>
  <c r="E241" i="4" s="1"/>
  <c r="B241" i="4"/>
  <c r="A241" i="4"/>
  <c r="Q240" i="4"/>
  <c r="O240" i="4"/>
  <c r="N240" i="4" s="1"/>
  <c r="M240" i="4" s="1"/>
  <c r="J240" i="4"/>
  <c r="I240" i="4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/>
  <c r="M234" i="4" s="1"/>
  <c r="J234" i="4"/>
  <c r="I234" i="4"/>
  <c r="D234" i="4"/>
  <c r="E234" i="4" s="1"/>
  <c r="B234" i="4"/>
  <c r="A234" i="4"/>
  <c r="Q233" i="4"/>
  <c r="O233" i="4"/>
  <c r="N233" i="4"/>
  <c r="M233" i="4" s="1"/>
  <c r="J233" i="4"/>
  <c r="K233" i="4" s="1"/>
  <c r="P233" i="4" s="1"/>
  <c r="I233" i="4"/>
  <c r="H233" i="4"/>
  <c r="C233" i="4" s="1"/>
  <c r="D233" i="4"/>
  <c r="E233" i="4" s="1"/>
  <c r="B233" i="4"/>
  <c r="A233" i="4"/>
  <c r="Q232" i="4"/>
  <c r="O232" i="4"/>
  <c r="N232" i="4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L228" i="4" s="1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/>
  <c r="P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/>
  <c r="I220" i="4"/>
  <c r="D220" i="4"/>
  <c r="E220" i="4" s="1"/>
  <c r="B220" i="4"/>
  <c r="A220" i="4"/>
  <c r="Q219" i="4"/>
  <c r="O219" i="4"/>
  <c r="N219" i="4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/>
  <c r="P210" i="4" s="1"/>
  <c r="I210" i="4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/>
  <c r="M208" i="4" s="1"/>
  <c r="J208" i="4"/>
  <c r="K208" i="4" s="1"/>
  <c r="P208" i="4" s="1"/>
  <c r="I208" i="4"/>
  <c r="H208" i="4"/>
  <c r="C208" i="4" s="1"/>
  <c r="D208" i="4"/>
  <c r="E208" i="4" s="1"/>
  <c r="B208" i="4"/>
  <c r="A208" i="4"/>
  <c r="Q207" i="4"/>
  <c r="O207" i="4"/>
  <c r="N207" i="4" s="1"/>
  <c r="M207" i="4" s="1"/>
  <c r="J207" i="4"/>
  <c r="K207" i="4"/>
  <c r="P207" i="4" s="1"/>
  <c r="I207" i="4"/>
  <c r="H207" i="4" s="1"/>
  <c r="C207" i="4" s="1"/>
  <c r="D207" i="4"/>
  <c r="E207" i="4" s="1"/>
  <c r="B207" i="4"/>
  <c r="A207" i="4"/>
  <c r="Q206" i="4"/>
  <c r="O206" i="4"/>
  <c r="N206" i="4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/>
  <c r="M203" i="4" s="1"/>
  <c r="J203" i="4"/>
  <c r="K203" i="4" s="1"/>
  <c r="P203" i="4" s="1"/>
  <c r="I203" i="4"/>
  <c r="L203" i="4" s="1"/>
  <c r="H203" i="4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/>
  <c r="I202" i="4"/>
  <c r="H202" i="4" s="1"/>
  <c r="C202" i="4" s="1"/>
  <c r="D202" i="4"/>
  <c r="E202" i="4" s="1"/>
  <c r="B202" i="4"/>
  <c r="A202" i="4"/>
  <c r="Q201" i="4"/>
  <c r="O201" i="4"/>
  <c r="N201" i="4" s="1"/>
  <c r="M201" i="4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/>
  <c r="M197" i="4" s="1"/>
  <c r="J197" i="4"/>
  <c r="K197" i="4" s="1"/>
  <c r="P197" i="4" s="1"/>
  <c r="I197" i="4"/>
  <c r="H197" i="4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L196" i="4" s="1"/>
  <c r="S196" i="4" s="1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/>
  <c r="M194" i="4" s="1"/>
  <c r="J194" i="4"/>
  <c r="K194" i="4" s="1"/>
  <c r="P194" i="4" s="1"/>
  <c r="I194" i="4"/>
  <c r="H194" i="4" s="1"/>
  <c r="C194" i="4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/>
  <c r="M190" i="4" s="1"/>
  <c r="J190" i="4"/>
  <c r="K190" i="4"/>
  <c r="P190" i="4"/>
  <c r="I190" i="4"/>
  <c r="H190" i="4" s="1"/>
  <c r="C190" i="4" s="1"/>
  <c r="D190" i="4"/>
  <c r="E190" i="4" s="1"/>
  <c r="B190" i="4"/>
  <c r="A190" i="4"/>
  <c r="Q189" i="4"/>
  <c r="O189" i="4"/>
  <c r="N189" i="4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/>
  <c r="I188" i="4"/>
  <c r="D188" i="4"/>
  <c r="E188" i="4" s="1"/>
  <c r="B188" i="4"/>
  <c r="A188" i="4"/>
  <c r="Q187" i="4"/>
  <c r="O187" i="4"/>
  <c r="N187" i="4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/>
  <c r="M186" i="4" s="1"/>
  <c r="J186" i="4"/>
  <c r="K186" i="4" s="1"/>
  <c r="P186" i="4" s="1"/>
  <c r="I186" i="4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L180" i="4" s="1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/>
  <c r="M178" i="4" s="1"/>
  <c r="J178" i="4"/>
  <c r="K178" i="4" s="1"/>
  <c r="P178" i="4" s="1"/>
  <c r="I178" i="4"/>
  <c r="H178" i="4"/>
  <c r="C178" i="4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K169" i="4"/>
  <c r="P169" i="4" s="1"/>
  <c r="I169" i="4"/>
  <c r="H169" i="4" s="1"/>
  <c r="C169" i="4" s="1"/>
  <c r="D169" i="4"/>
  <c r="E169" i="4" s="1"/>
  <c r="B169" i="4"/>
  <c r="A169" i="4"/>
  <c r="Q168" i="4"/>
  <c r="O168" i="4"/>
  <c r="N168" i="4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/>
  <c r="M163" i="4" s="1"/>
  <c r="J163" i="4"/>
  <c r="K163" i="4"/>
  <c r="P163" i="4" s="1"/>
  <c r="I163" i="4"/>
  <c r="H163" i="4" s="1"/>
  <c r="C163" i="4" s="1"/>
  <c r="D163" i="4"/>
  <c r="E163" i="4" s="1"/>
  <c r="B163" i="4"/>
  <c r="A163" i="4"/>
  <c r="Q162" i="4"/>
  <c r="O162" i="4"/>
  <c r="N162" i="4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/>
  <c r="M155" i="4" s="1"/>
  <c r="J155" i="4"/>
  <c r="K155" i="4" s="1"/>
  <c r="P155" i="4" s="1"/>
  <c r="I155" i="4"/>
  <c r="H155" i="4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/>
  <c r="C145" i="4" s="1"/>
  <c r="D145" i="4"/>
  <c r="E145" i="4" s="1"/>
  <c r="B145" i="4"/>
  <c r="A145" i="4"/>
  <c r="Q144" i="4"/>
  <c r="O144" i="4"/>
  <c r="N144" i="4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/>
  <c r="M138" i="4" s="1"/>
  <c r="J138" i="4"/>
  <c r="K138" i="4" s="1"/>
  <c r="P138" i="4" s="1"/>
  <c r="I138" i="4"/>
  <c r="D138" i="4"/>
  <c r="E138" i="4" s="1"/>
  <c r="B138" i="4"/>
  <c r="A138" i="4"/>
  <c r="Q137" i="4"/>
  <c r="O137" i="4"/>
  <c r="N137" i="4" s="1"/>
  <c r="M137" i="4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/>
  <c r="P136" i="4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L135" i="4" s="1"/>
  <c r="H135" i="4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/>
  <c r="M132" i="4" s="1"/>
  <c r="J132" i="4"/>
  <c r="K132" i="4" s="1"/>
  <c r="P132" i="4" s="1"/>
  <c r="I132" i="4"/>
  <c r="H132" i="4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/>
  <c r="M127" i="4" s="1"/>
  <c r="J127" i="4"/>
  <c r="K127" i="4" s="1"/>
  <c r="P127" i="4" s="1"/>
  <c r="I127" i="4"/>
  <c r="H127" i="4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/>
  <c r="M125" i="4" s="1"/>
  <c r="J125" i="4"/>
  <c r="I125" i="4"/>
  <c r="H125" i="4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/>
  <c r="C124" i="4" s="1"/>
  <c r="D124" i="4"/>
  <c r="E124" i="4" s="1"/>
  <c r="B124" i="4"/>
  <c r="A124" i="4"/>
  <c r="Q123" i="4"/>
  <c r="O123" i="4"/>
  <c r="N123" i="4" s="1"/>
  <c r="M123" i="4" s="1"/>
  <c r="J123" i="4"/>
  <c r="I123" i="4"/>
  <c r="L123" i="4" s="1"/>
  <c r="H123" i="4"/>
  <c r="C123" i="4" s="1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/>
  <c r="M117" i="4" s="1"/>
  <c r="J117" i="4"/>
  <c r="I117" i="4"/>
  <c r="H117" i="4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/>
  <c r="D116" i="4"/>
  <c r="E116" i="4" s="1"/>
  <c r="B116" i="4"/>
  <c r="A116" i="4"/>
  <c r="Q115" i="4"/>
  <c r="O115" i="4"/>
  <c r="N115" i="4" s="1"/>
  <c r="M115" i="4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/>
  <c r="D108" i="4"/>
  <c r="E108" i="4" s="1"/>
  <c r="B108" i="4"/>
  <c r="A108" i="4"/>
  <c r="Q107" i="4"/>
  <c r="O107" i="4"/>
  <c r="N107" i="4" s="1"/>
  <c r="M107" i="4" s="1"/>
  <c r="J107" i="4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I106" i="4"/>
  <c r="H106" i="4" s="1"/>
  <c r="C106" i="4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/>
  <c r="D104" i="4"/>
  <c r="E104" i="4" s="1"/>
  <c r="B104" i="4"/>
  <c r="A104" i="4"/>
  <c r="Q103" i="4"/>
  <c r="O103" i="4"/>
  <c r="N103" i="4" s="1"/>
  <c r="M103" i="4" s="1"/>
  <c r="J103" i="4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/>
  <c r="J98" i="4"/>
  <c r="I98" i="4"/>
  <c r="H98" i="4" s="1"/>
  <c r="C98" i="4"/>
  <c r="D98" i="4"/>
  <c r="E98" i="4" s="1"/>
  <c r="B98" i="4"/>
  <c r="A98" i="4"/>
  <c r="Q97" i="4"/>
  <c r="O97" i="4"/>
  <c r="N97" i="4" s="1"/>
  <c r="M97" i="4" s="1"/>
  <c r="J97" i="4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/>
  <c r="D96" i="4"/>
  <c r="E96" i="4" s="1"/>
  <c r="B96" i="4"/>
  <c r="A96" i="4"/>
  <c r="Q95" i="4"/>
  <c r="O95" i="4"/>
  <c r="N95" i="4" s="1"/>
  <c r="M95" i="4" s="1"/>
  <c r="J95" i="4"/>
  <c r="K95" i="4"/>
  <c r="P95" i="4" s="1"/>
  <c r="I95" i="4"/>
  <c r="H95" i="4" s="1"/>
  <c r="C95" i="4" s="1"/>
  <c r="D95" i="4"/>
  <c r="E95" i="4" s="1"/>
  <c r="B95" i="4"/>
  <c r="A95" i="4"/>
  <c r="Q94" i="4"/>
  <c r="O94" i="4"/>
  <c r="N94" i="4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/>
  <c r="P93" i="4" s="1"/>
  <c r="I93" i="4"/>
  <c r="H93" i="4" s="1"/>
  <c r="C93" i="4" s="1"/>
  <c r="D93" i="4"/>
  <c r="E93" i="4" s="1"/>
  <c r="B93" i="4"/>
  <c r="A93" i="4"/>
  <c r="Q92" i="4"/>
  <c r="O92" i="4"/>
  <c r="N92" i="4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/>
  <c r="P91" i="4" s="1"/>
  <c r="I91" i="4"/>
  <c r="H91" i="4" s="1"/>
  <c r="C91" i="4" s="1"/>
  <c r="D91" i="4"/>
  <c r="E91" i="4" s="1"/>
  <c r="B91" i="4"/>
  <c r="A91" i="4"/>
  <c r="Q90" i="4"/>
  <c r="O90" i="4"/>
  <c r="N90" i="4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H79" i="4" s="1"/>
  <c r="C79" i="4" s="1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/>
  <c r="P75" i="4" s="1"/>
  <c r="I75" i="4"/>
  <c r="L75" i="4" s="1"/>
  <c r="D75" i="4"/>
  <c r="E75" i="4" s="1"/>
  <c r="B75" i="4"/>
  <c r="A75" i="4"/>
  <c r="Q74" i="4"/>
  <c r="O74" i="4"/>
  <c r="N74" i="4" s="1"/>
  <c r="M74" i="4" s="1"/>
  <c r="J74" i="4"/>
  <c r="K74" i="4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K72" i="4" s="1"/>
  <c r="P72" i="4" s="1"/>
  <c r="I72" i="4"/>
  <c r="D72" i="4"/>
  <c r="E72" i="4" s="1"/>
  <c r="B72" i="4"/>
  <c r="A72" i="4"/>
  <c r="Q71" i="4"/>
  <c r="O71" i="4"/>
  <c r="N71" i="4" s="1"/>
  <c r="M71" i="4" s="1"/>
  <c r="J71" i="4"/>
  <c r="K71" i="4"/>
  <c r="P71" i="4" s="1"/>
  <c r="I71" i="4"/>
  <c r="L71" i="4" s="1"/>
  <c r="D71" i="4"/>
  <c r="E71" i="4" s="1"/>
  <c r="B71" i="4"/>
  <c r="A71" i="4"/>
  <c r="Q70" i="4"/>
  <c r="O70" i="4"/>
  <c r="N70" i="4" s="1"/>
  <c r="M70" i="4" s="1"/>
  <c r="J70" i="4"/>
  <c r="K70" i="4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/>
  <c r="C68" i="4" s="1"/>
  <c r="D68" i="4"/>
  <c r="E68" i="4" s="1"/>
  <c r="B68" i="4"/>
  <c r="A68" i="4"/>
  <c r="Q67" i="4"/>
  <c r="O67" i="4"/>
  <c r="N67" i="4"/>
  <c r="M67" i="4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L66" i="4" s="1"/>
  <c r="S66" i="4" s="1"/>
  <c r="H66" i="4"/>
  <c r="C66" i="4" s="1"/>
  <c r="D66" i="4"/>
  <c r="E66" i="4" s="1"/>
  <c r="B66" i="4"/>
  <c r="A66" i="4"/>
  <c r="Q65" i="4"/>
  <c r="O65" i="4"/>
  <c r="N65" i="4"/>
  <c r="M65" i="4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/>
  <c r="P64" i="4" s="1"/>
  <c r="I64" i="4"/>
  <c r="L64" i="4" s="1"/>
  <c r="H64" i="4"/>
  <c r="C64" i="4" s="1"/>
  <c r="D64" i="4"/>
  <c r="E64" i="4" s="1"/>
  <c r="B64" i="4"/>
  <c r="A64" i="4"/>
  <c r="Q63" i="4"/>
  <c r="O63" i="4"/>
  <c r="N63" i="4"/>
  <c r="M63" i="4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L62" i="4" s="1"/>
  <c r="S62" i="4" s="1"/>
  <c r="H62" i="4"/>
  <c r="C62" i="4" s="1"/>
  <c r="D62" i="4"/>
  <c r="E62" i="4" s="1"/>
  <c r="B62" i="4"/>
  <c r="A62" i="4"/>
  <c r="Q61" i="4"/>
  <c r="O61" i="4"/>
  <c r="N61" i="4"/>
  <c r="M61" i="4"/>
  <c r="J61" i="4"/>
  <c r="I61" i="4"/>
  <c r="H61" i="4"/>
  <c r="C61" i="4"/>
  <c r="D61" i="4"/>
  <c r="E61" i="4" s="1"/>
  <c r="B61" i="4"/>
  <c r="A61" i="4"/>
  <c r="Q60" i="4"/>
  <c r="O60" i="4"/>
  <c r="N60" i="4"/>
  <c r="M60" i="4"/>
  <c r="J60" i="4"/>
  <c r="I60" i="4"/>
  <c r="H60" i="4"/>
  <c r="C60" i="4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/>
  <c r="M58" i="4" s="1"/>
  <c r="J58" i="4"/>
  <c r="I58" i="4"/>
  <c r="L58" i="4" s="1"/>
  <c r="H58" i="4"/>
  <c r="C58" i="4" s="1"/>
  <c r="D58" i="4"/>
  <c r="E58" i="4" s="1"/>
  <c r="B58" i="4"/>
  <c r="A58" i="4"/>
  <c r="Q57" i="4"/>
  <c r="O57" i="4"/>
  <c r="N57" i="4"/>
  <c r="M57" i="4"/>
  <c r="J57" i="4"/>
  <c r="I57" i="4"/>
  <c r="H57" i="4"/>
  <c r="C57" i="4"/>
  <c r="D57" i="4"/>
  <c r="E57" i="4" s="1"/>
  <c r="B57" i="4"/>
  <c r="A57" i="4"/>
  <c r="Q56" i="4"/>
  <c r="O56" i="4"/>
  <c r="N56" i="4"/>
  <c r="M56" i="4"/>
  <c r="J56" i="4"/>
  <c r="K56" i="4" s="1"/>
  <c r="P56" i="4" s="1"/>
  <c r="I56" i="4"/>
  <c r="H56" i="4"/>
  <c r="C56" i="4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 s="1"/>
  <c r="B55" i="4"/>
  <c r="A55" i="4"/>
  <c r="Q54" i="4"/>
  <c r="O54" i="4"/>
  <c r="N54" i="4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/>
  <c r="M52" i="4" s="1"/>
  <c r="J52" i="4"/>
  <c r="I52" i="4"/>
  <c r="H52" i="4"/>
  <c r="C52" i="4" s="1"/>
  <c r="D52" i="4"/>
  <c r="E52" i="4" s="1"/>
  <c r="B52" i="4"/>
  <c r="A52" i="4"/>
  <c r="Q51" i="4"/>
  <c r="O51" i="4"/>
  <c r="N51" i="4"/>
  <c r="M51" i="4"/>
  <c r="J51" i="4"/>
  <c r="I51" i="4"/>
  <c r="H51" i="4"/>
  <c r="C51" i="4"/>
  <c r="D51" i="4"/>
  <c r="E51" i="4" s="1"/>
  <c r="B51" i="4"/>
  <c r="A51" i="4"/>
  <c r="Q50" i="4"/>
  <c r="O50" i="4"/>
  <c r="N50" i="4"/>
  <c r="M50" i="4"/>
  <c r="J50" i="4"/>
  <c r="K50" i="4" s="1"/>
  <c r="P50" i="4" s="1"/>
  <c r="I50" i="4"/>
  <c r="H50" i="4"/>
  <c r="C50" i="4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/>
  <c r="M48" i="4" s="1"/>
  <c r="J48" i="4"/>
  <c r="I48" i="4"/>
  <c r="L48" i="4" s="1"/>
  <c r="H48" i="4"/>
  <c r="C48" i="4" s="1"/>
  <c r="D48" i="4"/>
  <c r="E48" i="4" s="1"/>
  <c r="B48" i="4"/>
  <c r="A48" i="4"/>
  <c r="Q47" i="4"/>
  <c r="O47" i="4"/>
  <c r="N47" i="4"/>
  <c r="M47" i="4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/>
  <c r="P46" i="4" s="1"/>
  <c r="I46" i="4"/>
  <c r="L46" i="4" s="1"/>
  <c r="H46" i="4"/>
  <c r="C46" i="4" s="1"/>
  <c r="D46" i="4"/>
  <c r="E46" i="4" s="1"/>
  <c r="B46" i="4"/>
  <c r="A46" i="4"/>
  <c r="Q45" i="4"/>
  <c r="O45" i="4"/>
  <c r="N45" i="4"/>
  <c r="M45" i="4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/>
  <c r="P44" i="4" s="1"/>
  <c r="I44" i="4"/>
  <c r="L44" i="4" s="1"/>
  <c r="H44" i="4"/>
  <c r="C44" i="4" s="1"/>
  <c r="D44" i="4"/>
  <c r="E44" i="4" s="1"/>
  <c r="B44" i="4"/>
  <c r="A44" i="4"/>
  <c r="Q43" i="4"/>
  <c r="O43" i="4"/>
  <c r="N43" i="4"/>
  <c r="M43" i="4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K42" i="4"/>
  <c r="P42" i="4" s="1"/>
  <c r="I42" i="4"/>
  <c r="H42" i="4"/>
  <c r="C42" i="4" s="1"/>
  <c r="D42" i="4"/>
  <c r="E42" i="4" s="1"/>
  <c r="B42" i="4"/>
  <c r="A42" i="4"/>
  <c r="Q41" i="4"/>
  <c r="O41" i="4"/>
  <c r="N41" i="4"/>
  <c r="M41" i="4"/>
  <c r="J41" i="4"/>
  <c r="I41" i="4"/>
  <c r="H41" i="4"/>
  <c r="C41" i="4"/>
  <c r="D41" i="4"/>
  <c r="E41" i="4" s="1"/>
  <c r="B41" i="4"/>
  <c r="A41" i="4"/>
  <c r="Q40" i="4"/>
  <c r="O40" i="4"/>
  <c r="N40" i="4"/>
  <c r="M40" i="4"/>
  <c r="J40" i="4"/>
  <c r="K40" i="4" s="1"/>
  <c r="P40" i="4" s="1"/>
  <c r="I40" i="4"/>
  <c r="H40" i="4"/>
  <c r="C40" i="4"/>
  <c r="D40" i="4"/>
  <c r="E40" i="4" s="1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/>
  <c r="M38" i="4" s="1"/>
  <c r="J38" i="4"/>
  <c r="I38" i="4"/>
  <c r="L38" i="4" s="1"/>
  <c r="H38" i="4"/>
  <c r="C38" i="4" s="1"/>
  <c r="D38" i="4"/>
  <c r="E38" i="4" s="1"/>
  <c r="B38" i="4"/>
  <c r="A38" i="4"/>
  <c r="Q37" i="4"/>
  <c r="O37" i="4"/>
  <c r="N37" i="4"/>
  <c r="M37" i="4"/>
  <c r="J37" i="4"/>
  <c r="I37" i="4"/>
  <c r="H37" i="4"/>
  <c r="C37" i="4"/>
  <c r="D37" i="4"/>
  <c r="E37" i="4" s="1"/>
  <c r="B37" i="4"/>
  <c r="A37" i="4"/>
  <c r="Q36" i="4"/>
  <c r="O36" i="4"/>
  <c r="N36" i="4"/>
  <c r="M36" i="4"/>
  <c r="J36" i="4"/>
  <c r="K36" i="4" s="1"/>
  <c r="P36" i="4" s="1"/>
  <c r="I36" i="4"/>
  <c r="H36" i="4"/>
  <c r="C36" i="4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/>
  <c r="M34" i="4" s="1"/>
  <c r="J34" i="4"/>
  <c r="I34" i="4"/>
  <c r="H34" i="4"/>
  <c r="C34" i="4" s="1"/>
  <c r="D34" i="4"/>
  <c r="E34" i="4" s="1"/>
  <c r="B34" i="4"/>
  <c r="A34" i="4"/>
  <c r="Q33" i="4"/>
  <c r="O33" i="4"/>
  <c r="N33" i="4"/>
  <c r="M33" i="4"/>
  <c r="J33" i="4"/>
  <c r="I33" i="4"/>
  <c r="H33" i="4"/>
  <c r="C33" i="4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/>
  <c r="M30" i="4" s="1"/>
  <c r="J30" i="4"/>
  <c r="I30" i="4"/>
  <c r="L30" i="4" s="1"/>
  <c r="H30" i="4"/>
  <c r="C30" i="4" s="1"/>
  <c r="D30" i="4"/>
  <c r="E30" i="4" s="1"/>
  <c r="B30" i="4"/>
  <c r="A30" i="4"/>
  <c r="Q29" i="4"/>
  <c r="O29" i="4"/>
  <c r="N29" i="4"/>
  <c r="M29" i="4"/>
  <c r="J29" i="4"/>
  <c r="K29" i="4" s="1"/>
  <c r="P29" i="4" s="1"/>
  <c r="I29" i="4"/>
  <c r="D29" i="4"/>
  <c r="E29" i="4" s="1"/>
  <c r="B29" i="4"/>
  <c r="A29" i="4"/>
  <c r="Q28" i="4"/>
  <c r="O28" i="4"/>
  <c r="N28" i="4"/>
  <c r="M28" i="4" s="1"/>
  <c r="J28" i="4"/>
  <c r="K28" i="4" s="1"/>
  <c r="P28" i="4" s="1"/>
  <c r="I28" i="4"/>
  <c r="L28" i="4" s="1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/>
  <c r="M25" i="4"/>
  <c r="J25" i="4"/>
  <c r="K25" i="4" s="1"/>
  <c r="P25" i="4" s="1"/>
  <c r="I25" i="4"/>
  <c r="D25" i="4"/>
  <c r="E25" i="4" s="1"/>
  <c r="B25" i="4"/>
  <c r="A25" i="4"/>
  <c r="Q24" i="4"/>
  <c r="O24" i="4"/>
  <c r="N24" i="4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/>
  <c r="C17" i="4" s="1"/>
  <c r="D17" i="4"/>
  <c r="E17" i="4" s="1"/>
  <c r="B17" i="4"/>
  <c r="A17" i="4"/>
  <c r="Q16" i="4"/>
  <c r="O16" i="4"/>
  <c r="N16" i="4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/>
  <c r="C15" i="4" s="1"/>
  <c r="D15" i="4"/>
  <c r="E15" i="4" s="1"/>
  <c r="B15" i="4"/>
  <c r="A15" i="4"/>
  <c r="Q14" i="4"/>
  <c r="O14" i="4"/>
  <c r="N14" i="4" s="1"/>
  <c r="M14" i="4" s="1"/>
  <c r="J14" i="4"/>
  <c r="K14" i="4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/>
  <c r="P12" i="4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/>
  <c r="M10" i="4" s="1"/>
  <c r="J10" i="4"/>
  <c r="K10" i="4" s="1"/>
  <c r="P10" i="4" s="1"/>
  <c r="I10" i="4"/>
  <c r="H10" i="4"/>
  <c r="C10" i="4" s="1"/>
  <c r="D10" i="4"/>
  <c r="E10" i="4" s="1"/>
  <c r="B10" i="4"/>
  <c r="A10" i="4"/>
  <c r="Q9" i="4"/>
  <c r="O9" i="4"/>
  <c r="N9" i="4" s="1"/>
  <c r="M9" i="4" s="1"/>
  <c r="J9" i="4"/>
  <c r="K9" i="4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/>
  <c r="M6" i="4" s="1"/>
  <c r="J6" i="4"/>
  <c r="I6" i="4"/>
  <c r="H6" i="4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/>
  <c r="N1997" i="3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/>
  <c r="I1995" i="3"/>
  <c r="H1995" i="3"/>
  <c r="D1995" i="3"/>
  <c r="E1995" i="3" s="1"/>
  <c r="B1995" i="3"/>
  <c r="A1995" i="3"/>
  <c r="P1994" i="3"/>
  <c r="O1994" i="3"/>
  <c r="N1994" i="3"/>
  <c r="I1994" i="3"/>
  <c r="H1994" i="3"/>
  <c r="D1994" i="3"/>
  <c r="E1994" i="3" s="1"/>
  <c r="B1994" i="3"/>
  <c r="A1994" i="3"/>
  <c r="P1993" i="3"/>
  <c r="O1993" i="3"/>
  <c r="N1993" i="3"/>
  <c r="I1993" i="3"/>
  <c r="J1993" i="3"/>
  <c r="Q1993" i="3"/>
  <c r="H1993" i="3"/>
  <c r="D1993" i="3"/>
  <c r="E1993" i="3" s="1"/>
  <c r="B1993" i="3"/>
  <c r="A1993" i="3"/>
  <c r="P1992" i="3"/>
  <c r="O1992" i="3"/>
  <c r="N1992" i="3"/>
  <c r="I1992" i="3"/>
  <c r="H1992" i="3"/>
  <c r="D1992" i="3"/>
  <c r="E1992" i="3" s="1"/>
  <c r="B1992" i="3"/>
  <c r="A1992" i="3"/>
  <c r="P1991" i="3"/>
  <c r="O1991" i="3"/>
  <c r="N1991" i="3"/>
  <c r="I1991" i="3"/>
  <c r="J1991" i="3"/>
  <c r="H1991" i="3"/>
  <c r="D1991" i="3"/>
  <c r="E1991" i="3" s="1"/>
  <c r="B1991" i="3"/>
  <c r="A1991" i="3"/>
  <c r="P1990" i="3"/>
  <c r="O1990" i="3"/>
  <c r="N1990" i="3"/>
  <c r="I1990" i="3"/>
  <c r="J1990" i="3"/>
  <c r="H1990" i="3"/>
  <c r="D1990" i="3"/>
  <c r="E1990" i="3" s="1"/>
  <c r="B1990" i="3"/>
  <c r="A1990" i="3"/>
  <c r="P1989" i="3"/>
  <c r="O1989" i="3"/>
  <c r="N1989" i="3"/>
  <c r="I1989" i="3"/>
  <c r="J1989" i="3"/>
  <c r="Q1989" i="3"/>
  <c r="H1989" i="3"/>
  <c r="D1989" i="3"/>
  <c r="E1989" i="3" s="1"/>
  <c r="B1989" i="3"/>
  <c r="A1989" i="3"/>
  <c r="P1988" i="3"/>
  <c r="O1988" i="3"/>
  <c r="N1988" i="3"/>
  <c r="I1988" i="3"/>
  <c r="H1988" i="3"/>
  <c r="D1988" i="3"/>
  <c r="E1988" i="3" s="1"/>
  <c r="B1988" i="3"/>
  <c r="A1988" i="3"/>
  <c r="P1987" i="3"/>
  <c r="O1987" i="3"/>
  <c r="N1987" i="3"/>
  <c r="I1987" i="3"/>
  <c r="J1987" i="3"/>
  <c r="Q1987" i="3"/>
  <c r="H1987" i="3"/>
  <c r="D1987" i="3"/>
  <c r="E1987" i="3" s="1"/>
  <c r="B1987" i="3"/>
  <c r="A1987" i="3"/>
  <c r="P1986" i="3"/>
  <c r="O1986" i="3"/>
  <c r="N1986" i="3"/>
  <c r="I1986" i="3"/>
  <c r="J1986" i="3"/>
  <c r="Q1986" i="3"/>
  <c r="H1986" i="3"/>
  <c r="D1986" i="3"/>
  <c r="E1986" i="3" s="1"/>
  <c r="B1986" i="3"/>
  <c r="A1986" i="3"/>
  <c r="P1985" i="3"/>
  <c r="O1985" i="3"/>
  <c r="N1985" i="3"/>
  <c r="I1985" i="3"/>
  <c r="J1985" i="3"/>
  <c r="H1985" i="3"/>
  <c r="D1985" i="3"/>
  <c r="E1985" i="3" s="1"/>
  <c r="B1985" i="3"/>
  <c r="A1985" i="3"/>
  <c r="P1984" i="3"/>
  <c r="O1984" i="3"/>
  <c r="N1984" i="3"/>
  <c r="I1984" i="3"/>
  <c r="J1984" i="3"/>
  <c r="H1984" i="3"/>
  <c r="D1984" i="3"/>
  <c r="E1984" i="3" s="1"/>
  <c r="B1984" i="3"/>
  <c r="A1984" i="3"/>
  <c r="P1983" i="3"/>
  <c r="O1983" i="3"/>
  <c r="N1983" i="3"/>
  <c r="I1983" i="3"/>
  <c r="H1983" i="3"/>
  <c r="D1983" i="3"/>
  <c r="E1983" i="3" s="1"/>
  <c r="B1983" i="3"/>
  <c r="A1983" i="3"/>
  <c r="P1982" i="3"/>
  <c r="O1982" i="3"/>
  <c r="N1982" i="3"/>
  <c r="I1982" i="3"/>
  <c r="H1982" i="3"/>
  <c r="D1982" i="3"/>
  <c r="E1982" i="3" s="1"/>
  <c r="B1982" i="3"/>
  <c r="A1982" i="3"/>
  <c r="P1981" i="3"/>
  <c r="O1981" i="3"/>
  <c r="N1981" i="3"/>
  <c r="I1981" i="3"/>
  <c r="J1981" i="3"/>
  <c r="H1981" i="3"/>
  <c r="D1981" i="3"/>
  <c r="E1981" i="3" s="1"/>
  <c r="B1981" i="3"/>
  <c r="A1981" i="3"/>
  <c r="P1980" i="3"/>
  <c r="O1980" i="3"/>
  <c r="N1980" i="3"/>
  <c r="I1980" i="3"/>
  <c r="H1980" i="3"/>
  <c r="D1980" i="3"/>
  <c r="E1980" i="3" s="1"/>
  <c r="B1980" i="3"/>
  <c r="A1980" i="3"/>
  <c r="P1979" i="3"/>
  <c r="O1979" i="3"/>
  <c r="N1979" i="3"/>
  <c r="I1979" i="3"/>
  <c r="J1979" i="3"/>
  <c r="H1979" i="3"/>
  <c r="D1979" i="3"/>
  <c r="E1979" i="3" s="1"/>
  <c r="B1979" i="3"/>
  <c r="A1979" i="3"/>
  <c r="P1978" i="3"/>
  <c r="O1978" i="3"/>
  <c r="N1978" i="3"/>
  <c r="I1978" i="3"/>
  <c r="J1978" i="3"/>
  <c r="H1978" i="3"/>
  <c r="D1978" i="3"/>
  <c r="E1978" i="3" s="1"/>
  <c r="B1978" i="3"/>
  <c r="A1978" i="3"/>
  <c r="P1977" i="3"/>
  <c r="O1977" i="3"/>
  <c r="N1977" i="3"/>
  <c r="I1977" i="3"/>
  <c r="J1977" i="3"/>
  <c r="H1977" i="3"/>
  <c r="D1977" i="3"/>
  <c r="E1977" i="3" s="1"/>
  <c r="B1977" i="3"/>
  <c r="A1977" i="3"/>
  <c r="P1976" i="3"/>
  <c r="O1976" i="3"/>
  <c r="N1976" i="3"/>
  <c r="I1976" i="3"/>
  <c r="H1976" i="3"/>
  <c r="D1976" i="3"/>
  <c r="E1976" i="3" s="1"/>
  <c r="B1976" i="3"/>
  <c r="A1976" i="3"/>
  <c r="P1975" i="3"/>
  <c r="O1975" i="3"/>
  <c r="N1975" i="3"/>
  <c r="I1975" i="3"/>
  <c r="J1975" i="3"/>
  <c r="H1975" i="3"/>
  <c r="D1975" i="3"/>
  <c r="E1975" i="3" s="1"/>
  <c r="B1975" i="3"/>
  <c r="A1975" i="3"/>
  <c r="P1974" i="3"/>
  <c r="O1974" i="3"/>
  <c r="N1974" i="3"/>
  <c r="I1974" i="3"/>
  <c r="J1974" i="3"/>
  <c r="H1974" i="3"/>
  <c r="D1974" i="3"/>
  <c r="E1974" i="3" s="1"/>
  <c r="B1974" i="3"/>
  <c r="A1974" i="3"/>
  <c r="P1973" i="3"/>
  <c r="O1973" i="3"/>
  <c r="N1973" i="3"/>
  <c r="I1973" i="3"/>
  <c r="J1973" i="3"/>
  <c r="H1973" i="3"/>
  <c r="D1973" i="3"/>
  <c r="E1973" i="3" s="1"/>
  <c r="B1973" i="3"/>
  <c r="A1973" i="3"/>
  <c r="P1972" i="3"/>
  <c r="O1972" i="3"/>
  <c r="N1972" i="3"/>
  <c r="I1972" i="3"/>
  <c r="J1972" i="3"/>
  <c r="H1972" i="3"/>
  <c r="D1972" i="3"/>
  <c r="E1972" i="3" s="1"/>
  <c r="B1972" i="3"/>
  <c r="A1972" i="3"/>
  <c r="P1971" i="3"/>
  <c r="O1971" i="3"/>
  <c r="N1971" i="3"/>
  <c r="I1971" i="3"/>
  <c r="H1971" i="3"/>
  <c r="D1971" i="3"/>
  <c r="E1971" i="3" s="1"/>
  <c r="B1971" i="3"/>
  <c r="A1971" i="3"/>
  <c r="P1970" i="3"/>
  <c r="O1970" i="3"/>
  <c r="N1970" i="3"/>
  <c r="I1970" i="3"/>
  <c r="J1970" i="3"/>
  <c r="Q1970" i="3"/>
  <c r="H1970" i="3"/>
  <c r="D1970" i="3"/>
  <c r="E1970" i="3" s="1"/>
  <c r="B1970" i="3"/>
  <c r="A1970" i="3"/>
  <c r="P1969" i="3"/>
  <c r="O1969" i="3"/>
  <c r="N1969" i="3"/>
  <c r="I1969" i="3"/>
  <c r="J1969" i="3"/>
  <c r="H1969" i="3"/>
  <c r="D1969" i="3"/>
  <c r="E1969" i="3" s="1"/>
  <c r="B1969" i="3"/>
  <c r="A1969" i="3"/>
  <c r="P1968" i="3"/>
  <c r="O1968" i="3"/>
  <c r="N1968" i="3"/>
  <c r="I1968" i="3"/>
  <c r="J1968" i="3"/>
  <c r="H1968" i="3"/>
  <c r="D1968" i="3"/>
  <c r="E1968" i="3" s="1"/>
  <c r="B1968" i="3"/>
  <c r="A1968" i="3"/>
  <c r="P1967" i="3"/>
  <c r="O1967" i="3"/>
  <c r="N1967" i="3"/>
  <c r="I1967" i="3"/>
  <c r="H1967" i="3"/>
  <c r="D1967" i="3"/>
  <c r="E1967" i="3" s="1"/>
  <c r="B1967" i="3"/>
  <c r="A1967" i="3"/>
  <c r="P1966" i="3"/>
  <c r="O1966" i="3"/>
  <c r="N1966" i="3"/>
  <c r="I1966" i="3"/>
  <c r="J1966" i="3"/>
  <c r="H1966" i="3"/>
  <c r="D1966" i="3"/>
  <c r="E1966" i="3" s="1"/>
  <c r="B1966" i="3"/>
  <c r="A1966" i="3"/>
  <c r="P1965" i="3"/>
  <c r="O1965" i="3"/>
  <c r="N1965" i="3"/>
  <c r="I1965" i="3"/>
  <c r="J1965" i="3"/>
  <c r="Q1965" i="3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/>
  <c r="I1963" i="3"/>
  <c r="J1963" i="3"/>
  <c r="H1963" i="3"/>
  <c r="D1963" i="3"/>
  <c r="E1963" i="3" s="1"/>
  <c r="B1963" i="3"/>
  <c r="A1963" i="3"/>
  <c r="P1962" i="3"/>
  <c r="O1962" i="3"/>
  <c r="N1962" i="3"/>
  <c r="I1962" i="3"/>
  <c r="J1962" i="3"/>
  <c r="Q1962" i="3"/>
  <c r="H1962" i="3"/>
  <c r="D1962" i="3"/>
  <c r="E1962" i="3" s="1"/>
  <c r="B1962" i="3"/>
  <c r="A1962" i="3"/>
  <c r="P1961" i="3"/>
  <c r="O1961" i="3"/>
  <c r="N1961" i="3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/>
  <c r="I1959" i="3"/>
  <c r="J1959" i="3"/>
  <c r="H1959" i="3"/>
  <c r="D1959" i="3"/>
  <c r="E1959" i="3" s="1"/>
  <c r="B1959" i="3"/>
  <c r="A1959" i="3"/>
  <c r="P1958" i="3"/>
  <c r="O1958" i="3"/>
  <c r="N1958" i="3"/>
  <c r="I1958" i="3"/>
  <c r="J1958" i="3"/>
  <c r="H1958" i="3"/>
  <c r="D1958" i="3"/>
  <c r="E1958" i="3" s="1"/>
  <c r="B1958" i="3"/>
  <c r="A1958" i="3"/>
  <c r="P1957" i="3"/>
  <c r="O1957" i="3"/>
  <c r="N1957" i="3"/>
  <c r="I1957" i="3"/>
  <c r="J1957" i="3"/>
  <c r="Q1957" i="3"/>
  <c r="H1957" i="3"/>
  <c r="D1957" i="3"/>
  <c r="E1957" i="3" s="1"/>
  <c r="B1957" i="3"/>
  <c r="A1957" i="3"/>
  <c r="P1956" i="3"/>
  <c r="O1956" i="3"/>
  <c r="N1956" i="3"/>
  <c r="I1956" i="3"/>
  <c r="J1956" i="3"/>
  <c r="H1956" i="3"/>
  <c r="D1956" i="3"/>
  <c r="E1956" i="3" s="1"/>
  <c r="B1956" i="3"/>
  <c r="A1956" i="3"/>
  <c r="P1955" i="3"/>
  <c r="O1955" i="3"/>
  <c r="N1955" i="3"/>
  <c r="I1955" i="3"/>
  <c r="H1955" i="3"/>
  <c r="D1955" i="3"/>
  <c r="E1955" i="3" s="1"/>
  <c r="B1955" i="3"/>
  <c r="A1955" i="3"/>
  <c r="P1954" i="3"/>
  <c r="O1954" i="3"/>
  <c r="N1954" i="3"/>
  <c r="I1954" i="3"/>
  <c r="J1954" i="3"/>
  <c r="H1954" i="3"/>
  <c r="D1954" i="3"/>
  <c r="E1954" i="3" s="1"/>
  <c r="B1954" i="3"/>
  <c r="A1954" i="3"/>
  <c r="P1953" i="3"/>
  <c r="O1953" i="3"/>
  <c r="N1953" i="3"/>
  <c r="I1953" i="3"/>
  <c r="H1953" i="3"/>
  <c r="D1953" i="3"/>
  <c r="E1953" i="3" s="1"/>
  <c r="B1953" i="3"/>
  <c r="A1953" i="3"/>
  <c r="P1952" i="3"/>
  <c r="O1952" i="3"/>
  <c r="N1952" i="3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/>
  <c r="I1949" i="3"/>
  <c r="H1949" i="3"/>
  <c r="D1949" i="3"/>
  <c r="E1949" i="3" s="1"/>
  <c r="B1949" i="3"/>
  <c r="A1949" i="3"/>
  <c r="P1948" i="3"/>
  <c r="O1948" i="3"/>
  <c r="N1948" i="3"/>
  <c r="I1948" i="3"/>
  <c r="J1948" i="3"/>
  <c r="H1948" i="3"/>
  <c r="D1948" i="3"/>
  <c r="E1948" i="3" s="1"/>
  <c r="B1948" i="3"/>
  <c r="A1948" i="3"/>
  <c r="P1947" i="3"/>
  <c r="O1947" i="3"/>
  <c r="N1947" i="3"/>
  <c r="I1947" i="3"/>
  <c r="H1947" i="3"/>
  <c r="D1947" i="3"/>
  <c r="E1947" i="3" s="1"/>
  <c r="B1947" i="3"/>
  <c r="A1947" i="3"/>
  <c r="P1946" i="3"/>
  <c r="O1946" i="3"/>
  <c r="N1946" i="3"/>
  <c r="I1946" i="3"/>
  <c r="J1946" i="3"/>
  <c r="L1946" i="3"/>
  <c r="H1946" i="3"/>
  <c r="D1946" i="3"/>
  <c r="E1946" i="3" s="1"/>
  <c r="B1946" i="3"/>
  <c r="A1946" i="3"/>
  <c r="P1945" i="3"/>
  <c r="O1945" i="3"/>
  <c r="N1945" i="3"/>
  <c r="I1945" i="3"/>
  <c r="H1945" i="3"/>
  <c r="D1945" i="3"/>
  <c r="E1945" i="3" s="1"/>
  <c r="B1945" i="3"/>
  <c r="A1945" i="3"/>
  <c r="P1944" i="3"/>
  <c r="O1944" i="3"/>
  <c r="N1944" i="3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/>
  <c r="I1941" i="3"/>
  <c r="H1941" i="3"/>
  <c r="D1941" i="3"/>
  <c r="E1941" i="3" s="1"/>
  <c r="B1941" i="3"/>
  <c r="A1941" i="3"/>
  <c r="P1940" i="3"/>
  <c r="O1940" i="3"/>
  <c r="N1940" i="3"/>
  <c r="I1940" i="3"/>
  <c r="J1940" i="3"/>
  <c r="H1940" i="3"/>
  <c r="D1940" i="3"/>
  <c r="E1940" i="3" s="1"/>
  <c r="B1940" i="3"/>
  <c r="A1940" i="3"/>
  <c r="P1939" i="3"/>
  <c r="O1939" i="3"/>
  <c r="N1939" i="3"/>
  <c r="I1939" i="3"/>
  <c r="H1939" i="3"/>
  <c r="D1939" i="3"/>
  <c r="E1939" i="3" s="1"/>
  <c r="B1939" i="3"/>
  <c r="A1939" i="3"/>
  <c r="P1938" i="3"/>
  <c r="O1938" i="3"/>
  <c r="N1938" i="3"/>
  <c r="I1938" i="3"/>
  <c r="J1938" i="3"/>
  <c r="L1938" i="3"/>
  <c r="H1938" i="3"/>
  <c r="D1938" i="3"/>
  <c r="E1938" i="3" s="1"/>
  <c r="B1938" i="3"/>
  <c r="A1938" i="3"/>
  <c r="P1937" i="3"/>
  <c r="O1937" i="3"/>
  <c r="N1937" i="3"/>
  <c r="I1937" i="3"/>
  <c r="H1937" i="3"/>
  <c r="D1937" i="3"/>
  <c r="E1937" i="3" s="1"/>
  <c r="B1937" i="3"/>
  <c r="A1937" i="3"/>
  <c r="P1936" i="3"/>
  <c r="O1936" i="3"/>
  <c r="N1936" i="3"/>
  <c r="I1936" i="3"/>
  <c r="J1936" i="3"/>
  <c r="H1936" i="3"/>
  <c r="D1936" i="3"/>
  <c r="E1936" i="3" s="1"/>
  <c r="B1936" i="3"/>
  <c r="A1936" i="3"/>
  <c r="P1935" i="3"/>
  <c r="O1935" i="3"/>
  <c r="N1935" i="3"/>
  <c r="I1935" i="3"/>
  <c r="H1935" i="3"/>
  <c r="D1935" i="3"/>
  <c r="E1935" i="3" s="1"/>
  <c r="B1935" i="3"/>
  <c r="A1935" i="3"/>
  <c r="P1934" i="3"/>
  <c r="O1934" i="3"/>
  <c r="N1934" i="3"/>
  <c r="I1934" i="3"/>
  <c r="J1934" i="3"/>
  <c r="H1934" i="3"/>
  <c r="D1934" i="3"/>
  <c r="E1934" i="3" s="1"/>
  <c r="B1934" i="3"/>
  <c r="A1934" i="3"/>
  <c r="P1933" i="3"/>
  <c r="O1933" i="3"/>
  <c r="N1933" i="3"/>
  <c r="I1933" i="3"/>
  <c r="H1933" i="3"/>
  <c r="D1933" i="3"/>
  <c r="E1933" i="3" s="1"/>
  <c r="B1933" i="3"/>
  <c r="A1933" i="3"/>
  <c r="P1932" i="3"/>
  <c r="O1932" i="3"/>
  <c r="N1932" i="3"/>
  <c r="I1932" i="3"/>
  <c r="J1932" i="3"/>
  <c r="H1932" i="3"/>
  <c r="D1932" i="3"/>
  <c r="E1932" i="3" s="1"/>
  <c r="B1932" i="3"/>
  <c r="A1932" i="3"/>
  <c r="P1931" i="3"/>
  <c r="O1931" i="3"/>
  <c r="N1931" i="3"/>
  <c r="I1931" i="3"/>
  <c r="H1931" i="3"/>
  <c r="D1931" i="3"/>
  <c r="E1931" i="3" s="1"/>
  <c r="B1931" i="3"/>
  <c r="A1931" i="3"/>
  <c r="P1930" i="3"/>
  <c r="O1930" i="3"/>
  <c r="N1930" i="3"/>
  <c r="I1930" i="3"/>
  <c r="H1930" i="3"/>
  <c r="D1930" i="3"/>
  <c r="E1930" i="3" s="1"/>
  <c r="B1930" i="3"/>
  <c r="A1930" i="3"/>
  <c r="P1929" i="3"/>
  <c r="O1929" i="3"/>
  <c r="N1929" i="3"/>
  <c r="I1929" i="3"/>
  <c r="H1929" i="3"/>
  <c r="D1929" i="3"/>
  <c r="E1929" i="3" s="1"/>
  <c r="B1929" i="3"/>
  <c r="A1929" i="3"/>
  <c r="P1928" i="3"/>
  <c r="O1928" i="3"/>
  <c r="N1928" i="3"/>
  <c r="I1928" i="3"/>
  <c r="H1928" i="3"/>
  <c r="D1928" i="3"/>
  <c r="E1928" i="3" s="1"/>
  <c r="B1928" i="3"/>
  <c r="A1928" i="3"/>
  <c r="P1927" i="3"/>
  <c r="O1927" i="3"/>
  <c r="N1927" i="3"/>
  <c r="I1927" i="3"/>
  <c r="H1927" i="3"/>
  <c r="D1927" i="3"/>
  <c r="E1927" i="3" s="1"/>
  <c r="B1927" i="3"/>
  <c r="A1927" i="3"/>
  <c r="P1926" i="3"/>
  <c r="O1926" i="3"/>
  <c r="N1926" i="3"/>
  <c r="I1926" i="3"/>
  <c r="H1926" i="3"/>
  <c r="D1926" i="3"/>
  <c r="E1926" i="3" s="1"/>
  <c r="B1926" i="3"/>
  <c r="A1926" i="3"/>
  <c r="P1925" i="3"/>
  <c r="O1925" i="3"/>
  <c r="N1925" i="3"/>
  <c r="I1925" i="3"/>
  <c r="H1925" i="3"/>
  <c r="D1925" i="3"/>
  <c r="E1925" i="3" s="1"/>
  <c r="B1925" i="3"/>
  <c r="A1925" i="3"/>
  <c r="P1924" i="3"/>
  <c r="O1924" i="3"/>
  <c r="N1924" i="3"/>
  <c r="I1924" i="3"/>
  <c r="H1924" i="3"/>
  <c r="D1924" i="3"/>
  <c r="E1924" i="3" s="1"/>
  <c r="B1924" i="3"/>
  <c r="A1924" i="3"/>
  <c r="P1923" i="3"/>
  <c r="O1923" i="3"/>
  <c r="N1923" i="3"/>
  <c r="I1923" i="3"/>
  <c r="H1923" i="3"/>
  <c r="D1923" i="3"/>
  <c r="E1923" i="3" s="1"/>
  <c r="B1923" i="3"/>
  <c r="A1923" i="3"/>
  <c r="P1922" i="3"/>
  <c r="O1922" i="3"/>
  <c r="N1922" i="3"/>
  <c r="I1922" i="3"/>
  <c r="H1922" i="3"/>
  <c r="D1922" i="3"/>
  <c r="E1922" i="3" s="1"/>
  <c r="B1922" i="3"/>
  <c r="A1922" i="3"/>
  <c r="P1921" i="3"/>
  <c r="O1921" i="3"/>
  <c r="N1921" i="3"/>
  <c r="I1921" i="3"/>
  <c r="H1921" i="3"/>
  <c r="D1921" i="3"/>
  <c r="E1921" i="3" s="1"/>
  <c r="B1921" i="3"/>
  <c r="A1921" i="3"/>
  <c r="P1920" i="3"/>
  <c r="O1920" i="3"/>
  <c r="N1920" i="3"/>
  <c r="I1920" i="3"/>
  <c r="H1920" i="3"/>
  <c r="D1920" i="3"/>
  <c r="E1920" i="3" s="1"/>
  <c r="B1920" i="3"/>
  <c r="A1920" i="3"/>
  <c r="P1919" i="3"/>
  <c r="O1919" i="3"/>
  <c r="N1919" i="3"/>
  <c r="I1919" i="3"/>
  <c r="H1919" i="3"/>
  <c r="D1919" i="3"/>
  <c r="E1919" i="3" s="1"/>
  <c r="B1919" i="3"/>
  <c r="A1919" i="3"/>
  <c r="P1918" i="3"/>
  <c r="O1918" i="3"/>
  <c r="N1918" i="3"/>
  <c r="I1918" i="3"/>
  <c r="H1918" i="3"/>
  <c r="D1918" i="3"/>
  <c r="E1918" i="3" s="1"/>
  <c r="B1918" i="3"/>
  <c r="A1918" i="3"/>
  <c r="P1917" i="3"/>
  <c r="O1917" i="3"/>
  <c r="N1917" i="3"/>
  <c r="I1917" i="3"/>
  <c r="H1917" i="3"/>
  <c r="D1917" i="3"/>
  <c r="E1917" i="3" s="1"/>
  <c r="B1917" i="3"/>
  <c r="A1917" i="3"/>
  <c r="P1916" i="3"/>
  <c r="O1916" i="3"/>
  <c r="N1916" i="3"/>
  <c r="I1916" i="3"/>
  <c r="H1916" i="3"/>
  <c r="D1916" i="3"/>
  <c r="E1916" i="3" s="1"/>
  <c r="B1916" i="3"/>
  <c r="A1916" i="3"/>
  <c r="P1915" i="3"/>
  <c r="O1915" i="3"/>
  <c r="N1915" i="3"/>
  <c r="I1915" i="3"/>
  <c r="H1915" i="3"/>
  <c r="D1915" i="3"/>
  <c r="E1915" i="3" s="1"/>
  <c r="B1915" i="3"/>
  <c r="A1915" i="3"/>
  <c r="P1914" i="3"/>
  <c r="O1914" i="3"/>
  <c r="N1914" i="3"/>
  <c r="I1914" i="3"/>
  <c r="H1914" i="3"/>
  <c r="D1914" i="3"/>
  <c r="E1914" i="3" s="1"/>
  <c r="B1914" i="3"/>
  <c r="A1914" i="3"/>
  <c r="P1913" i="3"/>
  <c r="O1913" i="3"/>
  <c r="N1913" i="3"/>
  <c r="I1913" i="3"/>
  <c r="H1913" i="3"/>
  <c r="D1913" i="3"/>
  <c r="E1913" i="3" s="1"/>
  <c r="B1913" i="3"/>
  <c r="A1913" i="3"/>
  <c r="P1912" i="3"/>
  <c r="O1912" i="3"/>
  <c r="N1912" i="3"/>
  <c r="I1912" i="3"/>
  <c r="H1912" i="3"/>
  <c r="D1912" i="3"/>
  <c r="E1912" i="3" s="1"/>
  <c r="B1912" i="3"/>
  <c r="A1912" i="3"/>
  <c r="P1911" i="3"/>
  <c r="O1911" i="3"/>
  <c r="N1911" i="3"/>
  <c r="I1911" i="3"/>
  <c r="H1911" i="3"/>
  <c r="D1911" i="3"/>
  <c r="E1911" i="3" s="1"/>
  <c r="B1911" i="3"/>
  <c r="A1911" i="3"/>
  <c r="P1910" i="3"/>
  <c r="O1910" i="3"/>
  <c r="N1910" i="3"/>
  <c r="I1910" i="3"/>
  <c r="H1910" i="3"/>
  <c r="D1910" i="3"/>
  <c r="E1910" i="3" s="1"/>
  <c r="B1910" i="3"/>
  <c r="A1910" i="3"/>
  <c r="P1909" i="3"/>
  <c r="O1909" i="3"/>
  <c r="N1909" i="3"/>
  <c r="I1909" i="3"/>
  <c r="H1909" i="3"/>
  <c r="D1909" i="3"/>
  <c r="E1909" i="3" s="1"/>
  <c r="B1909" i="3"/>
  <c r="A1909" i="3"/>
  <c r="P1908" i="3"/>
  <c r="O1908" i="3"/>
  <c r="N1908" i="3"/>
  <c r="I1908" i="3"/>
  <c r="H1908" i="3"/>
  <c r="D1908" i="3"/>
  <c r="E1908" i="3" s="1"/>
  <c r="B1908" i="3"/>
  <c r="A1908" i="3"/>
  <c r="P1907" i="3"/>
  <c r="O1907" i="3"/>
  <c r="N1907" i="3"/>
  <c r="I1907" i="3"/>
  <c r="H1907" i="3"/>
  <c r="D1907" i="3"/>
  <c r="E1907" i="3" s="1"/>
  <c r="B1907" i="3"/>
  <c r="A1907" i="3"/>
  <c r="P1906" i="3"/>
  <c r="O1906" i="3"/>
  <c r="N1906" i="3"/>
  <c r="I1906" i="3"/>
  <c r="H1906" i="3"/>
  <c r="D1906" i="3"/>
  <c r="E1906" i="3" s="1"/>
  <c r="B1906" i="3"/>
  <c r="A1906" i="3"/>
  <c r="P1905" i="3"/>
  <c r="O1905" i="3"/>
  <c r="N1905" i="3"/>
  <c r="I1905" i="3"/>
  <c r="H1905" i="3"/>
  <c r="D1905" i="3"/>
  <c r="E1905" i="3" s="1"/>
  <c r="B1905" i="3"/>
  <c r="A1905" i="3"/>
  <c r="P1904" i="3"/>
  <c r="O1904" i="3"/>
  <c r="N1904" i="3"/>
  <c r="I1904" i="3"/>
  <c r="H1904" i="3"/>
  <c r="D1904" i="3"/>
  <c r="E1904" i="3" s="1"/>
  <c r="B1904" i="3"/>
  <c r="A1904" i="3"/>
  <c r="P1903" i="3"/>
  <c r="O1903" i="3"/>
  <c r="N1903" i="3"/>
  <c r="I1903" i="3"/>
  <c r="H1903" i="3"/>
  <c r="D1903" i="3"/>
  <c r="E1903" i="3" s="1"/>
  <c r="B1903" i="3"/>
  <c r="A1903" i="3"/>
  <c r="P1902" i="3"/>
  <c r="O1902" i="3"/>
  <c r="N1902" i="3"/>
  <c r="I1902" i="3"/>
  <c r="J1902" i="3"/>
  <c r="H1902" i="3"/>
  <c r="D1902" i="3"/>
  <c r="E1902" i="3" s="1"/>
  <c r="B1902" i="3"/>
  <c r="A1902" i="3"/>
  <c r="P1901" i="3"/>
  <c r="O1901" i="3"/>
  <c r="N1901" i="3"/>
  <c r="I1901" i="3"/>
  <c r="H1901" i="3"/>
  <c r="D1901" i="3"/>
  <c r="E1901" i="3" s="1"/>
  <c r="B1901" i="3"/>
  <c r="A1901" i="3"/>
  <c r="P1900" i="3"/>
  <c r="O1900" i="3"/>
  <c r="N1900" i="3"/>
  <c r="I1900" i="3"/>
  <c r="J1900" i="3"/>
  <c r="H1900" i="3"/>
  <c r="D1900" i="3"/>
  <c r="E1900" i="3" s="1"/>
  <c r="B1900" i="3"/>
  <c r="A1900" i="3"/>
  <c r="P1899" i="3"/>
  <c r="O1899" i="3"/>
  <c r="N1899" i="3"/>
  <c r="I1899" i="3"/>
  <c r="J1899" i="3"/>
  <c r="H1899" i="3"/>
  <c r="D1899" i="3"/>
  <c r="E1899" i="3" s="1"/>
  <c r="B1899" i="3"/>
  <c r="A1899" i="3"/>
  <c r="P1898" i="3"/>
  <c r="O1898" i="3"/>
  <c r="N1898" i="3"/>
  <c r="I1898" i="3"/>
  <c r="J1898" i="3"/>
  <c r="H1898" i="3"/>
  <c r="D1898" i="3"/>
  <c r="E1898" i="3" s="1"/>
  <c r="B1898" i="3"/>
  <c r="A1898" i="3"/>
  <c r="P1897" i="3"/>
  <c r="O1897" i="3"/>
  <c r="N1897" i="3"/>
  <c r="I1897" i="3"/>
  <c r="H1897" i="3"/>
  <c r="D1897" i="3"/>
  <c r="E1897" i="3" s="1"/>
  <c r="B1897" i="3"/>
  <c r="A1897" i="3"/>
  <c r="P1896" i="3"/>
  <c r="O1896" i="3"/>
  <c r="N1896" i="3"/>
  <c r="I1896" i="3"/>
  <c r="H1896" i="3"/>
  <c r="D1896" i="3"/>
  <c r="E1896" i="3" s="1"/>
  <c r="B1896" i="3"/>
  <c r="A1896" i="3"/>
  <c r="P1895" i="3"/>
  <c r="O1895" i="3"/>
  <c r="N1895" i="3"/>
  <c r="I1895" i="3"/>
  <c r="H1895" i="3"/>
  <c r="D1895" i="3"/>
  <c r="E1895" i="3" s="1"/>
  <c r="B1895" i="3"/>
  <c r="A1895" i="3"/>
  <c r="P1894" i="3"/>
  <c r="O1894" i="3"/>
  <c r="N1894" i="3"/>
  <c r="I1894" i="3"/>
  <c r="J1894" i="3"/>
  <c r="H1894" i="3"/>
  <c r="D1894" i="3"/>
  <c r="E1894" i="3" s="1"/>
  <c r="B1894" i="3"/>
  <c r="A1894" i="3"/>
  <c r="P1893" i="3"/>
  <c r="O1893" i="3"/>
  <c r="N1893" i="3"/>
  <c r="I1893" i="3"/>
  <c r="H1893" i="3"/>
  <c r="D1893" i="3"/>
  <c r="E1893" i="3" s="1"/>
  <c r="B1893" i="3"/>
  <c r="A1893" i="3"/>
  <c r="P1892" i="3"/>
  <c r="O1892" i="3"/>
  <c r="N1892" i="3"/>
  <c r="I1892" i="3"/>
  <c r="H1892" i="3"/>
  <c r="D1892" i="3"/>
  <c r="E1892" i="3" s="1"/>
  <c r="B1892" i="3"/>
  <c r="A1892" i="3"/>
  <c r="P1891" i="3"/>
  <c r="O1891" i="3"/>
  <c r="N1891" i="3"/>
  <c r="I1891" i="3"/>
  <c r="H1891" i="3"/>
  <c r="D1891" i="3"/>
  <c r="E1891" i="3" s="1"/>
  <c r="B1891" i="3"/>
  <c r="A1891" i="3"/>
  <c r="P1890" i="3"/>
  <c r="O1890" i="3"/>
  <c r="N1890" i="3"/>
  <c r="I1890" i="3"/>
  <c r="J1890" i="3"/>
  <c r="H1890" i="3"/>
  <c r="D1890" i="3"/>
  <c r="E1890" i="3" s="1"/>
  <c r="B1890" i="3"/>
  <c r="A1890" i="3"/>
  <c r="P1889" i="3"/>
  <c r="O1889" i="3"/>
  <c r="N1889" i="3"/>
  <c r="I1889" i="3"/>
  <c r="H1889" i="3"/>
  <c r="D1889" i="3"/>
  <c r="E1889" i="3" s="1"/>
  <c r="B1889" i="3"/>
  <c r="A1889" i="3"/>
  <c r="P1888" i="3"/>
  <c r="O1888" i="3"/>
  <c r="N1888" i="3"/>
  <c r="I1888" i="3"/>
  <c r="H1888" i="3"/>
  <c r="D1888" i="3"/>
  <c r="E1888" i="3" s="1"/>
  <c r="B1888" i="3"/>
  <c r="A1888" i="3"/>
  <c r="P1887" i="3"/>
  <c r="O1887" i="3"/>
  <c r="N1887" i="3"/>
  <c r="I1887" i="3"/>
  <c r="H1887" i="3"/>
  <c r="D1887" i="3"/>
  <c r="E1887" i="3" s="1"/>
  <c r="B1887" i="3"/>
  <c r="A1887" i="3"/>
  <c r="P1886" i="3"/>
  <c r="O1886" i="3"/>
  <c r="N1886" i="3"/>
  <c r="I1886" i="3"/>
  <c r="J1886" i="3"/>
  <c r="H1886" i="3"/>
  <c r="D1886" i="3"/>
  <c r="E1886" i="3" s="1"/>
  <c r="B1886" i="3"/>
  <c r="A1886" i="3"/>
  <c r="P1885" i="3"/>
  <c r="O1885" i="3"/>
  <c r="N1885" i="3"/>
  <c r="I1885" i="3"/>
  <c r="H1885" i="3"/>
  <c r="D1885" i="3"/>
  <c r="E1885" i="3" s="1"/>
  <c r="B1885" i="3"/>
  <c r="A1885" i="3"/>
  <c r="P1884" i="3"/>
  <c r="O1884" i="3"/>
  <c r="N1884" i="3"/>
  <c r="I1884" i="3"/>
  <c r="J1884" i="3"/>
  <c r="H1884" i="3"/>
  <c r="D1884" i="3"/>
  <c r="E1884" i="3" s="1"/>
  <c r="B1884" i="3"/>
  <c r="A1884" i="3"/>
  <c r="P1883" i="3"/>
  <c r="O1883" i="3"/>
  <c r="N1883" i="3"/>
  <c r="I1883" i="3"/>
  <c r="J1883" i="3"/>
  <c r="H1883" i="3"/>
  <c r="D1883" i="3"/>
  <c r="E1883" i="3" s="1"/>
  <c r="B1883" i="3"/>
  <c r="A1883" i="3"/>
  <c r="P1882" i="3"/>
  <c r="O1882" i="3"/>
  <c r="N1882" i="3"/>
  <c r="I1882" i="3"/>
  <c r="J1882" i="3"/>
  <c r="H1882" i="3"/>
  <c r="D1882" i="3"/>
  <c r="E1882" i="3" s="1"/>
  <c r="B1882" i="3"/>
  <c r="A1882" i="3"/>
  <c r="P1881" i="3"/>
  <c r="O1881" i="3"/>
  <c r="N1881" i="3"/>
  <c r="I1881" i="3"/>
  <c r="H1881" i="3"/>
  <c r="D1881" i="3"/>
  <c r="E1881" i="3" s="1"/>
  <c r="B1881" i="3"/>
  <c r="A1881" i="3"/>
  <c r="P1880" i="3"/>
  <c r="O1880" i="3"/>
  <c r="N1880" i="3"/>
  <c r="I1880" i="3"/>
  <c r="H1880" i="3"/>
  <c r="D1880" i="3"/>
  <c r="E1880" i="3" s="1"/>
  <c r="B1880" i="3"/>
  <c r="A1880" i="3"/>
  <c r="P1879" i="3"/>
  <c r="O1879" i="3"/>
  <c r="N1879" i="3"/>
  <c r="I1879" i="3"/>
  <c r="H1879" i="3"/>
  <c r="D1879" i="3"/>
  <c r="E1879" i="3" s="1"/>
  <c r="B1879" i="3"/>
  <c r="A1879" i="3"/>
  <c r="P1878" i="3"/>
  <c r="O1878" i="3"/>
  <c r="N1878" i="3"/>
  <c r="I1878" i="3"/>
  <c r="J1878" i="3"/>
  <c r="H1878" i="3"/>
  <c r="D1878" i="3"/>
  <c r="E1878" i="3" s="1"/>
  <c r="B1878" i="3"/>
  <c r="A1878" i="3"/>
  <c r="P1877" i="3"/>
  <c r="O1877" i="3"/>
  <c r="N1877" i="3"/>
  <c r="I1877" i="3"/>
  <c r="H1877" i="3"/>
  <c r="D1877" i="3"/>
  <c r="E1877" i="3" s="1"/>
  <c r="B1877" i="3"/>
  <c r="A1877" i="3"/>
  <c r="P1876" i="3"/>
  <c r="O1876" i="3"/>
  <c r="N1876" i="3"/>
  <c r="I1876" i="3"/>
  <c r="H1876" i="3"/>
  <c r="D1876" i="3"/>
  <c r="E1876" i="3" s="1"/>
  <c r="B1876" i="3"/>
  <c r="A1876" i="3"/>
  <c r="P1875" i="3"/>
  <c r="O1875" i="3"/>
  <c r="N1875" i="3"/>
  <c r="I1875" i="3"/>
  <c r="H1875" i="3"/>
  <c r="D1875" i="3"/>
  <c r="E1875" i="3" s="1"/>
  <c r="B1875" i="3"/>
  <c r="A1875" i="3"/>
  <c r="P1874" i="3"/>
  <c r="O1874" i="3"/>
  <c r="N1874" i="3"/>
  <c r="I1874" i="3"/>
  <c r="J1874" i="3"/>
  <c r="H1874" i="3"/>
  <c r="D1874" i="3"/>
  <c r="E1874" i="3" s="1"/>
  <c r="B1874" i="3"/>
  <c r="A1874" i="3"/>
  <c r="P1873" i="3"/>
  <c r="O1873" i="3"/>
  <c r="N1873" i="3"/>
  <c r="I1873" i="3"/>
  <c r="J1873" i="3"/>
  <c r="H1873" i="3"/>
  <c r="D1873" i="3"/>
  <c r="E1873" i="3" s="1"/>
  <c r="B1873" i="3"/>
  <c r="A1873" i="3"/>
  <c r="P1872" i="3"/>
  <c r="O1872" i="3"/>
  <c r="N1872" i="3"/>
  <c r="I1872" i="3"/>
  <c r="H1872" i="3"/>
  <c r="D1872" i="3"/>
  <c r="E1872" i="3" s="1"/>
  <c r="B1872" i="3"/>
  <c r="A1872" i="3"/>
  <c r="P1871" i="3"/>
  <c r="O1871" i="3"/>
  <c r="N1871" i="3"/>
  <c r="I1871" i="3"/>
  <c r="J1871" i="3"/>
  <c r="H1871" i="3"/>
  <c r="D1871" i="3"/>
  <c r="E1871" i="3" s="1"/>
  <c r="B1871" i="3"/>
  <c r="A1871" i="3"/>
  <c r="P1870" i="3"/>
  <c r="O1870" i="3"/>
  <c r="N1870" i="3"/>
  <c r="I1870" i="3"/>
  <c r="H1870" i="3"/>
  <c r="D1870" i="3"/>
  <c r="E1870" i="3" s="1"/>
  <c r="B1870" i="3"/>
  <c r="A1870" i="3"/>
  <c r="P1869" i="3"/>
  <c r="O1869" i="3"/>
  <c r="N1869" i="3"/>
  <c r="I1869" i="3"/>
  <c r="J1869" i="3"/>
  <c r="L1869" i="3"/>
  <c r="H1869" i="3"/>
  <c r="D1869" i="3"/>
  <c r="E1869" i="3" s="1"/>
  <c r="B1869" i="3"/>
  <c r="A1869" i="3"/>
  <c r="P1868" i="3"/>
  <c r="O1868" i="3"/>
  <c r="N1868" i="3"/>
  <c r="I1868" i="3"/>
  <c r="H1868" i="3"/>
  <c r="D1868" i="3"/>
  <c r="E1868" i="3" s="1"/>
  <c r="B1868" i="3"/>
  <c r="A1868" i="3"/>
  <c r="P1867" i="3"/>
  <c r="O1867" i="3"/>
  <c r="N1867" i="3"/>
  <c r="I1867" i="3"/>
  <c r="J1867" i="3"/>
  <c r="H1867" i="3"/>
  <c r="D1867" i="3"/>
  <c r="E1867" i="3" s="1"/>
  <c r="B1867" i="3"/>
  <c r="A1867" i="3"/>
  <c r="P1866" i="3"/>
  <c r="O1866" i="3"/>
  <c r="N1866" i="3"/>
  <c r="I1866" i="3"/>
  <c r="H1866" i="3"/>
  <c r="D1866" i="3"/>
  <c r="E1866" i="3" s="1"/>
  <c r="B1866" i="3"/>
  <c r="A1866" i="3"/>
  <c r="P1865" i="3"/>
  <c r="O1865" i="3"/>
  <c r="N1865" i="3"/>
  <c r="I1865" i="3"/>
  <c r="J1865" i="3"/>
  <c r="H1865" i="3"/>
  <c r="D1865" i="3"/>
  <c r="E1865" i="3" s="1"/>
  <c r="B1865" i="3"/>
  <c r="A1865" i="3"/>
  <c r="P1864" i="3"/>
  <c r="O1864" i="3"/>
  <c r="N1864" i="3"/>
  <c r="I1864" i="3"/>
  <c r="H1864" i="3"/>
  <c r="D1864" i="3"/>
  <c r="E1864" i="3" s="1"/>
  <c r="B1864" i="3"/>
  <c r="A1864" i="3"/>
  <c r="P1863" i="3"/>
  <c r="O1863" i="3"/>
  <c r="N1863" i="3"/>
  <c r="I1863" i="3"/>
  <c r="J1863" i="3"/>
  <c r="H1863" i="3"/>
  <c r="D1863" i="3"/>
  <c r="E1863" i="3" s="1"/>
  <c r="B1863" i="3"/>
  <c r="A1863" i="3"/>
  <c r="P1862" i="3"/>
  <c r="O1862" i="3"/>
  <c r="N1862" i="3"/>
  <c r="I1862" i="3"/>
  <c r="J1862" i="3"/>
  <c r="H1862" i="3"/>
  <c r="D1862" i="3"/>
  <c r="E1862" i="3" s="1"/>
  <c r="B1862" i="3"/>
  <c r="A1862" i="3"/>
  <c r="P1861" i="3"/>
  <c r="O1861" i="3"/>
  <c r="N1861" i="3"/>
  <c r="I1861" i="3"/>
  <c r="H1861" i="3"/>
  <c r="D1861" i="3"/>
  <c r="E1861" i="3" s="1"/>
  <c r="B1861" i="3"/>
  <c r="A1861" i="3"/>
  <c r="P1860" i="3"/>
  <c r="O1860" i="3"/>
  <c r="N1860" i="3"/>
  <c r="I1860" i="3"/>
  <c r="J1860" i="3"/>
  <c r="H1860" i="3"/>
  <c r="D1860" i="3"/>
  <c r="E1860" i="3" s="1"/>
  <c r="B1860" i="3"/>
  <c r="A1860" i="3"/>
  <c r="P1859" i="3"/>
  <c r="O1859" i="3"/>
  <c r="N1859" i="3"/>
  <c r="I1859" i="3"/>
  <c r="J1859" i="3"/>
  <c r="H1859" i="3"/>
  <c r="D1859" i="3"/>
  <c r="E1859" i="3" s="1"/>
  <c r="B1859" i="3"/>
  <c r="A1859" i="3"/>
  <c r="P1858" i="3"/>
  <c r="O1858" i="3"/>
  <c r="N1858" i="3"/>
  <c r="I1858" i="3"/>
  <c r="J1858" i="3"/>
  <c r="H1858" i="3"/>
  <c r="D1858" i="3"/>
  <c r="E1858" i="3" s="1"/>
  <c r="B1858" i="3"/>
  <c r="A1858" i="3"/>
  <c r="P1857" i="3"/>
  <c r="O1857" i="3"/>
  <c r="N1857" i="3"/>
  <c r="I1857" i="3"/>
  <c r="H1857" i="3"/>
  <c r="D1857" i="3"/>
  <c r="E1857" i="3" s="1"/>
  <c r="B1857" i="3"/>
  <c r="A1857" i="3"/>
  <c r="P1856" i="3"/>
  <c r="O1856" i="3"/>
  <c r="N1856" i="3"/>
  <c r="I1856" i="3"/>
  <c r="H1856" i="3"/>
  <c r="D1856" i="3"/>
  <c r="E1856" i="3" s="1"/>
  <c r="B1856" i="3"/>
  <c r="A1856" i="3"/>
  <c r="P1855" i="3"/>
  <c r="O1855" i="3"/>
  <c r="N1855" i="3"/>
  <c r="I1855" i="3"/>
  <c r="H1855" i="3"/>
  <c r="D1855" i="3"/>
  <c r="E1855" i="3" s="1"/>
  <c r="B1855" i="3"/>
  <c r="A1855" i="3"/>
  <c r="P1854" i="3"/>
  <c r="O1854" i="3"/>
  <c r="N1854" i="3"/>
  <c r="I1854" i="3"/>
  <c r="J1854" i="3"/>
  <c r="H1854" i="3"/>
  <c r="D1854" i="3"/>
  <c r="E1854" i="3" s="1"/>
  <c r="B1854" i="3"/>
  <c r="A1854" i="3"/>
  <c r="P1853" i="3"/>
  <c r="O1853" i="3"/>
  <c r="N1853" i="3"/>
  <c r="I1853" i="3"/>
  <c r="H1853" i="3"/>
  <c r="D1853" i="3"/>
  <c r="E1853" i="3" s="1"/>
  <c r="B1853" i="3"/>
  <c r="A1853" i="3"/>
  <c r="P1852" i="3"/>
  <c r="O1852" i="3"/>
  <c r="N1852" i="3"/>
  <c r="I1852" i="3"/>
  <c r="H1852" i="3"/>
  <c r="D1852" i="3"/>
  <c r="E1852" i="3" s="1"/>
  <c r="B1852" i="3"/>
  <c r="A1852" i="3"/>
  <c r="P1851" i="3"/>
  <c r="O1851" i="3"/>
  <c r="N1851" i="3"/>
  <c r="I1851" i="3"/>
  <c r="H1851" i="3"/>
  <c r="D1851" i="3"/>
  <c r="E1851" i="3" s="1"/>
  <c r="B1851" i="3"/>
  <c r="A1851" i="3"/>
  <c r="P1850" i="3"/>
  <c r="O1850" i="3"/>
  <c r="N1850" i="3"/>
  <c r="I1850" i="3"/>
  <c r="J1850" i="3"/>
  <c r="H1850" i="3"/>
  <c r="D1850" i="3"/>
  <c r="E1850" i="3" s="1"/>
  <c r="B1850" i="3"/>
  <c r="A1850" i="3"/>
  <c r="P1849" i="3"/>
  <c r="O1849" i="3"/>
  <c r="N1849" i="3"/>
  <c r="I1849" i="3"/>
  <c r="H1849" i="3"/>
  <c r="D1849" i="3"/>
  <c r="E1849" i="3" s="1"/>
  <c r="B1849" i="3"/>
  <c r="A1849" i="3"/>
  <c r="P1848" i="3"/>
  <c r="O1848" i="3"/>
  <c r="N1848" i="3"/>
  <c r="I1848" i="3"/>
  <c r="J1848" i="3"/>
  <c r="H1848" i="3"/>
  <c r="D1848" i="3"/>
  <c r="E1848" i="3" s="1"/>
  <c r="B1848" i="3"/>
  <c r="A1848" i="3"/>
  <c r="P1847" i="3"/>
  <c r="O1847" i="3"/>
  <c r="N1847" i="3"/>
  <c r="I1847" i="3"/>
  <c r="J1847" i="3"/>
  <c r="H1847" i="3"/>
  <c r="D1847" i="3"/>
  <c r="E1847" i="3" s="1"/>
  <c r="B1847" i="3"/>
  <c r="A1847" i="3"/>
  <c r="P1846" i="3"/>
  <c r="O1846" i="3"/>
  <c r="N1846" i="3"/>
  <c r="I1846" i="3"/>
  <c r="J1846" i="3"/>
  <c r="H1846" i="3"/>
  <c r="D1846" i="3"/>
  <c r="E1846" i="3" s="1"/>
  <c r="B1846" i="3"/>
  <c r="A1846" i="3"/>
  <c r="P1845" i="3"/>
  <c r="O1845" i="3"/>
  <c r="N1845" i="3"/>
  <c r="I1845" i="3"/>
  <c r="H1845" i="3"/>
  <c r="D1845" i="3"/>
  <c r="E1845" i="3" s="1"/>
  <c r="B1845" i="3"/>
  <c r="A1845" i="3"/>
  <c r="P1844" i="3"/>
  <c r="O1844" i="3"/>
  <c r="N1844" i="3"/>
  <c r="I1844" i="3"/>
  <c r="J1844" i="3"/>
  <c r="H1844" i="3"/>
  <c r="D1844" i="3"/>
  <c r="E1844" i="3" s="1"/>
  <c r="B1844" i="3"/>
  <c r="A1844" i="3"/>
  <c r="P1843" i="3"/>
  <c r="O1843" i="3"/>
  <c r="N1843" i="3"/>
  <c r="I1843" i="3"/>
  <c r="H1843" i="3"/>
  <c r="D1843" i="3"/>
  <c r="E1843" i="3" s="1"/>
  <c r="B1843" i="3"/>
  <c r="A1843" i="3"/>
  <c r="P1842" i="3"/>
  <c r="O1842" i="3"/>
  <c r="N1842" i="3"/>
  <c r="I1842" i="3"/>
  <c r="J1842" i="3"/>
  <c r="H1842" i="3"/>
  <c r="D1842" i="3"/>
  <c r="E1842" i="3" s="1"/>
  <c r="B1842" i="3"/>
  <c r="A1842" i="3"/>
  <c r="P1841" i="3"/>
  <c r="O1841" i="3"/>
  <c r="N1841" i="3"/>
  <c r="I1841" i="3"/>
  <c r="H1841" i="3"/>
  <c r="D1841" i="3"/>
  <c r="E1841" i="3" s="1"/>
  <c r="B1841" i="3"/>
  <c r="A1841" i="3"/>
  <c r="P1840" i="3"/>
  <c r="O1840" i="3"/>
  <c r="N1840" i="3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/>
  <c r="I1838" i="3"/>
  <c r="H1838" i="3"/>
  <c r="D1838" i="3"/>
  <c r="E1838" i="3" s="1"/>
  <c r="B1838" i="3"/>
  <c r="A1838" i="3"/>
  <c r="P1837" i="3"/>
  <c r="O1837" i="3"/>
  <c r="N1837" i="3"/>
  <c r="I1837" i="3"/>
  <c r="H1837" i="3"/>
  <c r="D1837" i="3"/>
  <c r="E1837" i="3" s="1"/>
  <c r="B1837" i="3"/>
  <c r="A1837" i="3"/>
  <c r="P1836" i="3"/>
  <c r="O1836" i="3"/>
  <c r="N1836" i="3"/>
  <c r="I1836" i="3"/>
  <c r="J1836" i="3"/>
  <c r="H1836" i="3"/>
  <c r="D1836" i="3"/>
  <c r="E1836" i="3" s="1"/>
  <c r="B1836" i="3"/>
  <c r="A1836" i="3"/>
  <c r="P1835" i="3"/>
  <c r="O1835" i="3"/>
  <c r="N1835" i="3"/>
  <c r="I1835" i="3"/>
  <c r="J1835" i="3"/>
  <c r="H1835" i="3"/>
  <c r="D1835" i="3"/>
  <c r="E1835" i="3" s="1"/>
  <c r="B1835" i="3"/>
  <c r="A1835" i="3"/>
  <c r="P1834" i="3"/>
  <c r="O1834" i="3"/>
  <c r="N1834" i="3"/>
  <c r="I1834" i="3"/>
  <c r="J1834" i="3"/>
  <c r="H1834" i="3"/>
  <c r="D1834" i="3"/>
  <c r="E1834" i="3" s="1"/>
  <c r="B1834" i="3"/>
  <c r="A1834" i="3"/>
  <c r="P1833" i="3"/>
  <c r="O1833" i="3"/>
  <c r="N1833" i="3"/>
  <c r="I1833" i="3"/>
  <c r="J1833" i="3"/>
  <c r="H1833" i="3"/>
  <c r="D1833" i="3"/>
  <c r="E1833" i="3" s="1"/>
  <c r="B1833" i="3"/>
  <c r="A1833" i="3"/>
  <c r="P1832" i="3"/>
  <c r="O1832" i="3"/>
  <c r="N1832" i="3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/>
  <c r="I1830" i="3"/>
  <c r="J1830" i="3"/>
  <c r="H1830" i="3"/>
  <c r="D1830" i="3"/>
  <c r="E1830" i="3" s="1"/>
  <c r="B1830" i="3"/>
  <c r="A1830" i="3"/>
  <c r="P1829" i="3"/>
  <c r="O1829" i="3"/>
  <c r="N1829" i="3"/>
  <c r="I1829" i="3"/>
  <c r="J1829" i="3"/>
  <c r="H1829" i="3"/>
  <c r="D1829" i="3"/>
  <c r="E1829" i="3" s="1"/>
  <c r="B1829" i="3"/>
  <c r="A1829" i="3"/>
  <c r="P1828" i="3"/>
  <c r="O1828" i="3"/>
  <c r="N1828" i="3"/>
  <c r="I1828" i="3"/>
  <c r="J1828" i="3"/>
  <c r="H1828" i="3"/>
  <c r="D1828" i="3"/>
  <c r="E1828" i="3" s="1"/>
  <c r="B1828" i="3"/>
  <c r="A1828" i="3"/>
  <c r="P1827" i="3"/>
  <c r="O1827" i="3"/>
  <c r="N1827" i="3"/>
  <c r="I1827" i="3"/>
  <c r="H1827" i="3"/>
  <c r="D1827" i="3"/>
  <c r="E1827" i="3" s="1"/>
  <c r="B1827" i="3"/>
  <c r="A1827" i="3"/>
  <c r="P1826" i="3"/>
  <c r="O1826" i="3"/>
  <c r="N1826" i="3"/>
  <c r="I1826" i="3"/>
  <c r="J1826" i="3"/>
  <c r="H1826" i="3"/>
  <c r="D1826" i="3"/>
  <c r="E1826" i="3" s="1"/>
  <c r="B1826" i="3"/>
  <c r="A1826" i="3"/>
  <c r="P1825" i="3"/>
  <c r="O1825" i="3"/>
  <c r="N1825" i="3"/>
  <c r="I1825" i="3"/>
  <c r="J1825" i="3"/>
  <c r="H1825" i="3"/>
  <c r="D1825" i="3"/>
  <c r="E1825" i="3" s="1"/>
  <c r="B1825" i="3"/>
  <c r="A1825" i="3"/>
  <c r="P1824" i="3"/>
  <c r="O1824" i="3"/>
  <c r="N1824" i="3"/>
  <c r="I1824" i="3"/>
  <c r="H1824" i="3"/>
  <c r="D1824" i="3"/>
  <c r="E1824" i="3" s="1"/>
  <c r="B1824" i="3"/>
  <c r="A1824" i="3"/>
  <c r="P1823" i="3"/>
  <c r="O1823" i="3"/>
  <c r="N1823" i="3"/>
  <c r="I1823" i="3"/>
  <c r="H1823" i="3"/>
  <c r="D1823" i="3"/>
  <c r="E1823" i="3" s="1"/>
  <c r="B1823" i="3"/>
  <c r="A1823" i="3"/>
  <c r="P1822" i="3"/>
  <c r="O1822" i="3"/>
  <c r="N1822" i="3"/>
  <c r="I1822" i="3"/>
  <c r="J1822" i="3"/>
  <c r="H1822" i="3"/>
  <c r="D1822" i="3"/>
  <c r="E1822" i="3" s="1"/>
  <c r="B1822" i="3"/>
  <c r="A1822" i="3"/>
  <c r="P1821" i="3"/>
  <c r="O1821" i="3"/>
  <c r="N1821" i="3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/>
  <c r="I1818" i="3"/>
  <c r="J1818" i="3"/>
  <c r="H1818" i="3"/>
  <c r="D1818" i="3"/>
  <c r="E1818" i="3" s="1"/>
  <c r="B1818" i="3"/>
  <c r="A1818" i="3"/>
  <c r="P1817" i="3"/>
  <c r="O1817" i="3"/>
  <c r="N1817" i="3"/>
  <c r="I1817" i="3"/>
  <c r="J1817" i="3"/>
  <c r="H1817" i="3"/>
  <c r="D1817" i="3"/>
  <c r="E1817" i="3" s="1"/>
  <c r="B1817" i="3"/>
  <c r="A1817" i="3"/>
  <c r="P1816" i="3"/>
  <c r="O1816" i="3"/>
  <c r="N1816" i="3"/>
  <c r="I1816" i="3"/>
  <c r="H1816" i="3"/>
  <c r="D1816" i="3"/>
  <c r="E1816" i="3" s="1"/>
  <c r="B1816" i="3"/>
  <c r="A1816" i="3"/>
  <c r="P1815" i="3"/>
  <c r="O1815" i="3"/>
  <c r="N1815" i="3"/>
  <c r="I1815" i="3"/>
  <c r="J1815" i="3"/>
  <c r="H1815" i="3"/>
  <c r="D1815" i="3"/>
  <c r="E1815" i="3" s="1"/>
  <c r="B1815" i="3"/>
  <c r="A1815" i="3"/>
  <c r="P1814" i="3"/>
  <c r="O1814" i="3"/>
  <c r="N1814" i="3"/>
  <c r="I1814" i="3"/>
  <c r="J1814" i="3"/>
  <c r="H1814" i="3"/>
  <c r="D1814" i="3"/>
  <c r="E1814" i="3" s="1"/>
  <c r="B1814" i="3"/>
  <c r="A1814" i="3"/>
  <c r="P1813" i="3"/>
  <c r="O1813" i="3"/>
  <c r="N1813" i="3"/>
  <c r="I1813" i="3"/>
  <c r="J1813" i="3"/>
  <c r="Q1813" i="3"/>
  <c r="H1813" i="3"/>
  <c r="D1813" i="3"/>
  <c r="E1813" i="3" s="1"/>
  <c r="B1813" i="3"/>
  <c r="A1813" i="3"/>
  <c r="P1812" i="3"/>
  <c r="O1812" i="3"/>
  <c r="N1812" i="3"/>
  <c r="I1812" i="3"/>
  <c r="J1812" i="3"/>
  <c r="Q1812" i="3"/>
  <c r="H1812" i="3"/>
  <c r="D1812" i="3"/>
  <c r="E1812" i="3" s="1"/>
  <c r="B1812" i="3"/>
  <c r="A1812" i="3"/>
  <c r="P1811" i="3"/>
  <c r="O1811" i="3"/>
  <c r="N1811" i="3"/>
  <c r="I1811" i="3"/>
  <c r="J1811" i="3"/>
  <c r="Q1811" i="3"/>
  <c r="H1811" i="3"/>
  <c r="D1811" i="3"/>
  <c r="E1811" i="3" s="1"/>
  <c r="B1811" i="3"/>
  <c r="A1811" i="3"/>
  <c r="P1810" i="3"/>
  <c r="O1810" i="3"/>
  <c r="N1810" i="3"/>
  <c r="I1810" i="3"/>
  <c r="J1810" i="3"/>
  <c r="Q1810" i="3"/>
  <c r="H1810" i="3"/>
  <c r="D1810" i="3"/>
  <c r="E1810" i="3" s="1"/>
  <c r="B1810" i="3"/>
  <c r="A1810" i="3"/>
  <c r="P1809" i="3"/>
  <c r="O1809" i="3"/>
  <c r="N1809" i="3"/>
  <c r="I1809" i="3"/>
  <c r="J1809" i="3"/>
  <c r="Q1809" i="3"/>
  <c r="H1809" i="3"/>
  <c r="D1809" i="3"/>
  <c r="E1809" i="3" s="1"/>
  <c r="B1809" i="3"/>
  <c r="A1809" i="3"/>
  <c r="P1808" i="3"/>
  <c r="O1808" i="3"/>
  <c r="N1808" i="3"/>
  <c r="I1808" i="3"/>
  <c r="J1808" i="3"/>
  <c r="Q1808" i="3"/>
  <c r="H1808" i="3"/>
  <c r="D1808" i="3"/>
  <c r="E1808" i="3" s="1"/>
  <c r="B1808" i="3"/>
  <c r="A1808" i="3"/>
  <c r="P1807" i="3"/>
  <c r="O1807" i="3"/>
  <c r="N1807" i="3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/>
  <c r="I1805" i="3"/>
  <c r="J1805" i="3"/>
  <c r="Q1805" i="3"/>
  <c r="H1805" i="3"/>
  <c r="D1805" i="3"/>
  <c r="E1805" i="3" s="1"/>
  <c r="B1805" i="3"/>
  <c r="A1805" i="3"/>
  <c r="P1804" i="3"/>
  <c r="O1804" i="3"/>
  <c r="N1804" i="3"/>
  <c r="I1804" i="3"/>
  <c r="J1804" i="3"/>
  <c r="H1804" i="3"/>
  <c r="D1804" i="3"/>
  <c r="E1804" i="3" s="1"/>
  <c r="B1804" i="3"/>
  <c r="A1804" i="3"/>
  <c r="P1803" i="3"/>
  <c r="O1803" i="3"/>
  <c r="N1803" i="3"/>
  <c r="I1803" i="3"/>
  <c r="J1803" i="3"/>
  <c r="H1803" i="3"/>
  <c r="D1803" i="3"/>
  <c r="E1803" i="3" s="1"/>
  <c r="B1803" i="3"/>
  <c r="A1803" i="3"/>
  <c r="P1802" i="3"/>
  <c r="O1802" i="3"/>
  <c r="N1802" i="3"/>
  <c r="I1802" i="3"/>
  <c r="J1802" i="3"/>
  <c r="H1802" i="3"/>
  <c r="D1802" i="3"/>
  <c r="E1802" i="3" s="1"/>
  <c r="B1802" i="3"/>
  <c r="A1802" i="3"/>
  <c r="P1801" i="3"/>
  <c r="O1801" i="3"/>
  <c r="N1801" i="3"/>
  <c r="I1801" i="3"/>
  <c r="J1801" i="3"/>
  <c r="Q1801" i="3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/>
  <c r="I1799" i="3"/>
  <c r="H1799" i="3"/>
  <c r="D1799" i="3"/>
  <c r="E1799" i="3" s="1"/>
  <c r="B1799" i="3"/>
  <c r="A1799" i="3"/>
  <c r="P1798" i="3"/>
  <c r="O1798" i="3"/>
  <c r="N1798" i="3"/>
  <c r="I1798" i="3"/>
  <c r="H1798" i="3"/>
  <c r="D1798" i="3"/>
  <c r="E1798" i="3" s="1"/>
  <c r="B1798" i="3"/>
  <c r="A1798" i="3"/>
  <c r="P1797" i="3"/>
  <c r="O1797" i="3"/>
  <c r="N1797" i="3"/>
  <c r="I1797" i="3"/>
  <c r="J1797" i="3"/>
  <c r="Q1797" i="3"/>
  <c r="H1797" i="3"/>
  <c r="D1797" i="3"/>
  <c r="E1797" i="3" s="1"/>
  <c r="B1797" i="3"/>
  <c r="A1797" i="3"/>
  <c r="P1796" i="3"/>
  <c r="O1796" i="3"/>
  <c r="N1796" i="3"/>
  <c r="I1796" i="3"/>
  <c r="H1796" i="3"/>
  <c r="D1796" i="3"/>
  <c r="E1796" i="3" s="1"/>
  <c r="B1796" i="3"/>
  <c r="A1796" i="3"/>
  <c r="P1795" i="3"/>
  <c r="O1795" i="3"/>
  <c r="N1795" i="3"/>
  <c r="I1795" i="3"/>
  <c r="J1795" i="3"/>
  <c r="Q1795" i="3"/>
  <c r="H1795" i="3"/>
  <c r="D1795" i="3"/>
  <c r="E1795" i="3" s="1"/>
  <c r="B1795" i="3"/>
  <c r="A1795" i="3"/>
  <c r="P1794" i="3"/>
  <c r="O1794" i="3"/>
  <c r="N1794" i="3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/>
  <c r="I1792" i="3"/>
  <c r="H1792" i="3"/>
  <c r="D1792" i="3"/>
  <c r="E1792" i="3" s="1"/>
  <c r="B1792" i="3"/>
  <c r="A1792" i="3"/>
  <c r="P1791" i="3"/>
  <c r="O1791" i="3"/>
  <c r="N1791" i="3"/>
  <c r="I1791" i="3"/>
  <c r="J1791" i="3"/>
  <c r="Q1791" i="3"/>
  <c r="H1791" i="3"/>
  <c r="D1791" i="3"/>
  <c r="E1791" i="3" s="1"/>
  <c r="B1791" i="3"/>
  <c r="A1791" i="3"/>
  <c r="P1790" i="3"/>
  <c r="O1790" i="3"/>
  <c r="N1790" i="3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/>
  <c r="I1788" i="3"/>
  <c r="J1788" i="3"/>
  <c r="H1788" i="3"/>
  <c r="D1788" i="3"/>
  <c r="E1788" i="3" s="1"/>
  <c r="B1788" i="3"/>
  <c r="A1788" i="3"/>
  <c r="P1787" i="3"/>
  <c r="O1787" i="3"/>
  <c r="N1787" i="3"/>
  <c r="I1787" i="3"/>
  <c r="J1787" i="3"/>
  <c r="Q1787" i="3"/>
  <c r="H1787" i="3"/>
  <c r="D1787" i="3"/>
  <c r="E1787" i="3" s="1"/>
  <c r="B1787" i="3"/>
  <c r="A1787" i="3"/>
  <c r="P1786" i="3"/>
  <c r="O1786" i="3"/>
  <c r="N1786" i="3"/>
  <c r="I1786" i="3"/>
  <c r="H1786" i="3"/>
  <c r="D1786" i="3"/>
  <c r="E1786" i="3" s="1"/>
  <c r="B1786" i="3"/>
  <c r="A1786" i="3"/>
  <c r="P1785" i="3"/>
  <c r="O1785" i="3"/>
  <c r="N1785" i="3"/>
  <c r="I1785" i="3"/>
  <c r="H1785" i="3"/>
  <c r="D1785" i="3"/>
  <c r="E1785" i="3" s="1"/>
  <c r="B1785" i="3"/>
  <c r="A1785" i="3"/>
  <c r="P1784" i="3"/>
  <c r="O1784" i="3"/>
  <c r="N1784" i="3"/>
  <c r="I1784" i="3"/>
  <c r="H1784" i="3"/>
  <c r="D1784" i="3"/>
  <c r="E1784" i="3" s="1"/>
  <c r="B1784" i="3"/>
  <c r="A1784" i="3"/>
  <c r="P1783" i="3"/>
  <c r="O1783" i="3"/>
  <c r="N1783" i="3"/>
  <c r="I1783" i="3"/>
  <c r="H1783" i="3"/>
  <c r="D1783" i="3"/>
  <c r="E1783" i="3" s="1"/>
  <c r="B1783" i="3"/>
  <c r="A1783" i="3"/>
  <c r="P1782" i="3"/>
  <c r="O1782" i="3"/>
  <c r="N1782" i="3"/>
  <c r="I1782" i="3"/>
  <c r="J1782" i="3"/>
  <c r="H1782" i="3"/>
  <c r="D1782" i="3"/>
  <c r="E1782" i="3" s="1"/>
  <c r="B1782" i="3"/>
  <c r="A1782" i="3"/>
  <c r="P1781" i="3"/>
  <c r="O1781" i="3"/>
  <c r="N1781" i="3"/>
  <c r="I1781" i="3"/>
  <c r="J1781" i="3"/>
  <c r="H1781" i="3"/>
  <c r="D1781" i="3"/>
  <c r="E1781" i="3" s="1"/>
  <c r="B1781" i="3"/>
  <c r="A1781" i="3"/>
  <c r="P1780" i="3"/>
  <c r="O1780" i="3"/>
  <c r="N1780" i="3"/>
  <c r="I1780" i="3"/>
  <c r="H1780" i="3"/>
  <c r="D1780" i="3"/>
  <c r="E1780" i="3" s="1"/>
  <c r="B1780" i="3"/>
  <c r="A1780" i="3"/>
  <c r="P1779" i="3"/>
  <c r="O1779" i="3"/>
  <c r="N1779" i="3"/>
  <c r="I1779" i="3"/>
  <c r="H1779" i="3"/>
  <c r="D1779" i="3"/>
  <c r="E1779" i="3" s="1"/>
  <c r="B1779" i="3"/>
  <c r="A1779" i="3"/>
  <c r="P1778" i="3"/>
  <c r="O1778" i="3"/>
  <c r="N1778" i="3"/>
  <c r="I1778" i="3"/>
  <c r="J1778" i="3"/>
  <c r="H1778" i="3"/>
  <c r="D1778" i="3"/>
  <c r="E1778" i="3" s="1"/>
  <c r="B1778" i="3"/>
  <c r="A1778" i="3"/>
  <c r="P1777" i="3"/>
  <c r="O1777" i="3"/>
  <c r="N1777" i="3"/>
  <c r="I1777" i="3"/>
  <c r="J1777" i="3"/>
  <c r="H1777" i="3"/>
  <c r="D1777" i="3"/>
  <c r="E1777" i="3" s="1"/>
  <c r="B1777" i="3"/>
  <c r="A1777" i="3"/>
  <c r="P1776" i="3"/>
  <c r="O1776" i="3"/>
  <c r="N1776" i="3"/>
  <c r="I1776" i="3"/>
  <c r="H1776" i="3"/>
  <c r="D1776" i="3"/>
  <c r="E1776" i="3" s="1"/>
  <c r="B1776" i="3"/>
  <c r="A1776" i="3"/>
  <c r="P1775" i="3"/>
  <c r="O1775" i="3"/>
  <c r="N1775" i="3"/>
  <c r="I1775" i="3"/>
  <c r="H1775" i="3"/>
  <c r="D1775" i="3"/>
  <c r="E1775" i="3" s="1"/>
  <c r="B1775" i="3"/>
  <c r="A1775" i="3"/>
  <c r="P1774" i="3"/>
  <c r="O1774" i="3"/>
  <c r="N1774" i="3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/>
  <c r="I1770" i="3"/>
  <c r="J1770" i="3"/>
  <c r="H1770" i="3"/>
  <c r="D1770" i="3"/>
  <c r="E1770" i="3" s="1"/>
  <c r="B1770" i="3"/>
  <c r="A1770" i="3"/>
  <c r="P1769" i="3"/>
  <c r="O1769" i="3"/>
  <c r="N1769" i="3"/>
  <c r="I1769" i="3"/>
  <c r="J1769" i="3"/>
  <c r="H1769" i="3"/>
  <c r="D1769" i="3"/>
  <c r="E1769" i="3" s="1"/>
  <c r="B1769" i="3"/>
  <c r="A1769" i="3"/>
  <c r="P1768" i="3"/>
  <c r="O1768" i="3"/>
  <c r="N1768" i="3"/>
  <c r="I1768" i="3"/>
  <c r="J1768" i="3"/>
  <c r="H1768" i="3"/>
  <c r="D1768" i="3"/>
  <c r="E1768" i="3" s="1"/>
  <c r="B1768" i="3"/>
  <c r="A1768" i="3"/>
  <c r="P1767" i="3"/>
  <c r="O1767" i="3"/>
  <c r="N1767" i="3"/>
  <c r="I1767" i="3"/>
  <c r="J1767" i="3"/>
  <c r="H1767" i="3"/>
  <c r="D1767" i="3"/>
  <c r="E1767" i="3" s="1"/>
  <c r="B1767" i="3"/>
  <c r="A1767" i="3"/>
  <c r="P1766" i="3"/>
  <c r="O1766" i="3"/>
  <c r="N1766" i="3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/>
  <c r="I1764" i="3"/>
  <c r="H1764" i="3"/>
  <c r="D1764" i="3"/>
  <c r="E1764" i="3" s="1"/>
  <c r="B1764" i="3"/>
  <c r="A1764" i="3"/>
  <c r="P1763" i="3"/>
  <c r="O1763" i="3"/>
  <c r="N1763" i="3"/>
  <c r="I1763" i="3"/>
  <c r="H1763" i="3"/>
  <c r="D1763" i="3"/>
  <c r="E1763" i="3" s="1"/>
  <c r="B1763" i="3"/>
  <c r="A1763" i="3"/>
  <c r="P1762" i="3"/>
  <c r="O1762" i="3"/>
  <c r="N1762" i="3"/>
  <c r="I1762" i="3"/>
  <c r="J1762" i="3"/>
  <c r="H1762" i="3"/>
  <c r="D1762" i="3"/>
  <c r="E1762" i="3" s="1"/>
  <c r="B1762" i="3"/>
  <c r="A1762" i="3"/>
  <c r="P1761" i="3"/>
  <c r="O1761" i="3"/>
  <c r="N1761" i="3"/>
  <c r="I1761" i="3"/>
  <c r="J1761" i="3"/>
  <c r="H1761" i="3"/>
  <c r="D1761" i="3"/>
  <c r="E1761" i="3" s="1"/>
  <c r="B1761" i="3"/>
  <c r="A1761" i="3"/>
  <c r="P1760" i="3"/>
  <c r="O1760" i="3"/>
  <c r="N1760" i="3"/>
  <c r="I1760" i="3"/>
  <c r="H1760" i="3"/>
  <c r="D1760" i="3"/>
  <c r="E1760" i="3" s="1"/>
  <c r="B1760" i="3"/>
  <c r="A1760" i="3"/>
  <c r="P1759" i="3"/>
  <c r="O1759" i="3"/>
  <c r="N1759" i="3"/>
  <c r="I1759" i="3"/>
  <c r="H1759" i="3"/>
  <c r="D1759" i="3"/>
  <c r="E1759" i="3" s="1"/>
  <c r="B1759" i="3"/>
  <c r="A1759" i="3"/>
  <c r="P1758" i="3"/>
  <c r="O1758" i="3"/>
  <c r="N1758" i="3"/>
  <c r="I1758" i="3"/>
  <c r="J1758" i="3"/>
  <c r="H1758" i="3"/>
  <c r="D1758" i="3"/>
  <c r="E1758" i="3" s="1"/>
  <c r="B1758" i="3"/>
  <c r="A1758" i="3"/>
  <c r="P1757" i="3"/>
  <c r="O1757" i="3"/>
  <c r="N1757" i="3"/>
  <c r="I1757" i="3"/>
  <c r="J1757" i="3"/>
  <c r="Q1757" i="3"/>
  <c r="H1757" i="3"/>
  <c r="D1757" i="3"/>
  <c r="E1757" i="3" s="1"/>
  <c r="B1757" i="3"/>
  <c r="A1757" i="3"/>
  <c r="P1756" i="3"/>
  <c r="O1756" i="3"/>
  <c r="N1756" i="3"/>
  <c r="I1756" i="3"/>
  <c r="J1756" i="3"/>
  <c r="H1756" i="3"/>
  <c r="D1756" i="3"/>
  <c r="E1756" i="3" s="1"/>
  <c r="B1756" i="3"/>
  <c r="A1756" i="3"/>
  <c r="P1755" i="3"/>
  <c r="O1755" i="3"/>
  <c r="N1755" i="3"/>
  <c r="I1755" i="3"/>
  <c r="J1755" i="3"/>
  <c r="Q1755" i="3"/>
  <c r="H1755" i="3"/>
  <c r="D1755" i="3"/>
  <c r="E1755" i="3" s="1"/>
  <c r="B1755" i="3"/>
  <c r="A1755" i="3"/>
  <c r="P1754" i="3"/>
  <c r="O1754" i="3"/>
  <c r="N1754" i="3"/>
  <c r="I1754" i="3"/>
  <c r="J1754" i="3"/>
  <c r="H1754" i="3"/>
  <c r="D1754" i="3"/>
  <c r="E1754" i="3" s="1"/>
  <c r="B1754" i="3"/>
  <c r="A1754" i="3"/>
  <c r="P1753" i="3"/>
  <c r="O1753" i="3"/>
  <c r="N1753" i="3"/>
  <c r="I1753" i="3"/>
  <c r="J1753" i="3"/>
  <c r="Q1753" i="3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/>
  <c r="I1751" i="3"/>
  <c r="J1751" i="3"/>
  <c r="Q1751" i="3"/>
  <c r="H1751" i="3"/>
  <c r="D1751" i="3"/>
  <c r="E1751" i="3" s="1"/>
  <c r="B1751" i="3"/>
  <c r="A1751" i="3"/>
  <c r="P1750" i="3"/>
  <c r="O1750" i="3"/>
  <c r="N1750" i="3"/>
  <c r="I1750" i="3"/>
  <c r="J1750" i="3"/>
  <c r="H1750" i="3"/>
  <c r="D1750" i="3"/>
  <c r="E1750" i="3" s="1"/>
  <c r="B1750" i="3"/>
  <c r="A1750" i="3"/>
  <c r="P1749" i="3"/>
  <c r="O1749" i="3"/>
  <c r="N1749" i="3"/>
  <c r="I1749" i="3"/>
  <c r="J1749" i="3"/>
  <c r="Q1749" i="3"/>
  <c r="H1749" i="3"/>
  <c r="D1749" i="3"/>
  <c r="E1749" i="3" s="1"/>
  <c r="B1749" i="3"/>
  <c r="A1749" i="3"/>
  <c r="P1748" i="3"/>
  <c r="O1748" i="3"/>
  <c r="N1748" i="3"/>
  <c r="I1748" i="3"/>
  <c r="J1748" i="3"/>
  <c r="H1748" i="3"/>
  <c r="D1748" i="3"/>
  <c r="E1748" i="3" s="1"/>
  <c r="B1748" i="3"/>
  <c r="A1748" i="3"/>
  <c r="P1747" i="3"/>
  <c r="O1747" i="3"/>
  <c r="N1747" i="3"/>
  <c r="I1747" i="3"/>
  <c r="J1747" i="3"/>
  <c r="Q1747" i="3"/>
  <c r="H1747" i="3"/>
  <c r="D1747" i="3"/>
  <c r="E1747" i="3" s="1"/>
  <c r="B1747" i="3"/>
  <c r="A1747" i="3"/>
  <c r="P1746" i="3"/>
  <c r="O1746" i="3"/>
  <c r="N1746" i="3"/>
  <c r="I1746" i="3"/>
  <c r="J1746" i="3"/>
  <c r="H1746" i="3"/>
  <c r="D1746" i="3"/>
  <c r="E1746" i="3" s="1"/>
  <c r="B1746" i="3"/>
  <c r="A1746" i="3"/>
  <c r="P1745" i="3"/>
  <c r="O1745" i="3"/>
  <c r="N1745" i="3"/>
  <c r="I1745" i="3"/>
  <c r="J1745" i="3"/>
  <c r="Q1745" i="3"/>
  <c r="H1745" i="3"/>
  <c r="D1745" i="3"/>
  <c r="E1745" i="3" s="1"/>
  <c r="B1745" i="3"/>
  <c r="A1745" i="3"/>
  <c r="P1744" i="3"/>
  <c r="O1744" i="3"/>
  <c r="N1744" i="3"/>
  <c r="I1744" i="3"/>
  <c r="J1744" i="3"/>
  <c r="H1744" i="3"/>
  <c r="D1744" i="3"/>
  <c r="E1744" i="3" s="1"/>
  <c r="B1744" i="3"/>
  <c r="A1744" i="3"/>
  <c r="P1743" i="3"/>
  <c r="O1743" i="3"/>
  <c r="N1743" i="3"/>
  <c r="I1743" i="3"/>
  <c r="J1743" i="3"/>
  <c r="Q1743" i="3"/>
  <c r="H1743" i="3"/>
  <c r="D1743" i="3"/>
  <c r="E1743" i="3" s="1"/>
  <c r="B1743" i="3"/>
  <c r="A1743" i="3"/>
  <c r="P1742" i="3"/>
  <c r="O1742" i="3"/>
  <c r="N1742" i="3"/>
  <c r="I1742" i="3"/>
  <c r="J1742" i="3"/>
  <c r="Q1742" i="3"/>
  <c r="H1742" i="3"/>
  <c r="D1742" i="3"/>
  <c r="E1742" i="3" s="1"/>
  <c r="B1742" i="3"/>
  <c r="A1742" i="3"/>
  <c r="P1741" i="3"/>
  <c r="O1741" i="3"/>
  <c r="N1741" i="3"/>
  <c r="I1741" i="3"/>
  <c r="J1741" i="3"/>
  <c r="Q1741" i="3"/>
  <c r="H1741" i="3"/>
  <c r="D1741" i="3"/>
  <c r="E1741" i="3" s="1"/>
  <c r="B1741" i="3"/>
  <c r="A1741" i="3"/>
  <c r="P1740" i="3"/>
  <c r="O1740" i="3"/>
  <c r="N1740" i="3"/>
  <c r="I1740" i="3"/>
  <c r="J1740" i="3"/>
  <c r="H1740" i="3"/>
  <c r="D1740" i="3"/>
  <c r="E1740" i="3" s="1"/>
  <c r="B1740" i="3"/>
  <c r="A1740" i="3"/>
  <c r="P1739" i="3"/>
  <c r="O1739" i="3"/>
  <c r="N1739" i="3"/>
  <c r="I1739" i="3"/>
  <c r="H1739" i="3"/>
  <c r="D1739" i="3"/>
  <c r="E1739" i="3" s="1"/>
  <c r="B1739" i="3"/>
  <c r="A1739" i="3"/>
  <c r="P1738" i="3"/>
  <c r="O1738" i="3"/>
  <c r="N1738" i="3"/>
  <c r="I1738" i="3"/>
  <c r="H1738" i="3"/>
  <c r="D1738" i="3"/>
  <c r="E1738" i="3" s="1"/>
  <c r="B1738" i="3"/>
  <c r="A1738" i="3"/>
  <c r="P1737" i="3"/>
  <c r="O1737" i="3"/>
  <c r="N1737" i="3"/>
  <c r="I1737" i="3"/>
  <c r="J1737" i="3"/>
  <c r="H1737" i="3"/>
  <c r="D1737" i="3"/>
  <c r="E1737" i="3" s="1"/>
  <c r="B1737" i="3"/>
  <c r="A1737" i="3"/>
  <c r="P1736" i="3"/>
  <c r="O1736" i="3"/>
  <c r="N1736" i="3"/>
  <c r="I1736" i="3"/>
  <c r="H1736" i="3"/>
  <c r="D1736" i="3"/>
  <c r="E1736" i="3" s="1"/>
  <c r="B1736" i="3"/>
  <c r="A1736" i="3"/>
  <c r="P1735" i="3"/>
  <c r="O1735" i="3"/>
  <c r="N1735" i="3"/>
  <c r="I1735" i="3"/>
  <c r="J1735" i="3"/>
  <c r="Q1735" i="3"/>
  <c r="H1735" i="3"/>
  <c r="D1735" i="3"/>
  <c r="E1735" i="3" s="1"/>
  <c r="B1735" i="3"/>
  <c r="A1735" i="3"/>
  <c r="P1734" i="3"/>
  <c r="O1734" i="3"/>
  <c r="N1734" i="3"/>
  <c r="I1734" i="3"/>
  <c r="H1734" i="3"/>
  <c r="D1734" i="3"/>
  <c r="E1734" i="3" s="1"/>
  <c r="B1734" i="3"/>
  <c r="A1734" i="3"/>
  <c r="P1733" i="3"/>
  <c r="O1733" i="3"/>
  <c r="N1733" i="3"/>
  <c r="I1733" i="3"/>
  <c r="J1733" i="3"/>
  <c r="Q1733" i="3"/>
  <c r="H1733" i="3"/>
  <c r="D1733" i="3"/>
  <c r="E1733" i="3" s="1"/>
  <c r="B1733" i="3"/>
  <c r="A1733" i="3"/>
  <c r="P1732" i="3"/>
  <c r="O1732" i="3"/>
  <c r="N1732" i="3"/>
  <c r="I1732" i="3"/>
  <c r="J1732" i="3"/>
  <c r="Q1732" i="3"/>
  <c r="H1732" i="3"/>
  <c r="D1732" i="3"/>
  <c r="E1732" i="3" s="1"/>
  <c r="B1732" i="3"/>
  <c r="A1732" i="3"/>
  <c r="P1731" i="3"/>
  <c r="O1731" i="3"/>
  <c r="N1731" i="3"/>
  <c r="I1731" i="3"/>
  <c r="J1731" i="3"/>
  <c r="Q1731" i="3"/>
  <c r="H1731" i="3"/>
  <c r="D1731" i="3"/>
  <c r="E1731" i="3" s="1"/>
  <c r="B1731" i="3"/>
  <c r="A1731" i="3"/>
  <c r="P1730" i="3"/>
  <c r="O1730" i="3"/>
  <c r="N1730" i="3"/>
  <c r="I1730" i="3"/>
  <c r="J1730" i="3"/>
  <c r="Q1730" i="3"/>
  <c r="H1730" i="3"/>
  <c r="D1730" i="3"/>
  <c r="E1730" i="3" s="1"/>
  <c r="B1730" i="3"/>
  <c r="A1730" i="3"/>
  <c r="P1729" i="3"/>
  <c r="O1729" i="3"/>
  <c r="N1729" i="3"/>
  <c r="I1729" i="3"/>
  <c r="J1729" i="3"/>
  <c r="Q1729" i="3"/>
  <c r="H1729" i="3"/>
  <c r="D1729" i="3"/>
  <c r="E1729" i="3" s="1"/>
  <c r="B1729" i="3"/>
  <c r="A1729" i="3"/>
  <c r="P1728" i="3"/>
  <c r="O1728" i="3"/>
  <c r="N1728" i="3"/>
  <c r="I1728" i="3"/>
  <c r="J1728" i="3"/>
  <c r="Q1728" i="3"/>
  <c r="H1728" i="3"/>
  <c r="D1728" i="3"/>
  <c r="E1728" i="3" s="1"/>
  <c r="B1728" i="3"/>
  <c r="A1728" i="3"/>
  <c r="P1727" i="3"/>
  <c r="O1727" i="3"/>
  <c r="N1727" i="3"/>
  <c r="I1727" i="3"/>
  <c r="J1727" i="3"/>
  <c r="Q1727" i="3"/>
  <c r="H1727" i="3"/>
  <c r="D1727" i="3"/>
  <c r="E1727" i="3" s="1"/>
  <c r="B1727" i="3"/>
  <c r="A1727" i="3"/>
  <c r="P1726" i="3"/>
  <c r="O1726" i="3"/>
  <c r="N1726" i="3"/>
  <c r="I1726" i="3"/>
  <c r="H1726" i="3"/>
  <c r="D1726" i="3"/>
  <c r="E1726" i="3" s="1"/>
  <c r="B1726" i="3"/>
  <c r="A1726" i="3"/>
  <c r="P1725" i="3"/>
  <c r="O1725" i="3"/>
  <c r="N1725" i="3"/>
  <c r="I1725" i="3"/>
  <c r="H1725" i="3"/>
  <c r="D1725" i="3"/>
  <c r="E1725" i="3" s="1"/>
  <c r="B1725" i="3"/>
  <c r="A1725" i="3"/>
  <c r="P1724" i="3"/>
  <c r="O1724" i="3"/>
  <c r="N1724" i="3"/>
  <c r="I1724" i="3"/>
  <c r="J1724" i="3"/>
  <c r="H1724" i="3"/>
  <c r="D1724" i="3"/>
  <c r="E1724" i="3" s="1"/>
  <c r="B1724" i="3"/>
  <c r="A1724" i="3"/>
  <c r="P1723" i="3"/>
  <c r="O1723" i="3"/>
  <c r="N1723" i="3"/>
  <c r="I1723" i="3"/>
  <c r="H1723" i="3"/>
  <c r="D1723" i="3"/>
  <c r="E1723" i="3" s="1"/>
  <c r="B1723" i="3"/>
  <c r="A1723" i="3"/>
  <c r="P1722" i="3"/>
  <c r="O1722" i="3"/>
  <c r="N1722" i="3"/>
  <c r="I1722" i="3"/>
  <c r="H1722" i="3"/>
  <c r="D1722" i="3"/>
  <c r="E1722" i="3" s="1"/>
  <c r="B1722" i="3"/>
  <c r="A1722" i="3"/>
  <c r="P1721" i="3"/>
  <c r="O1721" i="3"/>
  <c r="N1721" i="3"/>
  <c r="I1721" i="3"/>
  <c r="H1721" i="3"/>
  <c r="D1721" i="3"/>
  <c r="E1721" i="3" s="1"/>
  <c r="B1721" i="3"/>
  <c r="A1721" i="3"/>
  <c r="P1720" i="3"/>
  <c r="O1720" i="3"/>
  <c r="N1720" i="3"/>
  <c r="I1720" i="3"/>
  <c r="J1720" i="3"/>
  <c r="H1720" i="3"/>
  <c r="D1720" i="3"/>
  <c r="E1720" i="3" s="1"/>
  <c r="B1720" i="3"/>
  <c r="A1720" i="3"/>
  <c r="P1719" i="3"/>
  <c r="O1719" i="3"/>
  <c r="N1719" i="3"/>
  <c r="I1719" i="3"/>
  <c r="H1719" i="3"/>
  <c r="D1719" i="3"/>
  <c r="E1719" i="3" s="1"/>
  <c r="B1719" i="3"/>
  <c r="A1719" i="3"/>
  <c r="P1718" i="3"/>
  <c r="O1718" i="3"/>
  <c r="N1718" i="3"/>
  <c r="I1718" i="3"/>
  <c r="H1718" i="3"/>
  <c r="D1718" i="3"/>
  <c r="E1718" i="3" s="1"/>
  <c r="B1718" i="3"/>
  <c r="A1718" i="3"/>
  <c r="P1717" i="3"/>
  <c r="O1717" i="3"/>
  <c r="N1717" i="3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/>
  <c r="I1715" i="3"/>
  <c r="H1715" i="3"/>
  <c r="D1715" i="3"/>
  <c r="E1715" i="3" s="1"/>
  <c r="B1715" i="3"/>
  <c r="A1715" i="3"/>
  <c r="P1714" i="3"/>
  <c r="O1714" i="3"/>
  <c r="N1714" i="3"/>
  <c r="I1714" i="3"/>
  <c r="H1714" i="3"/>
  <c r="D1714" i="3"/>
  <c r="E1714" i="3" s="1"/>
  <c r="B1714" i="3"/>
  <c r="A1714" i="3"/>
  <c r="P1713" i="3"/>
  <c r="O1713" i="3"/>
  <c r="N1713" i="3"/>
  <c r="I1713" i="3"/>
  <c r="H1713" i="3"/>
  <c r="D1713" i="3"/>
  <c r="E1713" i="3" s="1"/>
  <c r="B1713" i="3"/>
  <c r="A1713" i="3"/>
  <c r="P1712" i="3"/>
  <c r="O1712" i="3"/>
  <c r="N1712" i="3"/>
  <c r="I1712" i="3"/>
  <c r="J1712" i="3"/>
  <c r="H1712" i="3"/>
  <c r="D1712" i="3"/>
  <c r="E1712" i="3" s="1"/>
  <c r="B1712" i="3"/>
  <c r="A1712" i="3"/>
  <c r="P1711" i="3"/>
  <c r="O1711" i="3"/>
  <c r="N1711" i="3"/>
  <c r="I1711" i="3"/>
  <c r="H1711" i="3"/>
  <c r="D1711" i="3"/>
  <c r="E1711" i="3" s="1"/>
  <c r="B1711" i="3"/>
  <c r="A1711" i="3"/>
  <c r="P1710" i="3"/>
  <c r="O1710" i="3"/>
  <c r="N1710" i="3"/>
  <c r="I1710" i="3"/>
  <c r="H1710" i="3"/>
  <c r="D1710" i="3"/>
  <c r="E1710" i="3" s="1"/>
  <c r="B1710" i="3"/>
  <c r="A1710" i="3"/>
  <c r="P1709" i="3"/>
  <c r="O1709" i="3"/>
  <c r="N1709" i="3"/>
  <c r="I1709" i="3"/>
  <c r="J1709" i="3"/>
  <c r="H1709" i="3"/>
  <c r="D1709" i="3"/>
  <c r="E1709" i="3" s="1"/>
  <c r="B1709" i="3"/>
  <c r="A1709" i="3"/>
  <c r="P1708" i="3"/>
  <c r="O1708" i="3"/>
  <c r="N1708" i="3"/>
  <c r="I1708" i="3"/>
  <c r="J1708" i="3"/>
  <c r="Q1708" i="3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/>
  <c r="I1705" i="3"/>
  <c r="H1705" i="3"/>
  <c r="D1705" i="3"/>
  <c r="E1705" i="3" s="1"/>
  <c r="B1705" i="3"/>
  <c r="A1705" i="3"/>
  <c r="P1704" i="3"/>
  <c r="O1704" i="3"/>
  <c r="N1704" i="3"/>
  <c r="I1704" i="3"/>
  <c r="H1704" i="3"/>
  <c r="D1704" i="3"/>
  <c r="E1704" i="3" s="1"/>
  <c r="B1704" i="3"/>
  <c r="A1704" i="3"/>
  <c r="P1703" i="3"/>
  <c r="O1703" i="3"/>
  <c r="N1703" i="3"/>
  <c r="I1703" i="3"/>
  <c r="H1703" i="3"/>
  <c r="D1703" i="3"/>
  <c r="E1703" i="3" s="1"/>
  <c r="B1703" i="3"/>
  <c r="A1703" i="3"/>
  <c r="P1702" i="3"/>
  <c r="O1702" i="3"/>
  <c r="N1702" i="3"/>
  <c r="I1702" i="3"/>
  <c r="J1702" i="3"/>
  <c r="H1702" i="3"/>
  <c r="D1702" i="3"/>
  <c r="E1702" i="3" s="1"/>
  <c r="B1702" i="3"/>
  <c r="A1702" i="3"/>
  <c r="P1701" i="3"/>
  <c r="O1701" i="3"/>
  <c r="N1701" i="3"/>
  <c r="I1701" i="3"/>
  <c r="H1701" i="3"/>
  <c r="D1701" i="3"/>
  <c r="E1701" i="3" s="1"/>
  <c r="B1701" i="3"/>
  <c r="A1701" i="3"/>
  <c r="P1700" i="3"/>
  <c r="O1700" i="3"/>
  <c r="N1700" i="3"/>
  <c r="I1700" i="3"/>
  <c r="H1700" i="3"/>
  <c r="D1700" i="3"/>
  <c r="E1700" i="3" s="1"/>
  <c r="B1700" i="3"/>
  <c r="A1700" i="3"/>
  <c r="P1699" i="3"/>
  <c r="O1699" i="3"/>
  <c r="N1699" i="3"/>
  <c r="I1699" i="3"/>
  <c r="H1699" i="3"/>
  <c r="D1699" i="3"/>
  <c r="E1699" i="3" s="1"/>
  <c r="B1699" i="3"/>
  <c r="A1699" i="3"/>
  <c r="P1698" i="3"/>
  <c r="O1698" i="3"/>
  <c r="N1698" i="3"/>
  <c r="I1698" i="3"/>
  <c r="J1698" i="3"/>
  <c r="H1698" i="3"/>
  <c r="D1698" i="3"/>
  <c r="E1698" i="3" s="1"/>
  <c r="B1698" i="3"/>
  <c r="A1698" i="3"/>
  <c r="P1697" i="3"/>
  <c r="O1697" i="3"/>
  <c r="N1697" i="3"/>
  <c r="I1697" i="3"/>
  <c r="H1697" i="3"/>
  <c r="D1697" i="3"/>
  <c r="E1697" i="3" s="1"/>
  <c r="B1697" i="3"/>
  <c r="A1697" i="3"/>
  <c r="P1696" i="3"/>
  <c r="O1696" i="3"/>
  <c r="N1696" i="3"/>
  <c r="I1696" i="3"/>
  <c r="J1696" i="3"/>
  <c r="H1696" i="3"/>
  <c r="D1696" i="3"/>
  <c r="E1696" i="3" s="1"/>
  <c r="B1696" i="3"/>
  <c r="A1696" i="3"/>
  <c r="P1695" i="3"/>
  <c r="O1695" i="3"/>
  <c r="N1695" i="3"/>
  <c r="I1695" i="3"/>
  <c r="H1695" i="3"/>
  <c r="D1695" i="3"/>
  <c r="E1695" i="3" s="1"/>
  <c r="B1695" i="3"/>
  <c r="A1695" i="3"/>
  <c r="P1694" i="3"/>
  <c r="O1694" i="3"/>
  <c r="N1694" i="3"/>
  <c r="I1694" i="3"/>
  <c r="J1694" i="3"/>
  <c r="H1694" i="3"/>
  <c r="D1694" i="3"/>
  <c r="E1694" i="3" s="1"/>
  <c r="B1694" i="3"/>
  <c r="A1694" i="3"/>
  <c r="P1693" i="3"/>
  <c r="O1693" i="3"/>
  <c r="N1693" i="3"/>
  <c r="I1693" i="3"/>
  <c r="H1693" i="3"/>
  <c r="D1693" i="3"/>
  <c r="E1693" i="3" s="1"/>
  <c r="B1693" i="3"/>
  <c r="A1693" i="3"/>
  <c r="P1692" i="3"/>
  <c r="O1692" i="3"/>
  <c r="N1692" i="3"/>
  <c r="I1692" i="3"/>
  <c r="H1692" i="3"/>
  <c r="D1692" i="3"/>
  <c r="E1692" i="3" s="1"/>
  <c r="B1692" i="3"/>
  <c r="A1692" i="3"/>
  <c r="P1691" i="3"/>
  <c r="O1691" i="3"/>
  <c r="N1691" i="3"/>
  <c r="I1691" i="3"/>
  <c r="H1691" i="3"/>
  <c r="D1691" i="3"/>
  <c r="E1691" i="3" s="1"/>
  <c r="B1691" i="3"/>
  <c r="A1691" i="3"/>
  <c r="P1690" i="3"/>
  <c r="O1690" i="3"/>
  <c r="N1690" i="3"/>
  <c r="I1690" i="3"/>
  <c r="H1690" i="3"/>
  <c r="D1690" i="3"/>
  <c r="E1690" i="3" s="1"/>
  <c r="B1690" i="3"/>
  <c r="A1690" i="3"/>
  <c r="P1689" i="3"/>
  <c r="O1689" i="3"/>
  <c r="N1689" i="3"/>
  <c r="I1689" i="3"/>
  <c r="H1689" i="3"/>
  <c r="D1689" i="3"/>
  <c r="E1689" i="3" s="1"/>
  <c r="B1689" i="3"/>
  <c r="A1689" i="3"/>
  <c r="P1688" i="3"/>
  <c r="O1688" i="3"/>
  <c r="N1688" i="3"/>
  <c r="I1688" i="3"/>
  <c r="J1688" i="3"/>
  <c r="H1688" i="3"/>
  <c r="D1688" i="3"/>
  <c r="E1688" i="3" s="1"/>
  <c r="B1688" i="3"/>
  <c r="A1688" i="3"/>
  <c r="P1687" i="3"/>
  <c r="O1687" i="3"/>
  <c r="N1687" i="3"/>
  <c r="I1687" i="3"/>
  <c r="H1687" i="3"/>
  <c r="D1687" i="3"/>
  <c r="E1687" i="3" s="1"/>
  <c r="B1687" i="3"/>
  <c r="A1687" i="3"/>
  <c r="P1686" i="3"/>
  <c r="O1686" i="3"/>
  <c r="N1686" i="3"/>
  <c r="I1686" i="3"/>
  <c r="H1686" i="3"/>
  <c r="D1686" i="3"/>
  <c r="E1686" i="3" s="1"/>
  <c r="B1686" i="3"/>
  <c r="A1686" i="3"/>
  <c r="P1685" i="3"/>
  <c r="O1685" i="3"/>
  <c r="N1685" i="3"/>
  <c r="I1685" i="3"/>
  <c r="H1685" i="3"/>
  <c r="D1685" i="3"/>
  <c r="E1685" i="3" s="1"/>
  <c r="B1685" i="3"/>
  <c r="A1685" i="3"/>
  <c r="P1684" i="3"/>
  <c r="O1684" i="3"/>
  <c r="N1684" i="3"/>
  <c r="I1684" i="3"/>
  <c r="H1684" i="3"/>
  <c r="D1684" i="3"/>
  <c r="E1684" i="3" s="1"/>
  <c r="B1684" i="3"/>
  <c r="A1684" i="3"/>
  <c r="P1683" i="3"/>
  <c r="O1683" i="3"/>
  <c r="N1683" i="3"/>
  <c r="I1683" i="3"/>
  <c r="H1683" i="3"/>
  <c r="D1683" i="3"/>
  <c r="E1683" i="3" s="1"/>
  <c r="B1683" i="3"/>
  <c r="A1683" i="3"/>
  <c r="P1682" i="3"/>
  <c r="O1682" i="3"/>
  <c r="N1682" i="3"/>
  <c r="I1682" i="3"/>
  <c r="H1682" i="3"/>
  <c r="D1682" i="3"/>
  <c r="E1682" i="3" s="1"/>
  <c r="B1682" i="3"/>
  <c r="A1682" i="3"/>
  <c r="P1681" i="3"/>
  <c r="O1681" i="3"/>
  <c r="N1681" i="3"/>
  <c r="I1681" i="3"/>
  <c r="H1681" i="3"/>
  <c r="D1681" i="3"/>
  <c r="E1681" i="3" s="1"/>
  <c r="B1681" i="3"/>
  <c r="A1681" i="3"/>
  <c r="P1680" i="3"/>
  <c r="O1680" i="3"/>
  <c r="N1680" i="3"/>
  <c r="I1680" i="3"/>
  <c r="H1680" i="3"/>
  <c r="D1680" i="3"/>
  <c r="E1680" i="3" s="1"/>
  <c r="B1680" i="3"/>
  <c r="A1680" i="3"/>
  <c r="P1679" i="3"/>
  <c r="O1679" i="3"/>
  <c r="N1679" i="3"/>
  <c r="I1679" i="3"/>
  <c r="H1679" i="3"/>
  <c r="D1679" i="3"/>
  <c r="E1679" i="3" s="1"/>
  <c r="B1679" i="3"/>
  <c r="A1679" i="3"/>
  <c r="P1678" i="3"/>
  <c r="O1678" i="3"/>
  <c r="N1678" i="3"/>
  <c r="I1678" i="3"/>
  <c r="H1678" i="3"/>
  <c r="D1678" i="3"/>
  <c r="E1678" i="3" s="1"/>
  <c r="B1678" i="3"/>
  <c r="A1678" i="3"/>
  <c r="P1677" i="3"/>
  <c r="O1677" i="3"/>
  <c r="N1677" i="3"/>
  <c r="I1677" i="3"/>
  <c r="H1677" i="3"/>
  <c r="D1677" i="3"/>
  <c r="E1677" i="3" s="1"/>
  <c r="B1677" i="3"/>
  <c r="A1677" i="3"/>
  <c r="P1676" i="3"/>
  <c r="O1676" i="3"/>
  <c r="N1676" i="3"/>
  <c r="I1676" i="3"/>
  <c r="H1676" i="3"/>
  <c r="D1676" i="3"/>
  <c r="E1676" i="3" s="1"/>
  <c r="B1676" i="3"/>
  <c r="A1676" i="3"/>
  <c r="P1675" i="3"/>
  <c r="O1675" i="3"/>
  <c r="N1675" i="3"/>
  <c r="I1675" i="3"/>
  <c r="H1675" i="3"/>
  <c r="D1675" i="3"/>
  <c r="E1675" i="3" s="1"/>
  <c r="B1675" i="3"/>
  <c r="A1675" i="3"/>
  <c r="P1674" i="3"/>
  <c r="O1674" i="3"/>
  <c r="N1674" i="3"/>
  <c r="I1674" i="3"/>
  <c r="H1674" i="3"/>
  <c r="D1674" i="3"/>
  <c r="E1674" i="3" s="1"/>
  <c r="B1674" i="3"/>
  <c r="A1674" i="3"/>
  <c r="P1673" i="3"/>
  <c r="O1673" i="3"/>
  <c r="N1673" i="3"/>
  <c r="I1673" i="3"/>
  <c r="H1673" i="3"/>
  <c r="D1673" i="3"/>
  <c r="E1673" i="3" s="1"/>
  <c r="B1673" i="3"/>
  <c r="A1673" i="3"/>
  <c r="P1672" i="3"/>
  <c r="O1672" i="3"/>
  <c r="N1672" i="3"/>
  <c r="I1672" i="3"/>
  <c r="H1672" i="3"/>
  <c r="D1672" i="3"/>
  <c r="E1672" i="3" s="1"/>
  <c r="B1672" i="3"/>
  <c r="A1672" i="3"/>
  <c r="P1671" i="3"/>
  <c r="O1671" i="3"/>
  <c r="N1671" i="3"/>
  <c r="I1671" i="3"/>
  <c r="H1671" i="3"/>
  <c r="D1671" i="3"/>
  <c r="E1671" i="3" s="1"/>
  <c r="B1671" i="3"/>
  <c r="A1671" i="3"/>
  <c r="P1670" i="3"/>
  <c r="O1670" i="3"/>
  <c r="N1670" i="3"/>
  <c r="I1670" i="3"/>
  <c r="J1670" i="3"/>
  <c r="H1670" i="3"/>
  <c r="D1670" i="3"/>
  <c r="E1670" i="3" s="1"/>
  <c r="B1670" i="3"/>
  <c r="A1670" i="3"/>
  <c r="P1669" i="3"/>
  <c r="O1669" i="3"/>
  <c r="N1669" i="3"/>
  <c r="I1669" i="3"/>
  <c r="H1669" i="3"/>
  <c r="D1669" i="3"/>
  <c r="E1669" i="3" s="1"/>
  <c r="B1669" i="3"/>
  <c r="A1669" i="3"/>
  <c r="P1668" i="3"/>
  <c r="O1668" i="3"/>
  <c r="N1668" i="3"/>
  <c r="I1668" i="3"/>
  <c r="H1668" i="3"/>
  <c r="D1668" i="3"/>
  <c r="E1668" i="3" s="1"/>
  <c r="B1668" i="3"/>
  <c r="A1668" i="3"/>
  <c r="P1667" i="3"/>
  <c r="O1667" i="3"/>
  <c r="N1667" i="3"/>
  <c r="I1667" i="3"/>
  <c r="H1667" i="3"/>
  <c r="D1667" i="3"/>
  <c r="E1667" i="3" s="1"/>
  <c r="B1667" i="3"/>
  <c r="A1667" i="3"/>
  <c r="P1666" i="3"/>
  <c r="O1666" i="3"/>
  <c r="N1666" i="3"/>
  <c r="I1666" i="3"/>
  <c r="H1666" i="3"/>
  <c r="D1666" i="3"/>
  <c r="E1666" i="3" s="1"/>
  <c r="B1666" i="3"/>
  <c r="A1666" i="3"/>
  <c r="P1665" i="3"/>
  <c r="O1665" i="3"/>
  <c r="N1665" i="3"/>
  <c r="I1665" i="3"/>
  <c r="H1665" i="3"/>
  <c r="D1665" i="3"/>
  <c r="E1665" i="3" s="1"/>
  <c r="B1665" i="3"/>
  <c r="A1665" i="3"/>
  <c r="P1664" i="3"/>
  <c r="O1664" i="3"/>
  <c r="N1664" i="3"/>
  <c r="I1664" i="3"/>
  <c r="J1664" i="3"/>
  <c r="H1664" i="3"/>
  <c r="D1664" i="3"/>
  <c r="E1664" i="3" s="1"/>
  <c r="B1664" i="3"/>
  <c r="A1664" i="3"/>
  <c r="P1663" i="3"/>
  <c r="O1663" i="3"/>
  <c r="N1663" i="3"/>
  <c r="I1663" i="3"/>
  <c r="H1663" i="3"/>
  <c r="D1663" i="3"/>
  <c r="E1663" i="3" s="1"/>
  <c r="B1663" i="3"/>
  <c r="A1663" i="3"/>
  <c r="P1662" i="3"/>
  <c r="O1662" i="3"/>
  <c r="N1662" i="3"/>
  <c r="I1662" i="3"/>
  <c r="J1662" i="3"/>
  <c r="H1662" i="3"/>
  <c r="D1662" i="3"/>
  <c r="E1662" i="3" s="1"/>
  <c r="B1662" i="3"/>
  <c r="A1662" i="3"/>
  <c r="P1661" i="3"/>
  <c r="O1661" i="3"/>
  <c r="N1661" i="3"/>
  <c r="I1661" i="3"/>
  <c r="H1661" i="3"/>
  <c r="D1661" i="3"/>
  <c r="E1661" i="3" s="1"/>
  <c r="B1661" i="3"/>
  <c r="A1661" i="3"/>
  <c r="P1660" i="3"/>
  <c r="O1660" i="3"/>
  <c r="N1660" i="3"/>
  <c r="I1660" i="3"/>
  <c r="H1660" i="3"/>
  <c r="D1660" i="3"/>
  <c r="E1660" i="3" s="1"/>
  <c r="B1660" i="3"/>
  <c r="A1660" i="3"/>
  <c r="P1659" i="3"/>
  <c r="O1659" i="3"/>
  <c r="N1659" i="3"/>
  <c r="I1659" i="3"/>
  <c r="H1659" i="3"/>
  <c r="D1659" i="3"/>
  <c r="E1659" i="3" s="1"/>
  <c r="B1659" i="3"/>
  <c r="A1659" i="3"/>
  <c r="P1658" i="3"/>
  <c r="O1658" i="3"/>
  <c r="N1658" i="3"/>
  <c r="I1658" i="3"/>
  <c r="H1658" i="3"/>
  <c r="D1658" i="3"/>
  <c r="E1658" i="3" s="1"/>
  <c r="B1658" i="3"/>
  <c r="A1658" i="3"/>
  <c r="P1657" i="3"/>
  <c r="O1657" i="3"/>
  <c r="N1657" i="3"/>
  <c r="I1657" i="3"/>
  <c r="H1657" i="3"/>
  <c r="D1657" i="3"/>
  <c r="E1657" i="3" s="1"/>
  <c r="B1657" i="3"/>
  <c r="A1657" i="3"/>
  <c r="P1656" i="3"/>
  <c r="O1656" i="3"/>
  <c r="N1656" i="3"/>
  <c r="I1656" i="3"/>
  <c r="J1656" i="3"/>
  <c r="H1656" i="3"/>
  <c r="D1656" i="3"/>
  <c r="E1656" i="3" s="1"/>
  <c r="B1656" i="3"/>
  <c r="A1656" i="3"/>
  <c r="P1655" i="3"/>
  <c r="O1655" i="3"/>
  <c r="N1655" i="3"/>
  <c r="I1655" i="3"/>
  <c r="H1655" i="3"/>
  <c r="D1655" i="3"/>
  <c r="E1655" i="3" s="1"/>
  <c r="B1655" i="3"/>
  <c r="A1655" i="3"/>
  <c r="P1654" i="3"/>
  <c r="O1654" i="3"/>
  <c r="N1654" i="3"/>
  <c r="I1654" i="3"/>
  <c r="J1654" i="3"/>
  <c r="H1654" i="3"/>
  <c r="D1654" i="3"/>
  <c r="E1654" i="3" s="1"/>
  <c r="B1654" i="3"/>
  <c r="A1654" i="3"/>
  <c r="P1653" i="3"/>
  <c r="O1653" i="3"/>
  <c r="N1653" i="3"/>
  <c r="I1653" i="3"/>
  <c r="H1653" i="3"/>
  <c r="D1653" i="3"/>
  <c r="E1653" i="3" s="1"/>
  <c r="B1653" i="3"/>
  <c r="A1653" i="3"/>
  <c r="P1652" i="3"/>
  <c r="O1652" i="3"/>
  <c r="N1652" i="3"/>
  <c r="I1652" i="3"/>
  <c r="H1652" i="3"/>
  <c r="D1652" i="3"/>
  <c r="E1652" i="3" s="1"/>
  <c r="B1652" i="3"/>
  <c r="A1652" i="3"/>
  <c r="P1651" i="3"/>
  <c r="O1651" i="3"/>
  <c r="N1651" i="3"/>
  <c r="I1651" i="3"/>
  <c r="H1651" i="3"/>
  <c r="D1651" i="3"/>
  <c r="E1651" i="3" s="1"/>
  <c r="B1651" i="3"/>
  <c r="A1651" i="3"/>
  <c r="P1650" i="3"/>
  <c r="O1650" i="3"/>
  <c r="N1650" i="3"/>
  <c r="I1650" i="3"/>
  <c r="H1650" i="3"/>
  <c r="D1650" i="3"/>
  <c r="E1650" i="3" s="1"/>
  <c r="B1650" i="3"/>
  <c r="A1650" i="3"/>
  <c r="P1649" i="3"/>
  <c r="O1649" i="3"/>
  <c r="N1649" i="3"/>
  <c r="I1649" i="3"/>
  <c r="H1649" i="3"/>
  <c r="D1649" i="3"/>
  <c r="E1649" i="3" s="1"/>
  <c r="B1649" i="3"/>
  <c r="A1649" i="3"/>
  <c r="P1648" i="3"/>
  <c r="O1648" i="3"/>
  <c r="N1648" i="3"/>
  <c r="I1648" i="3"/>
  <c r="H1648" i="3"/>
  <c r="D1648" i="3"/>
  <c r="E1648" i="3" s="1"/>
  <c r="B1648" i="3"/>
  <c r="A1648" i="3"/>
  <c r="P1647" i="3"/>
  <c r="O1647" i="3"/>
  <c r="N1647" i="3"/>
  <c r="I1647" i="3"/>
  <c r="H1647" i="3"/>
  <c r="D1647" i="3"/>
  <c r="E1647" i="3" s="1"/>
  <c r="B1647" i="3"/>
  <c r="A1647" i="3"/>
  <c r="P1646" i="3"/>
  <c r="O1646" i="3"/>
  <c r="N1646" i="3"/>
  <c r="I1646" i="3"/>
  <c r="H1646" i="3"/>
  <c r="D1646" i="3"/>
  <c r="E1646" i="3" s="1"/>
  <c r="B1646" i="3"/>
  <c r="A1646" i="3"/>
  <c r="P1645" i="3"/>
  <c r="O1645" i="3"/>
  <c r="N1645" i="3"/>
  <c r="I1645" i="3"/>
  <c r="H1645" i="3"/>
  <c r="D1645" i="3"/>
  <c r="E1645" i="3" s="1"/>
  <c r="B1645" i="3"/>
  <c r="A1645" i="3"/>
  <c r="P1644" i="3"/>
  <c r="O1644" i="3"/>
  <c r="N1644" i="3"/>
  <c r="I1644" i="3"/>
  <c r="H1644" i="3"/>
  <c r="D1644" i="3"/>
  <c r="E1644" i="3" s="1"/>
  <c r="B1644" i="3"/>
  <c r="A1644" i="3"/>
  <c r="P1643" i="3"/>
  <c r="O1643" i="3"/>
  <c r="N1643" i="3"/>
  <c r="I1643" i="3"/>
  <c r="H1643" i="3"/>
  <c r="D1643" i="3"/>
  <c r="E1643" i="3" s="1"/>
  <c r="B1643" i="3"/>
  <c r="A1643" i="3"/>
  <c r="P1642" i="3"/>
  <c r="O1642" i="3"/>
  <c r="N1642" i="3"/>
  <c r="I1642" i="3"/>
  <c r="H1642" i="3"/>
  <c r="D1642" i="3"/>
  <c r="E1642" i="3" s="1"/>
  <c r="B1642" i="3"/>
  <c r="A1642" i="3"/>
  <c r="P1641" i="3"/>
  <c r="O1641" i="3"/>
  <c r="N1641" i="3"/>
  <c r="I1641" i="3"/>
  <c r="H1641" i="3"/>
  <c r="D1641" i="3"/>
  <c r="E1641" i="3" s="1"/>
  <c r="B1641" i="3"/>
  <c r="A1641" i="3"/>
  <c r="P1640" i="3"/>
  <c r="O1640" i="3"/>
  <c r="N1640" i="3"/>
  <c r="I1640" i="3"/>
  <c r="H1640" i="3"/>
  <c r="D1640" i="3"/>
  <c r="E1640" i="3" s="1"/>
  <c r="B1640" i="3"/>
  <c r="A1640" i="3"/>
  <c r="P1639" i="3"/>
  <c r="O1639" i="3"/>
  <c r="N1639" i="3"/>
  <c r="I1639" i="3"/>
  <c r="H1639" i="3"/>
  <c r="D1639" i="3"/>
  <c r="E1639" i="3" s="1"/>
  <c r="B1639" i="3"/>
  <c r="A1639" i="3"/>
  <c r="P1638" i="3"/>
  <c r="O1638" i="3"/>
  <c r="N1638" i="3"/>
  <c r="I1638" i="3"/>
  <c r="J1638" i="3"/>
  <c r="H1638" i="3"/>
  <c r="D1638" i="3"/>
  <c r="E1638" i="3" s="1"/>
  <c r="B1638" i="3"/>
  <c r="A1638" i="3"/>
  <c r="P1637" i="3"/>
  <c r="O1637" i="3"/>
  <c r="N1637" i="3"/>
  <c r="I1637" i="3"/>
  <c r="H1637" i="3"/>
  <c r="D1637" i="3"/>
  <c r="E1637" i="3" s="1"/>
  <c r="B1637" i="3"/>
  <c r="A1637" i="3"/>
  <c r="P1636" i="3"/>
  <c r="O1636" i="3"/>
  <c r="N1636" i="3"/>
  <c r="I1636" i="3"/>
  <c r="H1636" i="3"/>
  <c r="D1636" i="3"/>
  <c r="E1636" i="3" s="1"/>
  <c r="B1636" i="3"/>
  <c r="A1636" i="3"/>
  <c r="P1635" i="3"/>
  <c r="O1635" i="3"/>
  <c r="N1635" i="3"/>
  <c r="I1635" i="3"/>
  <c r="H1635" i="3"/>
  <c r="D1635" i="3"/>
  <c r="E1635" i="3" s="1"/>
  <c r="B1635" i="3"/>
  <c r="A1635" i="3"/>
  <c r="P1634" i="3"/>
  <c r="O1634" i="3"/>
  <c r="N1634" i="3"/>
  <c r="I1634" i="3"/>
  <c r="H1634" i="3"/>
  <c r="D1634" i="3"/>
  <c r="E1634" i="3" s="1"/>
  <c r="B1634" i="3"/>
  <c r="A1634" i="3"/>
  <c r="P1633" i="3"/>
  <c r="O1633" i="3"/>
  <c r="N1633" i="3"/>
  <c r="I1633" i="3"/>
  <c r="H1633" i="3"/>
  <c r="D1633" i="3"/>
  <c r="E1633" i="3" s="1"/>
  <c r="B1633" i="3"/>
  <c r="A1633" i="3"/>
  <c r="P1632" i="3"/>
  <c r="O1632" i="3"/>
  <c r="N1632" i="3"/>
  <c r="I1632" i="3"/>
  <c r="J1632" i="3"/>
  <c r="H1632" i="3"/>
  <c r="D1632" i="3"/>
  <c r="E1632" i="3" s="1"/>
  <c r="B1632" i="3"/>
  <c r="A1632" i="3"/>
  <c r="P1631" i="3"/>
  <c r="O1631" i="3"/>
  <c r="N1631" i="3"/>
  <c r="I1631" i="3"/>
  <c r="H1631" i="3"/>
  <c r="D1631" i="3"/>
  <c r="E1631" i="3" s="1"/>
  <c r="B1631" i="3"/>
  <c r="A1631" i="3"/>
  <c r="P1630" i="3"/>
  <c r="O1630" i="3"/>
  <c r="N1630" i="3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/>
  <c r="I1625" i="3"/>
  <c r="H1625" i="3"/>
  <c r="D1625" i="3"/>
  <c r="E1625" i="3" s="1"/>
  <c r="B1625" i="3"/>
  <c r="A1625" i="3"/>
  <c r="P1624" i="3"/>
  <c r="O1624" i="3"/>
  <c r="N1624" i="3"/>
  <c r="I1624" i="3"/>
  <c r="J1624" i="3"/>
  <c r="H1624" i="3"/>
  <c r="D1624" i="3"/>
  <c r="E1624" i="3" s="1"/>
  <c r="B1624" i="3"/>
  <c r="A1624" i="3"/>
  <c r="P1623" i="3"/>
  <c r="O1623" i="3"/>
  <c r="N1623" i="3"/>
  <c r="I1623" i="3"/>
  <c r="J1623" i="3"/>
  <c r="H1623" i="3"/>
  <c r="D1623" i="3"/>
  <c r="E1623" i="3" s="1"/>
  <c r="B1623" i="3"/>
  <c r="A1623" i="3"/>
  <c r="P1622" i="3"/>
  <c r="O1622" i="3"/>
  <c r="N1622" i="3"/>
  <c r="I1622" i="3"/>
  <c r="J1622" i="3"/>
  <c r="L1622" i="3"/>
  <c r="H1622" i="3"/>
  <c r="D1622" i="3"/>
  <c r="E1622" i="3" s="1"/>
  <c r="B1622" i="3"/>
  <c r="A1622" i="3"/>
  <c r="P1621" i="3"/>
  <c r="O1621" i="3"/>
  <c r="N1621" i="3"/>
  <c r="I1621" i="3"/>
  <c r="H1621" i="3"/>
  <c r="D1621" i="3"/>
  <c r="E1621" i="3" s="1"/>
  <c r="B1621" i="3"/>
  <c r="A1621" i="3"/>
  <c r="P1620" i="3"/>
  <c r="O1620" i="3"/>
  <c r="N1620" i="3"/>
  <c r="I1620" i="3"/>
  <c r="H1620" i="3"/>
  <c r="D1620" i="3"/>
  <c r="E1620" i="3" s="1"/>
  <c r="B1620" i="3"/>
  <c r="A1620" i="3"/>
  <c r="P1619" i="3"/>
  <c r="O1619" i="3"/>
  <c r="N1619" i="3"/>
  <c r="I1619" i="3"/>
  <c r="J1619" i="3"/>
  <c r="L1619" i="3"/>
  <c r="H1619" i="3"/>
  <c r="D1619" i="3"/>
  <c r="E1619" i="3" s="1"/>
  <c r="B1619" i="3"/>
  <c r="A1619" i="3"/>
  <c r="P1618" i="3"/>
  <c r="O1618" i="3"/>
  <c r="N1618" i="3"/>
  <c r="I1618" i="3"/>
  <c r="H1618" i="3"/>
  <c r="D1618" i="3"/>
  <c r="E1618" i="3" s="1"/>
  <c r="B1618" i="3"/>
  <c r="A1618" i="3"/>
  <c r="P1617" i="3"/>
  <c r="O1617" i="3"/>
  <c r="N1617" i="3"/>
  <c r="I1617" i="3"/>
  <c r="J1617" i="3"/>
  <c r="H1617" i="3"/>
  <c r="D1617" i="3"/>
  <c r="E1617" i="3" s="1"/>
  <c r="B1617" i="3"/>
  <c r="A1617" i="3"/>
  <c r="P1616" i="3"/>
  <c r="O1616" i="3"/>
  <c r="N1616" i="3"/>
  <c r="I1616" i="3"/>
  <c r="H1616" i="3"/>
  <c r="D1616" i="3"/>
  <c r="E1616" i="3" s="1"/>
  <c r="B1616" i="3"/>
  <c r="A1616" i="3"/>
  <c r="P1615" i="3"/>
  <c r="O1615" i="3"/>
  <c r="N1615" i="3"/>
  <c r="I1615" i="3"/>
  <c r="J1615" i="3"/>
  <c r="L1615" i="3"/>
  <c r="H1615" i="3"/>
  <c r="D1615" i="3"/>
  <c r="E1615" i="3" s="1"/>
  <c r="B1615" i="3"/>
  <c r="A1615" i="3"/>
  <c r="P1614" i="3"/>
  <c r="O1614" i="3"/>
  <c r="N1614" i="3"/>
  <c r="I1614" i="3"/>
  <c r="H1614" i="3"/>
  <c r="D1614" i="3"/>
  <c r="E1614" i="3" s="1"/>
  <c r="B1614" i="3"/>
  <c r="A1614" i="3"/>
  <c r="P1613" i="3"/>
  <c r="O1613" i="3"/>
  <c r="N1613" i="3"/>
  <c r="I1613" i="3"/>
  <c r="H1613" i="3"/>
  <c r="D1613" i="3"/>
  <c r="E1613" i="3" s="1"/>
  <c r="B1613" i="3"/>
  <c r="A1613" i="3"/>
  <c r="P1612" i="3"/>
  <c r="O1612" i="3"/>
  <c r="N1612" i="3"/>
  <c r="I1612" i="3"/>
  <c r="H1612" i="3"/>
  <c r="D1612" i="3"/>
  <c r="E1612" i="3" s="1"/>
  <c r="B1612" i="3"/>
  <c r="A1612" i="3"/>
  <c r="P1611" i="3"/>
  <c r="O1611" i="3"/>
  <c r="N1611" i="3"/>
  <c r="I1611" i="3"/>
  <c r="J1611" i="3"/>
  <c r="L1611" i="3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/>
  <c r="I1608" i="3"/>
  <c r="H1608" i="3"/>
  <c r="D1608" i="3"/>
  <c r="E1608" i="3" s="1"/>
  <c r="B1608" i="3"/>
  <c r="A1608" i="3"/>
  <c r="P1607" i="3"/>
  <c r="O1607" i="3"/>
  <c r="N1607" i="3"/>
  <c r="I1607" i="3"/>
  <c r="H1607" i="3"/>
  <c r="D1607" i="3"/>
  <c r="E1607" i="3" s="1"/>
  <c r="B1607" i="3"/>
  <c r="A1607" i="3"/>
  <c r="P1606" i="3"/>
  <c r="O1606" i="3"/>
  <c r="N1606" i="3"/>
  <c r="I1606" i="3"/>
  <c r="H1606" i="3"/>
  <c r="D1606" i="3"/>
  <c r="E1606" i="3" s="1"/>
  <c r="B1606" i="3"/>
  <c r="A1606" i="3"/>
  <c r="P1605" i="3"/>
  <c r="O1605" i="3"/>
  <c r="N1605" i="3"/>
  <c r="I1605" i="3"/>
  <c r="H1605" i="3"/>
  <c r="D1605" i="3"/>
  <c r="E1605" i="3" s="1"/>
  <c r="B1605" i="3"/>
  <c r="A1605" i="3"/>
  <c r="P1604" i="3"/>
  <c r="O1604" i="3"/>
  <c r="N1604" i="3"/>
  <c r="I1604" i="3"/>
  <c r="H1604" i="3"/>
  <c r="D1604" i="3"/>
  <c r="E1604" i="3" s="1"/>
  <c r="B1604" i="3"/>
  <c r="A1604" i="3"/>
  <c r="P1603" i="3"/>
  <c r="O1603" i="3"/>
  <c r="N1603" i="3"/>
  <c r="I1603" i="3"/>
  <c r="H1603" i="3"/>
  <c r="D1603" i="3"/>
  <c r="E1603" i="3" s="1"/>
  <c r="B1603" i="3"/>
  <c r="A1603" i="3"/>
  <c r="P1602" i="3"/>
  <c r="O1602" i="3"/>
  <c r="N1602" i="3"/>
  <c r="I1602" i="3"/>
  <c r="H1602" i="3"/>
  <c r="D1602" i="3"/>
  <c r="E1602" i="3" s="1"/>
  <c r="B1602" i="3"/>
  <c r="A1602" i="3"/>
  <c r="P1601" i="3"/>
  <c r="O1601" i="3"/>
  <c r="N1601" i="3"/>
  <c r="I1601" i="3"/>
  <c r="H1601" i="3"/>
  <c r="D1601" i="3"/>
  <c r="E1601" i="3" s="1"/>
  <c r="B1601" i="3"/>
  <c r="A1601" i="3"/>
  <c r="P1600" i="3"/>
  <c r="O1600" i="3"/>
  <c r="N1600" i="3"/>
  <c r="I1600" i="3"/>
  <c r="H1600" i="3"/>
  <c r="D1600" i="3"/>
  <c r="E1600" i="3" s="1"/>
  <c r="B1600" i="3"/>
  <c r="A1600" i="3"/>
  <c r="P1599" i="3"/>
  <c r="O1599" i="3"/>
  <c r="N1599" i="3"/>
  <c r="I1599" i="3"/>
  <c r="H1599" i="3"/>
  <c r="D1599" i="3"/>
  <c r="E1599" i="3" s="1"/>
  <c r="B1599" i="3"/>
  <c r="A1599" i="3"/>
  <c r="P1598" i="3"/>
  <c r="O1598" i="3"/>
  <c r="N1598" i="3"/>
  <c r="I1598" i="3"/>
  <c r="H1598" i="3"/>
  <c r="D1598" i="3"/>
  <c r="E1598" i="3" s="1"/>
  <c r="B1598" i="3"/>
  <c r="A1598" i="3"/>
  <c r="P1597" i="3"/>
  <c r="O1597" i="3"/>
  <c r="N1597" i="3"/>
  <c r="I1597" i="3"/>
  <c r="H1597" i="3"/>
  <c r="D1597" i="3"/>
  <c r="E1597" i="3" s="1"/>
  <c r="B1597" i="3"/>
  <c r="A1597" i="3"/>
  <c r="P1596" i="3"/>
  <c r="O1596" i="3"/>
  <c r="N1596" i="3"/>
  <c r="I1596" i="3"/>
  <c r="H1596" i="3"/>
  <c r="D1596" i="3"/>
  <c r="E1596" i="3" s="1"/>
  <c r="B1596" i="3"/>
  <c r="A1596" i="3"/>
  <c r="P1595" i="3"/>
  <c r="O1595" i="3"/>
  <c r="N1595" i="3"/>
  <c r="I1595" i="3"/>
  <c r="H1595" i="3"/>
  <c r="D1595" i="3"/>
  <c r="E1595" i="3" s="1"/>
  <c r="B1595" i="3"/>
  <c r="A1595" i="3"/>
  <c r="P1594" i="3"/>
  <c r="O1594" i="3"/>
  <c r="N1594" i="3"/>
  <c r="I1594" i="3"/>
  <c r="H1594" i="3"/>
  <c r="D1594" i="3"/>
  <c r="E1594" i="3" s="1"/>
  <c r="B1594" i="3"/>
  <c r="A1594" i="3"/>
  <c r="P1593" i="3"/>
  <c r="O1593" i="3"/>
  <c r="N1593" i="3"/>
  <c r="I1593" i="3"/>
  <c r="H1593" i="3"/>
  <c r="D1593" i="3"/>
  <c r="E1593" i="3" s="1"/>
  <c r="B1593" i="3"/>
  <c r="A1593" i="3"/>
  <c r="P1592" i="3"/>
  <c r="O1592" i="3"/>
  <c r="N1592" i="3"/>
  <c r="I1592" i="3"/>
  <c r="H1592" i="3"/>
  <c r="D1592" i="3"/>
  <c r="E1592" i="3" s="1"/>
  <c r="B1592" i="3"/>
  <c r="A1592" i="3"/>
  <c r="P1591" i="3"/>
  <c r="O1591" i="3"/>
  <c r="N1591" i="3"/>
  <c r="I1591" i="3"/>
  <c r="H1591" i="3"/>
  <c r="D1591" i="3"/>
  <c r="E1591" i="3" s="1"/>
  <c r="B1591" i="3"/>
  <c r="A1591" i="3"/>
  <c r="P1590" i="3"/>
  <c r="O1590" i="3"/>
  <c r="N1590" i="3"/>
  <c r="I1590" i="3"/>
  <c r="H1590" i="3"/>
  <c r="D1590" i="3"/>
  <c r="E1590" i="3" s="1"/>
  <c r="B1590" i="3"/>
  <c r="A1590" i="3"/>
  <c r="P1589" i="3"/>
  <c r="O1589" i="3"/>
  <c r="N1589" i="3"/>
  <c r="I1589" i="3"/>
  <c r="H1589" i="3"/>
  <c r="D1589" i="3"/>
  <c r="E1589" i="3" s="1"/>
  <c r="B1589" i="3"/>
  <c r="A1589" i="3"/>
  <c r="P1588" i="3"/>
  <c r="O1588" i="3"/>
  <c r="N1588" i="3"/>
  <c r="I1588" i="3"/>
  <c r="H1588" i="3"/>
  <c r="D1588" i="3"/>
  <c r="E1588" i="3" s="1"/>
  <c r="B1588" i="3"/>
  <c r="A1588" i="3"/>
  <c r="P1587" i="3"/>
  <c r="O1587" i="3"/>
  <c r="N1587" i="3"/>
  <c r="I1587" i="3"/>
  <c r="H1587" i="3"/>
  <c r="D1587" i="3"/>
  <c r="E1587" i="3" s="1"/>
  <c r="B1587" i="3"/>
  <c r="A1587" i="3"/>
  <c r="P1586" i="3"/>
  <c r="O1586" i="3"/>
  <c r="N1586" i="3"/>
  <c r="I1586" i="3"/>
  <c r="H1586" i="3"/>
  <c r="D1586" i="3"/>
  <c r="E1586" i="3" s="1"/>
  <c r="B1586" i="3"/>
  <c r="A1586" i="3"/>
  <c r="P1585" i="3"/>
  <c r="O1585" i="3"/>
  <c r="N1585" i="3"/>
  <c r="I1585" i="3"/>
  <c r="H1585" i="3"/>
  <c r="D1585" i="3"/>
  <c r="E1585" i="3" s="1"/>
  <c r="B1585" i="3"/>
  <c r="A1585" i="3"/>
  <c r="P1584" i="3"/>
  <c r="O1584" i="3"/>
  <c r="N1584" i="3"/>
  <c r="I1584" i="3"/>
  <c r="H1584" i="3"/>
  <c r="D1584" i="3"/>
  <c r="E1584" i="3" s="1"/>
  <c r="B1584" i="3"/>
  <c r="A1584" i="3"/>
  <c r="P1583" i="3"/>
  <c r="O1583" i="3"/>
  <c r="N1583" i="3"/>
  <c r="I1583" i="3"/>
  <c r="H1583" i="3"/>
  <c r="D1583" i="3"/>
  <c r="E1583" i="3" s="1"/>
  <c r="B1583" i="3"/>
  <c r="A1583" i="3"/>
  <c r="P1582" i="3"/>
  <c r="O1582" i="3"/>
  <c r="N1582" i="3"/>
  <c r="I1582" i="3"/>
  <c r="H1582" i="3"/>
  <c r="D1582" i="3"/>
  <c r="E1582" i="3" s="1"/>
  <c r="B1582" i="3"/>
  <c r="A1582" i="3"/>
  <c r="P1581" i="3"/>
  <c r="O1581" i="3"/>
  <c r="N1581" i="3"/>
  <c r="I1581" i="3"/>
  <c r="H1581" i="3"/>
  <c r="D1581" i="3"/>
  <c r="E1581" i="3" s="1"/>
  <c r="B1581" i="3"/>
  <c r="A1581" i="3"/>
  <c r="P1580" i="3"/>
  <c r="O1580" i="3"/>
  <c r="N1580" i="3"/>
  <c r="I1580" i="3"/>
  <c r="H1580" i="3"/>
  <c r="D1580" i="3"/>
  <c r="E1580" i="3" s="1"/>
  <c r="B1580" i="3"/>
  <c r="A1580" i="3"/>
  <c r="P1579" i="3"/>
  <c r="O1579" i="3"/>
  <c r="N1579" i="3"/>
  <c r="I1579" i="3"/>
  <c r="H1579" i="3"/>
  <c r="D1579" i="3"/>
  <c r="E1579" i="3" s="1"/>
  <c r="B1579" i="3"/>
  <c r="A1579" i="3"/>
  <c r="P1578" i="3"/>
  <c r="O1578" i="3"/>
  <c r="N1578" i="3"/>
  <c r="I1578" i="3"/>
  <c r="H1578" i="3"/>
  <c r="D1578" i="3"/>
  <c r="E1578" i="3" s="1"/>
  <c r="B1578" i="3"/>
  <c r="A1578" i="3"/>
  <c r="P1577" i="3"/>
  <c r="O1577" i="3"/>
  <c r="N1577" i="3"/>
  <c r="I1577" i="3"/>
  <c r="H1577" i="3"/>
  <c r="D1577" i="3"/>
  <c r="E1577" i="3" s="1"/>
  <c r="B1577" i="3"/>
  <c r="A1577" i="3"/>
  <c r="P1576" i="3"/>
  <c r="O1576" i="3"/>
  <c r="N1576" i="3"/>
  <c r="I1576" i="3"/>
  <c r="H1576" i="3"/>
  <c r="D1576" i="3"/>
  <c r="E1576" i="3" s="1"/>
  <c r="B1576" i="3"/>
  <c r="A1576" i="3"/>
  <c r="P1575" i="3"/>
  <c r="O1575" i="3"/>
  <c r="N1575" i="3"/>
  <c r="I1575" i="3"/>
  <c r="H1575" i="3"/>
  <c r="D1575" i="3"/>
  <c r="E1575" i="3" s="1"/>
  <c r="B1575" i="3"/>
  <c r="A1575" i="3"/>
  <c r="P1574" i="3"/>
  <c r="O1574" i="3"/>
  <c r="N1574" i="3"/>
  <c r="I1574" i="3"/>
  <c r="H1574" i="3"/>
  <c r="D1574" i="3"/>
  <c r="E1574" i="3" s="1"/>
  <c r="B1574" i="3"/>
  <c r="A1574" i="3"/>
  <c r="P1573" i="3"/>
  <c r="O1573" i="3"/>
  <c r="N1573" i="3"/>
  <c r="I1573" i="3"/>
  <c r="H1573" i="3"/>
  <c r="D1573" i="3"/>
  <c r="E1573" i="3" s="1"/>
  <c r="B1573" i="3"/>
  <c r="A1573" i="3"/>
  <c r="P1572" i="3"/>
  <c r="O1572" i="3"/>
  <c r="N1572" i="3"/>
  <c r="I1572" i="3"/>
  <c r="H1572" i="3"/>
  <c r="D1572" i="3"/>
  <c r="E1572" i="3" s="1"/>
  <c r="B1572" i="3"/>
  <c r="A1572" i="3"/>
  <c r="P1571" i="3"/>
  <c r="O1571" i="3"/>
  <c r="N1571" i="3"/>
  <c r="I1571" i="3"/>
  <c r="H1571" i="3"/>
  <c r="D1571" i="3"/>
  <c r="E1571" i="3" s="1"/>
  <c r="B1571" i="3"/>
  <c r="A1571" i="3"/>
  <c r="P1570" i="3"/>
  <c r="O1570" i="3"/>
  <c r="N1570" i="3"/>
  <c r="I1570" i="3"/>
  <c r="H1570" i="3"/>
  <c r="D1570" i="3"/>
  <c r="E1570" i="3" s="1"/>
  <c r="B1570" i="3"/>
  <c r="A1570" i="3"/>
  <c r="P1569" i="3"/>
  <c r="O1569" i="3"/>
  <c r="N1569" i="3"/>
  <c r="I1569" i="3"/>
  <c r="H1569" i="3"/>
  <c r="D1569" i="3"/>
  <c r="E1569" i="3" s="1"/>
  <c r="B1569" i="3"/>
  <c r="A1569" i="3"/>
  <c r="P1568" i="3"/>
  <c r="O1568" i="3"/>
  <c r="N1568" i="3"/>
  <c r="I1568" i="3"/>
  <c r="H1568" i="3"/>
  <c r="D1568" i="3"/>
  <c r="E1568" i="3" s="1"/>
  <c r="B1568" i="3"/>
  <c r="A1568" i="3"/>
  <c r="P1567" i="3"/>
  <c r="O1567" i="3"/>
  <c r="N1567" i="3"/>
  <c r="I1567" i="3"/>
  <c r="H1567" i="3"/>
  <c r="D1567" i="3"/>
  <c r="E1567" i="3" s="1"/>
  <c r="B1567" i="3"/>
  <c r="A1567" i="3"/>
  <c r="P1566" i="3"/>
  <c r="O1566" i="3"/>
  <c r="N1566" i="3"/>
  <c r="I1566" i="3"/>
  <c r="H1566" i="3"/>
  <c r="D1566" i="3"/>
  <c r="E1566" i="3" s="1"/>
  <c r="B1566" i="3"/>
  <c r="A1566" i="3"/>
  <c r="P1565" i="3"/>
  <c r="O1565" i="3"/>
  <c r="N1565" i="3"/>
  <c r="I1565" i="3"/>
  <c r="H1565" i="3"/>
  <c r="D1565" i="3"/>
  <c r="E1565" i="3" s="1"/>
  <c r="B1565" i="3"/>
  <c r="A1565" i="3"/>
  <c r="P1564" i="3"/>
  <c r="O1564" i="3"/>
  <c r="N1564" i="3"/>
  <c r="I1564" i="3"/>
  <c r="H1564" i="3"/>
  <c r="D1564" i="3"/>
  <c r="E1564" i="3" s="1"/>
  <c r="B1564" i="3"/>
  <c r="A1564" i="3"/>
  <c r="P1563" i="3"/>
  <c r="O1563" i="3"/>
  <c r="N1563" i="3"/>
  <c r="I1563" i="3"/>
  <c r="H1563" i="3"/>
  <c r="D1563" i="3"/>
  <c r="E1563" i="3" s="1"/>
  <c r="B1563" i="3"/>
  <c r="A1563" i="3"/>
  <c r="P1562" i="3"/>
  <c r="O1562" i="3"/>
  <c r="N1562" i="3"/>
  <c r="I1562" i="3"/>
  <c r="H1562" i="3"/>
  <c r="D1562" i="3"/>
  <c r="E1562" i="3" s="1"/>
  <c r="B1562" i="3"/>
  <c r="A1562" i="3"/>
  <c r="P1561" i="3"/>
  <c r="O1561" i="3"/>
  <c r="N1561" i="3"/>
  <c r="I1561" i="3"/>
  <c r="H1561" i="3"/>
  <c r="D1561" i="3"/>
  <c r="E1561" i="3" s="1"/>
  <c r="B1561" i="3"/>
  <c r="A1561" i="3"/>
  <c r="P1560" i="3"/>
  <c r="O1560" i="3"/>
  <c r="N1560" i="3"/>
  <c r="I1560" i="3"/>
  <c r="H1560" i="3"/>
  <c r="D1560" i="3"/>
  <c r="E1560" i="3" s="1"/>
  <c r="B1560" i="3"/>
  <c r="A1560" i="3"/>
  <c r="P1559" i="3"/>
  <c r="O1559" i="3"/>
  <c r="N1559" i="3"/>
  <c r="I1559" i="3"/>
  <c r="H1559" i="3"/>
  <c r="D1559" i="3"/>
  <c r="E1559" i="3" s="1"/>
  <c r="B1559" i="3"/>
  <c r="A1559" i="3"/>
  <c r="P1558" i="3"/>
  <c r="O1558" i="3"/>
  <c r="N1558" i="3"/>
  <c r="I1558" i="3"/>
  <c r="H1558" i="3"/>
  <c r="D1558" i="3"/>
  <c r="E1558" i="3" s="1"/>
  <c r="B1558" i="3"/>
  <c r="A1558" i="3"/>
  <c r="P1557" i="3"/>
  <c r="O1557" i="3"/>
  <c r="N1557" i="3"/>
  <c r="I1557" i="3"/>
  <c r="H1557" i="3"/>
  <c r="D1557" i="3"/>
  <c r="E1557" i="3" s="1"/>
  <c r="B1557" i="3"/>
  <c r="A1557" i="3"/>
  <c r="P1556" i="3"/>
  <c r="O1556" i="3"/>
  <c r="N1556" i="3"/>
  <c r="I1556" i="3"/>
  <c r="H1556" i="3"/>
  <c r="D1556" i="3"/>
  <c r="E1556" i="3" s="1"/>
  <c r="B1556" i="3"/>
  <c r="A1556" i="3"/>
  <c r="P1555" i="3"/>
  <c r="O1555" i="3"/>
  <c r="N1555" i="3"/>
  <c r="I1555" i="3"/>
  <c r="H1555" i="3"/>
  <c r="D1555" i="3"/>
  <c r="E1555" i="3" s="1"/>
  <c r="B1555" i="3"/>
  <c r="A1555" i="3"/>
  <c r="P1554" i="3"/>
  <c r="O1554" i="3"/>
  <c r="N1554" i="3"/>
  <c r="I1554" i="3"/>
  <c r="H1554" i="3"/>
  <c r="D1554" i="3"/>
  <c r="E1554" i="3" s="1"/>
  <c r="B1554" i="3"/>
  <c r="A1554" i="3"/>
  <c r="P1553" i="3"/>
  <c r="O1553" i="3"/>
  <c r="N1553" i="3"/>
  <c r="I1553" i="3"/>
  <c r="H1553" i="3"/>
  <c r="D1553" i="3"/>
  <c r="E1553" i="3" s="1"/>
  <c r="B1553" i="3"/>
  <c r="A1553" i="3"/>
  <c r="P1552" i="3"/>
  <c r="O1552" i="3"/>
  <c r="N1552" i="3"/>
  <c r="I1552" i="3"/>
  <c r="H1552" i="3"/>
  <c r="D1552" i="3"/>
  <c r="E1552" i="3" s="1"/>
  <c r="B1552" i="3"/>
  <c r="A1552" i="3"/>
  <c r="P1551" i="3"/>
  <c r="O1551" i="3"/>
  <c r="N1551" i="3"/>
  <c r="I1551" i="3"/>
  <c r="H1551" i="3"/>
  <c r="D1551" i="3"/>
  <c r="E1551" i="3" s="1"/>
  <c r="B1551" i="3"/>
  <c r="A1551" i="3"/>
  <c r="P1550" i="3"/>
  <c r="O1550" i="3"/>
  <c r="N1550" i="3"/>
  <c r="I1550" i="3"/>
  <c r="H1550" i="3"/>
  <c r="D1550" i="3"/>
  <c r="E1550" i="3" s="1"/>
  <c r="B1550" i="3"/>
  <c r="A1550" i="3"/>
  <c r="P1549" i="3"/>
  <c r="O1549" i="3"/>
  <c r="N1549" i="3"/>
  <c r="I1549" i="3"/>
  <c r="H1549" i="3"/>
  <c r="D1549" i="3"/>
  <c r="E1549" i="3" s="1"/>
  <c r="B1549" i="3"/>
  <c r="A1549" i="3"/>
  <c r="P1548" i="3"/>
  <c r="O1548" i="3"/>
  <c r="N1548" i="3"/>
  <c r="I1548" i="3"/>
  <c r="H1548" i="3"/>
  <c r="D1548" i="3"/>
  <c r="E1548" i="3" s="1"/>
  <c r="B1548" i="3"/>
  <c r="A1548" i="3"/>
  <c r="P1547" i="3"/>
  <c r="O1547" i="3"/>
  <c r="N1547" i="3"/>
  <c r="I1547" i="3"/>
  <c r="H1547" i="3"/>
  <c r="D1547" i="3"/>
  <c r="E1547" i="3" s="1"/>
  <c r="B1547" i="3"/>
  <c r="A1547" i="3"/>
  <c r="P1546" i="3"/>
  <c r="O1546" i="3"/>
  <c r="N1546" i="3"/>
  <c r="I1546" i="3"/>
  <c r="H1546" i="3"/>
  <c r="D1546" i="3"/>
  <c r="E1546" i="3" s="1"/>
  <c r="B1546" i="3"/>
  <c r="A1546" i="3"/>
  <c r="P1545" i="3"/>
  <c r="O1545" i="3"/>
  <c r="N1545" i="3"/>
  <c r="I1545" i="3"/>
  <c r="H1545" i="3"/>
  <c r="D1545" i="3"/>
  <c r="E1545" i="3" s="1"/>
  <c r="B1545" i="3"/>
  <c r="A1545" i="3"/>
  <c r="P1544" i="3"/>
  <c r="O1544" i="3"/>
  <c r="N1544" i="3"/>
  <c r="I1544" i="3"/>
  <c r="H1544" i="3"/>
  <c r="D1544" i="3"/>
  <c r="E1544" i="3" s="1"/>
  <c r="B1544" i="3"/>
  <c r="A1544" i="3"/>
  <c r="P1543" i="3"/>
  <c r="O1543" i="3"/>
  <c r="N1543" i="3"/>
  <c r="I1543" i="3"/>
  <c r="H1543" i="3"/>
  <c r="D1543" i="3"/>
  <c r="E1543" i="3" s="1"/>
  <c r="B1543" i="3"/>
  <c r="A1543" i="3"/>
  <c r="P1542" i="3"/>
  <c r="O1542" i="3"/>
  <c r="N1542" i="3"/>
  <c r="I1542" i="3"/>
  <c r="H1542" i="3"/>
  <c r="D1542" i="3"/>
  <c r="E1542" i="3" s="1"/>
  <c r="B1542" i="3"/>
  <c r="A1542" i="3"/>
  <c r="P1541" i="3"/>
  <c r="O1541" i="3"/>
  <c r="N1541" i="3"/>
  <c r="I1541" i="3"/>
  <c r="H1541" i="3"/>
  <c r="D1541" i="3"/>
  <c r="E1541" i="3" s="1"/>
  <c r="B1541" i="3"/>
  <c r="A1541" i="3"/>
  <c r="P1540" i="3"/>
  <c r="O1540" i="3"/>
  <c r="N1540" i="3"/>
  <c r="I1540" i="3"/>
  <c r="H1540" i="3"/>
  <c r="D1540" i="3"/>
  <c r="E1540" i="3" s="1"/>
  <c r="B1540" i="3"/>
  <c r="A1540" i="3"/>
  <c r="P1539" i="3"/>
  <c r="O1539" i="3"/>
  <c r="N1539" i="3"/>
  <c r="I1539" i="3"/>
  <c r="H1539" i="3"/>
  <c r="D1539" i="3"/>
  <c r="E1539" i="3" s="1"/>
  <c r="B1539" i="3"/>
  <c r="A1539" i="3"/>
  <c r="P1538" i="3"/>
  <c r="O1538" i="3"/>
  <c r="N1538" i="3"/>
  <c r="I1538" i="3"/>
  <c r="H1538" i="3"/>
  <c r="D1538" i="3"/>
  <c r="E1538" i="3" s="1"/>
  <c r="B1538" i="3"/>
  <c r="A1538" i="3"/>
  <c r="P1537" i="3"/>
  <c r="O1537" i="3"/>
  <c r="N1537" i="3"/>
  <c r="I1537" i="3"/>
  <c r="H1537" i="3"/>
  <c r="D1537" i="3"/>
  <c r="E1537" i="3" s="1"/>
  <c r="B1537" i="3"/>
  <c r="A1537" i="3"/>
  <c r="P1536" i="3"/>
  <c r="O1536" i="3"/>
  <c r="N1536" i="3"/>
  <c r="I1536" i="3"/>
  <c r="H1536" i="3"/>
  <c r="D1536" i="3"/>
  <c r="E1536" i="3" s="1"/>
  <c r="B1536" i="3"/>
  <c r="A1536" i="3"/>
  <c r="P1535" i="3"/>
  <c r="O1535" i="3"/>
  <c r="N1535" i="3"/>
  <c r="I1535" i="3"/>
  <c r="H1535" i="3"/>
  <c r="D1535" i="3"/>
  <c r="E1535" i="3" s="1"/>
  <c r="B1535" i="3"/>
  <c r="A1535" i="3"/>
  <c r="P1534" i="3"/>
  <c r="O1534" i="3"/>
  <c r="N1534" i="3"/>
  <c r="I1534" i="3"/>
  <c r="H1534" i="3"/>
  <c r="D1534" i="3"/>
  <c r="E1534" i="3" s="1"/>
  <c r="B1534" i="3"/>
  <c r="A1534" i="3"/>
  <c r="P1533" i="3"/>
  <c r="O1533" i="3"/>
  <c r="N1533" i="3"/>
  <c r="I1533" i="3"/>
  <c r="H1533" i="3"/>
  <c r="D1533" i="3"/>
  <c r="E1533" i="3" s="1"/>
  <c r="B1533" i="3"/>
  <c r="A1533" i="3"/>
  <c r="P1532" i="3"/>
  <c r="O1532" i="3"/>
  <c r="N1532" i="3"/>
  <c r="I1532" i="3"/>
  <c r="H1532" i="3"/>
  <c r="D1532" i="3"/>
  <c r="E1532" i="3" s="1"/>
  <c r="B1532" i="3"/>
  <c r="A1532" i="3"/>
  <c r="P1531" i="3"/>
  <c r="O1531" i="3"/>
  <c r="N1531" i="3"/>
  <c r="I1531" i="3"/>
  <c r="H1531" i="3"/>
  <c r="D1531" i="3"/>
  <c r="E1531" i="3" s="1"/>
  <c r="B1531" i="3"/>
  <c r="A1531" i="3"/>
  <c r="P1530" i="3"/>
  <c r="O1530" i="3"/>
  <c r="N1530" i="3"/>
  <c r="I1530" i="3"/>
  <c r="H1530" i="3"/>
  <c r="D1530" i="3"/>
  <c r="E1530" i="3" s="1"/>
  <c r="B1530" i="3"/>
  <c r="A1530" i="3"/>
  <c r="P1529" i="3"/>
  <c r="O1529" i="3"/>
  <c r="N1529" i="3"/>
  <c r="I1529" i="3"/>
  <c r="H1529" i="3"/>
  <c r="D1529" i="3"/>
  <c r="E1529" i="3" s="1"/>
  <c r="B1529" i="3"/>
  <c r="A1529" i="3"/>
  <c r="P1528" i="3"/>
  <c r="O1528" i="3"/>
  <c r="N1528" i="3"/>
  <c r="I1528" i="3"/>
  <c r="H1528" i="3"/>
  <c r="D1528" i="3"/>
  <c r="E1528" i="3" s="1"/>
  <c r="B1528" i="3"/>
  <c r="A1528" i="3"/>
  <c r="P1527" i="3"/>
  <c r="O1527" i="3"/>
  <c r="N1527" i="3"/>
  <c r="I1527" i="3"/>
  <c r="H1527" i="3"/>
  <c r="D1527" i="3"/>
  <c r="E1527" i="3" s="1"/>
  <c r="B1527" i="3"/>
  <c r="A1527" i="3"/>
  <c r="P1526" i="3"/>
  <c r="O1526" i="3"/>
  <c r="N1526" i="3"/>
  <c r="I1526" i="3"/>
  <c r="H1526" i="3"/>
  <c r="D1526" i="3"/>
  <c r="E1526" i="3" s="1"/>
  <c r="B1526" i="3"/>
  <c r="A1526" i="3"/>
  <c r="P1525" i="3"/>
  <c r="O1525" i="3"/>
  <c r="N1525" i="3"/>
  <c r="I1525" i="3"/>
  <c r="H1525" i="3"/>
  <c r="D1525" i="3"/>
  <c r="E1525" i="3" s="1"/>
  <c r="B1525" i="3"/>
  <c r="A1525" i="3"/>
  <c r="P1524" i="3"/>
  <c r="O1524" i="3"/>
  <c r="N1524" i="3"/>
  <c r="I1524" i="3"/>
  <c r="H1524" i="3"/>
  <c r="D1524" i="3"/>
  <c r="E1524" i="3" s="1"/>
  <c r="B1524" i="3"/>
  <c r="A1524" i="3"/>
  <c r="P1523" i="3"/>
  <c r="O1523" i="3"/>
  <c r="N1523" i="3"/>
  <c r="I1523" i="3"/>
  <c r="H1523" i="3"/>
  <c r="D1523" i="3"/>
  <c r="E1523" i="3" s="1"/>
  <c r="B1523" i="3"/>
  <c r="A1523" i="3"/>
  <c r="P1522" i="3"/>
  <c r="O1522" i="3"/>
  <c r="N1522" i="3"/>
  <c r="I1522" i="3"/>
  <c r="H1522" i="3"/>
  <c r="D1522" i="3"/>
  <c r="E1522" i="3" s="1"/>
  <c r="B1522" i="3"/>
  <c r="A1522" i="3"/>
  <c r="P1521" i="3"/>
  <c r="O1521" i="3"/>
  <c r="N1521" i="3"/>
  <c r="I1521" i="3"/>
  <c r="H1521" i="3"/>
  <c r="D1521" i="3"/>
  <c r="E1521" i="3" s="1"/>
  <c r="B1521" i="3"/>
  <c r="A1521" i="3"/>
  <c r="P1520" i="3"/>
  <c r="O1520" i="3"/>
  <c r="N1520" i="3"/>
  <c r="I1520" i="3"/>
  <c r="H1520" i="3"/>
  <c r="D1520" i="3"/>
  <c r="E1520" i="3" s="1"/>
  <c r="B1520" i="3"/>
  <c r="A1520" i="3"/>
  <c r="P1519" i="3"/>
  <c r="O1519" i="3"/>
  <c r="N1519" i="3"/>
  <c r="I1519" i="3"/>
  <c r="H1519" i="3"/>
  <c r="D1519" i="3"/>
  <c r="E1519" i="3" s="1"/>
  <c r="B1519" i="3"/>
  <c r="A1519" i="3"/>
  <c r="P1518" i="3"/>
  <c r="O1518" i="3"/>
  <c r="N1518" i="3"/>
  <c r="I1518" i="3"/>
  <c r="H1518" i="3"/>
  <c r="D1518" i="3"/>
  <c r="E1518" i="3" s="1"/>
  <c r="B1518" i="3"/>
  <c r="A1518" i="3"/>
  <c r="P1517" i="3"/>
  <c r="O1517" i="3"/>
  <c r="N1517" i="3"/>
  <c r="I1517" i="3"/>
  <c r="H1517" i="3"/>
  <c r="D1517" i="3"/>
  <c r="E1517" i="3" s="1"/>
  <c r="B1517" i="3"/>
  <c r="A1517" i="3"/>
  <c r="P1516" i="3"/>
  <c r="O1516" i="3"/>
  <c r="N1516" i="3"/>
  <c r="I1516" i="3"/>
  <c r="H1516" i="3"/>
  <c r="D1516" i="3"/>
  <c r="E1516" i="3" s="1"/>
  <c r="B1516" i="3"/>
  <c r="A1516" i="3"/>
  <c r="P1515" i="3"/>
  <c r="O1515" i="3"/>
  <c r="N1515" i="3"/>
  <c r="I1515" i="3"/>
  <c r="H1515" i="3"/>
  <c r="D1515" i="3"/>
  <c r="E1515" i="3" s="1"/>
  <c r="B1515" i="3"/>
  <c r="A1515" i="3"/>
  <c r="P1514" i="3"/>
  <c r="O1514" i="3"/>
  <c r="N1514" i="3"/>
  <c r="I1514" i="3"/>
  <c r="H1514" i="3"/>
  <c r="D1514" i="3"/>
  <c r="E1514" i="3" s="1"/>
  <c r="B1514" i="3"/>
  <c r="A1514" i="3"/>
  <c r="P1513" i="3"/>
  <c r="O1513" i="3"/>
  <c r="N1513" i="3"/>
  <c r="I1513" i="3"/>
  <c r="H1513" i="3"/>
  <c r="D1513" i="3"/>
  <c r="E1513" i="3" s="1"/>
  <c r="B1513" i="3"/>
  <c r="A1513" i="3"/>
  <c r="P1512" i="3"/>
  <c r="O1512" i="3"/>
  <c r="N1512" i="3"/>
  <c r="I1512" i="3"/>
  <c r="H1512" i="3"/>
  <c r="D1512" i="3"/>
  <c r="E1512" i="3" s="1"/>
  <c r="B1512" i="3"/>
  <c r="A1512" i="3"/>
  <c r="P1511" i="3"/>
  <c r="O1511" i="3"/>
  <c r="N1511" i="3"/>
  <c r="I1511" i="3"/>
  <c r="H1511" i="3"/>
  <c r="D1511" i="3"/>
  <c r="E1511" i="3" s="1"/>
  <c r="B1511" i="3"/>
  <c r="A1511" i="3"/>
  <c r="P1510" i="3"/>
  <c r="O1510" i="3"/>
  <c r="N1510" i="3"/>
  <c r="I1510" i="3"/>
  <c r="H1510" i="3"/>
  <c r="D1510" i="3"/>
  <c r="E1510" i="3" s="1"/>
  <c r="B1510" i="3"/>
  <c r="A1510" i="3"/>
  <c r="P1509" i="3"/>
  <c r="O1509" i="3"/>
  <c r="N1509" i="3"/>
  <c r="I1509" i="3"/>
  <c r="H1509" i="3"/>
  <c r="D1509" i="3"/>
  <c r="E1509" i="3" s="1"/>
  <c r="B1509" i="3"/>
  <c r="A1509" i="3"/>
  <c r="P1508" i="3"/>
  <c r="O1508" i="3"/>
  <c r="N1508" i="3"/>
  <c r="I1508" i="3"/>
  <c r="H1508" i="3"/>
  <c r="D1508" i="3"/>
  <c r="E1508" i="3" s="1"/>
  <c r="B1508" i="3"/>
  <c r="A1508" i="3"/>
  <c r="P1507" i="3"/>
  <c r="O1507" i="3"/>
  <c r="N1507" i="3"/>
  <c r="I1507" i="3"/>
  <c r="H1507" i="3"/>
  <c r="D1507" i="3"/>
  <c r="E1507" i="3" s="1"/>
  <c r="B1507" i="3"/>
  <c r="A1507" i="3"/>
  <c r="P1506" i="3"/>
  <c r="O1506" i="3"/>
  <c r="N1506" i="3"/>
  <c r="I1506" i="3"/>
  <c r="H1506" i="3"/>
  <c r="D1506" i="3"/>
  <c r="E1506" i="3" s="1"/>
  <c r="B1506" i="3"/>
  <c r="A1506" i="3"/>
  <c r="P1505" i="3"/>
  <c r="O1505" i="3"/>
  <c r="N1505" i="3"/>
  <c r="I1505" i="3"/>
  <c r="H1505" i="3"/>
  <c r="D1505" i="3"/>
  <c r="E1505" i="3" s="1"/>
  <c r="B1505" i="3"/>
  <c r="A1505" i="3"/>
  <c r="P1504" i="3"/>
  <c r="O1504" i="3"/>
  <c r="N1504" i="3"/>
  <c r="I1504" i="3"/>
  <c r="H1504" i="3"/>
  <c r="D1504" i="3"/>
  <c r="E1504" i="3" s="1"/>
  <c r="B1504" i="3"/>
  <c r="A1504" i="3"/>
  <c r="P1503" i="3"/>
  <c r="O1503" i="3"/>
  <c r="N1503" i="3"/>
  <c r="I1503" i="3"/>
  <c r="H1503" i="3"/>
  <c r="D1503" i="3"/>
  <c r="E1503" i="3" s="1"/>
  <c r="B1503" i="3"/>
  <c r="A1503" i="3"/>
  <c r="P1502" i="3"/>
  <c r="O1502" i="3"/>
  <c r="N1502" i="3"/>
  <c r="I1502" i="3"/>
  <c r="H1502" i="3"/>
  <c r="D1502" i="3"/>
  <c r="E1502" i="3" s="1"/>
  <c r="B1502" i="3"/>
  <c r="A1502" i="3"/>
  <c r="P1501" i="3"/>
  <c r="O1501" i="3"/>
  <c r="N1501" i="3"/>
  <c r="I1501" i="3"/>
  <c r="H1501" i="3"/>
  <c r="D1501" i="3"/>
  <c r="E1501" i="3" s="1"/>
  <c r="B1501" i="3"/>
  <c r="A1501" i="3"/>
  <c r="P1500" i="3"/>
  <c r="O1500" i="3"/>
  <c r="N1500" i="3"/>
  <c r="I1500" i="3"/>
  <c r="H1500" i="3"/>
  <c r="D1500" i="3"/>
  <c r="E1500" i="3" s="1"/>
  <c r="B1500" i="3"/>
  <c r="A1500" i="3"/>
  <c r="P1499" i="3"/>
  <c r="O1499" i="3"/>
  <c r="N1499" i="3"/>
  <c r="I1499" i="3"/>
  <c r="H1499" i="3"/>
  <c r="D1499" i="3"/>
  <c r="E1499" i="3" s="1"/>
  <c r="B1499" i="3"/>
  <c r="A1499" i="3"/>
  <c r="P1498" i="3"/>
  <c r="O1498" i="3"/>
  <c r="N1498" i="3"/>
  <c r="I1498" i="3"/>
  <c r="H1498" i="3"/>
  <c r="D1498" i="3"/>
  <c r="E1498" i="3" s="1"/>
  <c r="B1498" i="3"/>
  <c r="A1498" i="3"/>
  <c r="P1497" i="3"/>
  <c r="O1497" i="3"/>
  <c r="N1497" i="3"/>
  <c r="I1497" i="3"/>
  <c r="H1497" i="3"/>
  <c r="D1497" i="3"/>
  <c r="E1497" i="3" s="1"/>
  <c r="B1497" i="3"/>
  <c r="A1497" i="3"/>
  <c r="P1496" i="3"/>
  <c r="O1496" i="3"/>
  <c r="N1496" i="3"/>
  <c r="I1496" i="3"/>
  <c r="H1496" i="3"/>
  <c r="D1496" i="3"/>
  <c r="E1496" i="3" s="1"/>
  <c r="B1496" i="3"/>
  <c r="A1496" i="3"/>
  <c r="P1495" i="3"/>
  <c r="O1495" i="3"/>
  <c r="N1495" i="3"/>
  <c r="I1495" i="3"/>
  <c r="H1495" i="3"/>
  <c r="D1495" i="3"/>
  <c r="E1495" i="3" s="1"/>
  <c r="B1495" i="3"/>
  <c r="A1495" i="3"/>
  <c r="P1494" i="3"/>
  <c r="O1494" i="3"/>
  <c r="N1494" i="3"/>
  <c r="I1494" i="3"/>
  <c r="H1494" i="3"/>
  <c r="D1494" i="3"/>
  <c r="E1494" i="3" s="1"/>
  <c r="B1494" i="3"/>
  <c r="A1494" i="3"/>
  <c r="P1493" i="3"/>
  <c r="O1493" i="3"/>
  <c r="N1493" i="3"/>
  <c r="I1493" i="3"/>
  <c r="H1493" i="3"/>
  <c r="D1493" i="3"/>
  <c r="E1493" i="3" s="1"/>
  <c r="B1493" i="3"/>
  <c r="A1493" i="3"/>
  <c r="P1492" i="3"/>
  <c r="O1492" i="3"/>
  <c r="N1492" i="3"/>
  <c r="I1492" i="3"/>
  <c r="J1492" i="3"/>
  <c r="Q1492" i="3"/>
  <c r="H1492" i="3"/>
  <c r="D1492" i="3"/>
  <c r="E1492" i="3" s="1"/>
  <c r="B1492" i="3"/>
  <c r="A1492" i="3"/>
  <c r="P1491" i="3"/>
  <c r="O1491" i="3"/>
  <c r="N1491" i="3"/>
  <c r="I1491" i="3"/>
  <c r="H1491" i="3"/>
  <c r="D1491" i="3"/>
  <c r="E1491" i="3" s="1"/>
  <c r="B1491" i="3"/>
  <c r="A1491" i="3"/>
  <c r="P1490" i="3"/>
  <c r="O1490" i="3"/>
  <c r="N1490" i="3"/>
  <c r="I1490" i="3"/>
  <c r="J1490" i="3"/>
  <c r="Q1490" i="3"/>
  <c r="H1490" i="3"/>
  <c r="D1490" i="3"/>
  <c r="E1490" i="3" s="1"/>
  <c r="B1490" i="3"/>
  <c r="A1490" i="3"/>
  <c r="P1489" i="3"/>
  <c r="O1489" i="3"/>
  <c r="N1489" i="3"/>
  <c r="I1489" i="3"/>
  <c r="H1489" i="3"/>
  <c r="D1489" i="3"/>
  <c r="E1489" i="3" s="1"/>
  <c r="B1489" i="3"/>
  <c r="A1489" i="3"/>
  <c r="P1488" i="3"/>
  <c r="O1488" i="3"/>
  <c r="N1488" i="3"/>
  <c r="I1488" i="3"/>
  <c r="H1488" i="3"/>
  <c r="D1488" i="3"/>
  <c r="E1488" i="3" s="1"/>
  <c r="B1488" i="3"/>
  <c r="A1488" i="3"/>
  <c r="P1487" i="3"/>
  <c r="O1487" i="3"/>
  <c r="N1487" i="3"/>
  <c r="I1487" i="3"/>
  <c r="H1487" i="3"/>
  <c r="D1487" i="3"/>
  <c r="E1487" i="3" s="1"/>
  <c r="B1487" i="3"/>
  <c r="A1487" i="3"/>
  <c r="P1486" i="3"/>
  <c r="O1486" i="3"/>
  <c r="N1486" i="3"/>
  <c r="I1486" i="3"/>
  <c r="H1486" i="3"/>
  <c r="D1486" i="3"/>
  <c r="E1486" i="3" s="1"/>
  <c r="B1486" i="3"/>
  <c r="A1486" i="3"/>
  <c r="P1485" i="3"/>
  <c r="O1485" i="3"/>
  <c r="N1485" i="3"/>
  <c r="I1485" i="3"/>
  <c r="H1485" i="3"/>
  <c r="D1485" i="3"/>
  <c r="E1485" i="3" s="1"/>
  <c r="B1485" i="3"/>
  <c r="A1485" i="3"/>
  <c r="P1484" i="3"/>
  <c r="O1484" i="3"/>
  <c r="N1484" i="3"/>
  <c r="I1484" i="3"/>
  <c r="H1484" i="3"/>
  <c r="D1484" i="3"/>
  <c r="E1484" i="3" s="1"/>
  <c r="B1484" i="3"/>
  <c r="A1484" i="3"/>
  <c r="P1483" i="3"/>
  <c r="O1483" i="3"/>
  <c r="N1483" i="3"/>
  <c r="I1483" i="3"/>
  <c r="H1483" i="3"/>
  <c r="D1483" i="3"/>
  <c r="E1483" i="3" s="1"/>
  <c r="B1483" i="3"/>
  <c r="A1483" i="3"/>
  <c r="P1482" i="3"/>
  <c r="O1482" i="3"/>
  <c r="N1482" i="3"/>
  <c r="I1482" i="3"/>
  <c r="H1482" i="3"/>
  <c r="D1482" i="3"/>
  <c r="E1482" i="3" s="1"/>
  <c r="B1482" i="3"/>
  <c r="A1482" i="3"/>
  <c r="P1481" i="3"/>
  <c r="O1481" i="3"/>
  <c r="N1481" i="3"/>
  <c r="I1481" i="3"/>
  <c r="H1481" i="3"/>
  <c r="D1481" i="3"/>
  <c r="E1481" i="3" s="1"/>
  <c r="B1481" i="3"/>
  <c r="A1481" i="3"/>
  <c r="P1480" i="3"/>
  <c r="O1480" i="3"/>
  <c r="N1480" i="3"/>
  <c r="I1480" i="3"/>
  <c r="H1480" i="3"/>
  <c r="D1480" i="3"/>
  <c r="E1480" i="3" s="1"/>
  <c r="B1480" i="3"/>
  <c r="A1480" i="3"/>
  <c r="P1479" i="3"/>
  <c r="O1479" i="3"/>
  <c r="N1479" i="3"/>
  <c r="I1479" i="3"/>
  <c r="H1479" i="3"/>
  <c r="D1479" i="3"/>
  <c r="E1479" i="3" s="1"/>
  <c r="B1479" i="3"/>
  <c r="A1479" i="3"/>
  <c r="P1478" i="3"/>
  <c r="O1478" i="3"/>
  <c r="N1478" i="3"/>
  <c r="I1478" i="3"/>
  <c r="H1478" i="3"/>
  <c r="D1478" i="3"/>
  <c r="E1478" i="3" s="1"/>
  <c r="B1478" i="3"/>
  <c r="A1478" i="3"/>
  <c r="P1477" i="3"/>
  <c r="O1477" i="3"/>
  <c r="N1477" i="3"/>
  <c r="I1477" i="3"/>
  <c r="H1477" i="3"/>
  <c r="D1477" i="3"/>
  <c r="E1477" i="3" s="1"/>
  <c r="B1477" i="3"/>
  <c r="A1477" i="3"/>
  <c r="P1476" i="3"/>
  <c r="O1476" i="3"/>
  <c r="N1476" i="3"/>
  <c r="I1476" i="3"/>
  <c r="H1476" i="3"/>
  <c r="D1476" i="3"/>
  <c r="E1476" i="3" s="1"/>
  <c r="B1476" i="3"/>
  <c r="A1476" i="3"/>
  <c r="P1475" i="3"/>
  <c r="O1475" i="3"/>
  <c r="N1475" i="3"/>
  <c r="I1475" i="3"/>
  <c r="H1475" i="3"/>
  <c r="D1475" i="3"/>
  <c r="E1475" i="3" s="1"/>
  <c r="B1475" i="3"/>
  <c r="A1475" i="3"/>
  <c r="P1474" i="3"/>
  <c r="O1474" i="3"/>
  <c r="N1474" i="3"/>
  <c r="I1474" i="3"/>
  <c r="H1474" i="3"/>
  <c r="D1474" i="3"/>
  <c r="E1474" i="3" s="1"/>
  <c r="B1474" i="3"/>
  <c r="A1474" i="3"/>
  <c r="P1473" i="3"/>
  <c r="O1473" i="3"/>
  <c r="N1473" i="3"/>
  <c r="I1473" i="3"/>
  <c r="H1473" i="3"/>
  <c r="D1473" i="3"/>
  <c r="E1473" i="3" s="1"/>
  <c r="B1473" i="3"/>
  <c r="A1473" i="3"/>
  <c r="P1472" i="3"/>
  <c r="O1472" i="3"/>
  <c r="N1472" i="3"/>
  <c r="I1472" i="3"/>
  <c r="H1472" i="3"/>
  <c r="D1472" i="3"/>
  <c r="E1472" i="3" s="1"/>
  <c r="B1472" i="3"/>
  <c r="A1472" i="3"/>
  <c r="P1471" i="3"/>
  <c r="O1471" i="3"/>
  <c r="N1471" i="3"/>
  <c r="I1471" i="3"/>
  <c r="H1471" i="3"/>
  <c r="D1471" i="3"/>
  <c r="E1471" i="3" s="1"/>
  <c r="B1471" i="3"/>
  <c r="A1471" i="3"/>
  <c r="P1470" i="3"/>
  <c r="O1470" i="3"/>
  <c r="N1470" i="3"/>
  <c r="I1470" i="3"/>
  <c r="H1470" i="3"/>
  <c r="D1470" i="3"/>
  <c r="E1470" i="3" s="1"/>
  <c r="B1470" i="3"/>
  <c r="A1470" i="3"/>
  <c r="P1469" i="3"/>
  <c r="O1469" i="3"/>
  <c r="N1469" i="3"/>
  <c r="I1469" i="3"/>
  <c r="H1469" i="3"/>
  <c r="D1469" i="3"/>
  <c r="E1469" i="3" s="1"/>
  <c r="B1469" i="3"/>
  <c r="A1469" i="3"/>
  <c r="P1468" i="3"/>
  <c r="O1468" i="3"/>
  <c r="N1468" i="3"/>
  <c r="I1468" i="3"/>
  <c r="H1468" i="3"/>
  <c r="D1468" i="3"/>
  <c r="E1468" i="3" s="1"/>
  <c r="B1468" i="3"/>
  <c r="A1468" i="3"/>
  <c r="P1467" i="3"/>
  <c r="O1467" i="3"/>
  <c r="N1467" i="3"/>
  <c r="I1467" i="3"/>
  <c r="H1467" i="3"/>
  <c r="D1467" i="3"/>
  <c r="E1467" i="3" s="1"/>
  <c r="B1467" i="3"/>
  <c r="A1467" i="3"/>
  <c r="P1466" i="3"/>
  <c r="O1466" i="3"/>
  <c r="N1466" i="3"/>
  <c r="I1466" i="3"/>
  <c r="H1466" i="3"/>
  <c r="D1466" i="3"/>
  <c r="E1466" i="3" s="1"/>
  <c r="B1466" i="3"/>
  <c r="A1466" i="3"/>
  <c r="P1465" i="3"/>
  <c r="O1465" i="3"/>
  <c r="N1465" i="3"/>
  <c r="I1465" i="3"/>
  <c r="H1465" i="3"/>
  <c r="D1465" i="3"/>
  <c r="E1465" i="3" s="1"/>
  <c r="B1465" i="3"/>
  <c r="A1465" i="3"/>
  <c r="P1464" i="3"/>
  <c r="O1464" i="3"/>
  <c r="N1464" i="3"/>
  <c r="I1464" i="3"/>
  <c r="H1464" i="3"/>
  <c r="D1464" i="3"/>
  <c r="E1464" i="3" s="1"/>
  <c r="B1464" i="3"/>
  <c r="A1464" i="3"/>
  <c r="P1463" i="3"/>
  <c r="O1463" i="3"/>
  <c r="N1463" i="3"/>
  <c r="I1463" i="3"/>
  <c r="H1463" i="3"/>
  <c r="D1463" i="3"/>
  <c r="E1463" i="3" s="1"/>
  <c r="B1463" i="3"/>
  <c r="A1463" i="3"/>
  <c r="P1462" i="3"/>
  <c r="O1462" i="3"/>
  <c r="N1462" i="3"/>
  <c r="I1462" i="3"/>
  <c r="H1462" i="3"/>
  <c r="D1462" i="3"/>
  <c r="E1462" i="3" s="1"/>
  <c r="B1462" i="3"/>
  <c r="A1462" i="3"/>
  <c r="P1461" i="3"/>
  <c r="O1461" i="3"/>
  <c r="N1461" i="3"/>
  <c r="I1461" i="3"/>
  <c r="H1461" i="3"/>
  <c r="D1461" i="3"/>
  <c r="E1461" i="3" s="1"/>
  <c r="B1461" i="3"/>
  <c r="A1461" i="3"/>
  <c r="P1460" i="3"/>
  <c r="O1460" i="3"/>
  <c r="N1460" i="3"/>
  <c r="I1460" i="3"/>
  <c r="H1460" i="3"/>
  <c r="D1460" i="3"/>
  <c r="E1460" i="3" s="1"/>
  <c r="B1460" i="3"/>
  <c r="A1460" i="3"/>
  <c r="P1459" i="3"/>
  <c r="O1459" i="3"/>
  <c r="N1459" i="3"/>
  <c r="I1459" i="3"/>
  <c r="J1459" i="3"/>
  <c r="H1459" i="3"/>
  <c r="D1459" i="3"/>
  <c r="E1459" i="3" s="1"/>
  <c r="B1459" i="3"/>
  <c r="A1459" i="3"/>
  <c r="P1458" i="3"/>
  <c r="O1458" i="3"/>
  <c r="N1458" i="3"/>
  <c r="I1458" i="3"/>
  <c r="J1458" i="3"/>
  <c r="H1458" i="3"/>
  <c r="D1458" i="3"/>
  <c r="E1458" i="3" s="1"/>
  <c r="B1458" i="3"/>
  <c r="A1458" i="3"/>
  <c r="P1457" i="3"/>
  <c r="O1457" i="3"/>
  <c r="N1457" i="3"/>
  <c r="I1457" i="3"/>
  <c r="J1457" i="3"/>
  <c r="H1457" i="3"/>
  <c r="D1457" i="3"/>
  <c r="E1457" i="3" s="1"/>
  <c r="B1457" i="3"/>
  <c r="A1457" i="3"/>
  <c r="P1456" i="3"/>
  <c r="O1456" i="3"/>
  <c r="N1456" i="3"/>
  <c r="I1456" i="3"/>
  <c r="H1456" i="3"/>
  <c r="D1456" i="3"/>
  <c r="E1456" i="3" s="1"/>
  <c r="B1456" i="3"/>
  <c r="A1456" i="3"/>
  <c r="P1455" i="3"/>
  <c r="O1455" i="3"/>
  <c r="N1455" i="3"/>
  <c r="I1455" i="3"/>
  <c r="J1455" i="3"/>
  <c r="H1455" i="3"/>
  <c r="D1455" i="3"/>
  <c r="E1455" i="3" s="1"/>
  <c r="B1455" i="3"/>
  <c r="A1455" i="3"/>
  <c r="P1454" i="3"/>
  <c r="O1454" i="3"/>
  <c r="N1454" i="3"/>
  <c r="I1454" i="3"/>
  <c r="J1454" i="3"/>
  <c r="H1454" i="3"/>
  <c r="D1454" i="3"/>
  <c r="E1454" i="3" s="1"/>
  <c r="B1454" i="3"/>
  <c r="A1454" i="3"/>
  <c r="P1453" i="3"/>
  <c r="O1453" i="3"/>
  <c r="N1453" i="3"/>
  <c r="I1453" i="3"/>
  <c r="J1453" i="3"/>
  <c r="H1453" i="3"/>
  <c r="D1453" i="3"/>
  <c r="E1453" i="3" s="1"/>
  <c r="B1453" i="3"/>
  <c r="A1453" i="3"/>
  <c r="P1452" i="3"/>
  <c r="O1452" i="3"/>
  <c r="N1452" i="3"/>
  <c r="I1452" i="3"/>
  <c r="H1452" i="3"/>
  <c r="D1452" i="3"/>
  <c r="E1452" i="3" s="1"/>
  <c r="B1452" i="3"/>
  <c r="A1452" i="3"/>
  <c r="P1451" i="3"/>
  <c r="O1451" i="3"/>
  <c r="N1451" i="3"/>
  <c r="I1451" i="3"/>
  <c r="J1451" i="3"/>
  <c r="H1451" i="3"/>
  <c r="D1451" i="3"/>
  <c r="E1451" i="3" s="1"/>
  <c r="B1451" i="3"/>
  <c r="A1451" i="3"/>
  <c r="P1450" i="3"/>
  <c r="O1450" i="3"/>
  <c r="N1450" i="3"/>
  <c r="I1450" i="3"/>
  <c r="J1450" i="3"/>
  <c r="H1450" i="3"/>
  <c r="D1450" i="3"/>
  <c r="E1450" i="3" s="1"/>
  <c r="B1450" i="3"/>
  <c r="A1450" i="3"/>
  <c r="P1449" i="3"/>
  <c r="O1449" i="3"/>
  <c r="N1449" i="3"/>
  <c r="I1449" i="3"/>
  <c r="J1449" i="3"/>
  <c r="H1449" i="3"/>
  <c r="D1449" i="3"/>
  <c r="E1449" i="3" s="1"/>
  <c r="B1449" i="3"/>
  <c r="A1449" i="3"/>
  <c r="P1448" i="3"/>
  <c r="O1448" i="3"/>
  <c r="N1448" i="3"/>
  <c r="I1448" i="3"/>
  <c r="J1448" i="3"/>
  <c r="H1448" i="3"/>
  <c r="D1448" i="3"/>
  <c r="E1448" i="3" s="1"/>
  <c r="B1448" i="3"/>
  <c r="A1448" i="3"/>
  <c r="P1447" i="3"/>
  <c r="O1447" i="3"/>
  <c r="N1447" i="3"/>
  <c r="I1447" i="3"/>
  <c r="J1447" i="3"/>
  <c r="H1447" i="3"/>
  <c r="D1447" i="3"/>
  <c r="E1447" i="3" s="1"/>
  <c r="B1447" i="3"/>
  <c r="A1447" i="3"/>
  <c r="P1446" i="3"/>
  <c r="O1446" i="3"/>
  <c r="N1446" i="3"/>
  <c r="I1446" i="3"/>
  <c r="H1446" i="3"/>
  <c r="D1446" i="3"/>
  <c r="E1446" i="3" s="1"/>
  <c r="B1446" i="3"/>
  <c r="A1446" i="3"/>
  <c r="P1445" i="3"/>
  <c r="O1445" i="3"/>
  <c r="N1445" i="3"/>
  <c r="I1445" i="3"/>
  <c r="H1445" i="3"/>
  <c r="D1445" i="3"/>
  <c r="E1445" i="3" s="1"/>
  <c r="B1445" i="3"/>
  <c r="A1445" i="3"/>
  <c r="P1444" i="3"/>
  <c r="O1444" i="3"/>
  <c r="N1444" i="3"/>
  <c r="I1444" i="3"/>
  <c r="J1444" i="3"/>
  <c r="H1444" i="3"/>
  <c r="D1444" i="3"/>
  <c r="E1444" i="3" s="1"/>
  <c r="B1444" i="3"/>
  <c r="A1444" i="3"/>
  <c r="P1443" i="3"/>
  <c r="O1443" i="3"/>
  <c r="N1443" i="3"/>
  <c r="I1443" i="3"/>
  <c r="H1443" i="3"/>
  <c r="D1443" i="3"/>
  <c r="E1443" i="3" s="1"/>
  <c r="B1443" i="3"/>
  <c r="A1443" i="3"/>
  <c r="P1442" i="3"/>
  <c r="O1442" i="3"/>
  <c r="N1442" i="3"/>
  <c r="I1442" i="3"/>
  <c r="H1442" i="3"/>
  <c r="D1442" i="3"/>
  <c r="E1442" i="3" s="1"/>
  <c r="B1442" i="3"/>
  <c r="A1442" i="3"/>
  <c r="P1441" i="3"/>
  <c r="O1441" i="3"/>
  <c r="N1441" i="3"/>
  <c r="I1441" i="3"/>
  <c r="H1441" i="3"/>
  <c r="D1441" i="3"/>
  <c r="E1441" i="3" s="1"/>
  <c r="B1441" i="3"/>
  <c r="A1441" i="3"/>
  <c r="P1440" i="3"/>
  <c r="O1440" i="3"/>
  <c r="N1440" i="3"/>
  <c r="I1440" i="3"/>
  <c r="J1440" i="3"/>
  <c r="H1440" i="3"/>
  <c r="D1440" i="3"/>
  <c r="E1440" i="3" s="1"/>
  <c r="B1440" i="3"/>
  <c r="A1440" i="3"/>
  <c r="P1439" i="3"/>
  <c r="O1439" i="3"/>
  <c r="N1439" i="3"/>
  <c r="I1439" i="3"/>
  <c r="H1439" i="3"/>
  <c r="D1439" i="3"/>
  <c r="E1439" i="3" s="1"/>
  <c r="B1439" i="3"/>
  <c r="A1439" i="3"/>
  <c r="P1438" i="3"/>
  <c r="O1438" i="3"/>
  <c r="N1438" i="3"/>
  <c r="I1438" i="3"/>
  <c r="H1438" i="3"/>
  <c r="D1438" i="3"/>
  <c r="E1438" i="3" s="1"/>
  <c r="B1438" i="3"/>
  <c r="A1438" i="3"/>
  <c r="P1437" i="3"/>
  <c r="O1437" i="3"/>
  <c r="N1437" i="3"/>
  <c r="I1437" i="3"/>
  <c r="H1437" i="3"/>
  <c r="D1437" i="3"/>
  <c r="E1437" i="3" s="1"/>
  <c r="B1437" i="3"/>
  <c r="A1437" i="3"/>
  <c r="P1436" i="3"/>
  <c r="O1436" i="3"/>
  <c r="N1436" i="3"/>
  <c r="I1436" i="3"/>
  <c r="J1436" i="3"/>
  <c r="H1436" i="3"/>
  <c r="D1436" i="3"/>
  <c r="E1436" i="3" s="1"/>
  <c r="B1436" i="3"/>
  <c r="A1436" i="3"/>
  <c r="P1435" i="3"/>
  <c r="O1435" i="3"/>
  <c r="N1435" i="3"/>
  <c r="I1435" i="3"/>
  <c r="H1435" i="3"/>
  <c r="D1435" i="3"/>
  <c r="E1435" i="3" s="1"/>
  <c r="B1435" i="3"/>
  <c r="A1435" i="3"/>
  <c r="P1434" i="3"/>
  <c r="O1434" i="3"/>
  <c r="N1434" i="3"/>
  <c r="I1434" i="3"/>
  <c r="H1434" i="3"/>
  <c r="D1434" i="3"/>
  <c r="E1434" i="3" s="1"/>
  <c r="B1434" i="3"/>
  <c r="A1434" i="3"/>
  <c r="P1433" i="3"/>
  <c r="O1433" i="3"/>
  <c r="N1433" i="3"/>
  <c r="I1433" i="3"/>
  <c r="H1433" i="3"/>
  <c r="D1433" i="3"/>
  <c r="E1433" i="3" s="1"/>
  <c r="B1433" i="3"/>
  <c r="A1433" i="3"/>
  <c r="P1432" i="3"/>
  <c r="O1432" i="3"/>
  <c r="N1432" i="3"/>
  <c r="I1432" i="3"/>
  <c r="J1432" i="3"/>
  <c r="H1432" i="3"/>
  <c r="D1432" i="3"/>
  <c r="E1432" i="3" s="1"/>
  <c r="B1432" i="3"/>
  <c r="A1432" i="3"/>
  <c r="P1431" i="3"/>
  <c r="O1431" i="3"/>
  <c r="N1431" i="3"/>
  <c r="I1431" i="3"/>
  <c r="H1431" i="3"/>
  <c r="D1431" i="3"/>
  <c r="E1431" i="3" s="1"/>
  <c r="B1431" i="3"/>
  <c r="A1431" i="3"/>
  <c r="P1430" i="3"/>
  <c r="O1430" i="3"/>
  <c r="N1430" i="3"/>
  <c r="I1430" i="3"/>
  <c r="H1430" i="3"/>
  <c r="D1430" i="3"/>
  <c r="E1430" i="3" s="1"/>
  <c r="B1430" i="3"/>
  <c r="A1430" i="3"/>
  <c r="P1429" i="3"/>
  <c r="O1429" i="3"/>
  <c r="N1429" i="3"/>
  <c r="I1429" i="3"/>
  <c r="H1429" i="3"/>
  <c r="D1429" i="3"/>
  <c r="E1429" i="3" s="1"/>
  <c r="B1429" i="3"/>
  <c r="A1429" i="3"/>
  <c r="P1428" i="3"/>
  <c r="O1428" i="3"/>
  <c r="N1428" i="3"/>
  <c r="I1428" i="3"/>
  <c r="J1428" i="3"/>
  <c r="H1428" i="3"/>
  <c r="D1428" i="3"/>
  <c r="E1428" i="3" s="1"/>
  <c r="B1428" i="3"/>
  <c r="A1428" i="3"/>
  <c r="P1427" i="3"/>
  <c r="O1427" i="3"/>
  <c r="N1427" i="3"/>
  <c r="I1427" i="3"/>
  <c r="H1427" i="3"/>
  <c r="D1427" i="3"/>
  <c r="E1427" i="3" s="1"/>
  <c r="B1427" i="3"/>
  <c r="A1427" i="3"/>
  <c r="P1426" i="3"/>
  <c r="O1426" i="3"/>
  <c r="N1426" i="3"/>
  <c r="I1426" i="3"/>
  <c r="H1426" i="3"/>
  <c r="D1426" i="3"/>
  <c r="E1426" i="3" s="1"/>
  <c r="B1426" i="3"/>
  <c r="A1426" i="3"/>
  <c r="P1425" i="3"/>
  <c r="O1425" i="3"/>
  <c r="N1425" i="3"/>
  <c r="I1425" i="3"/>
  <c r="J1425" i="3"/>
  <c r="H1425" i="3"/>
  <c r="D1425" i="3"/>
  <c r="E1425" i="3" s="1"/>
  <c r="B1425" i="3"/>
  <c r="A1425" i="3"/>
  <c r="P1424" i="3"/>
  <c r="O1424" i="3"/>
  <c r="N1424" i="3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/>
  <c r="I1422" i="3"/>
  <c r="H1422" i="3"/>
  <c r="D1422" i="3"/>
  <c r="E1422" i="3" s="1"/>
  <c r="B1422" i="3"/>
  <c r="A1422" i="3"/>
  <c r="P1421" i="3"/>
  <c r="O1421" i="3"/>
  <c r="N1421" i="3"/>
  <c r="I1421" i="3"/>
  <c r="H1421" i="3"/>
  <c r="D1421" i="3"/>
  <c r="E1421" i="3" s="1"/>
  <c r="B1421" i="3"/>
  <c r="A1421" i="3"/>
  <c r="P1420" i="3"/>
  <c r="O1420" i="3"/>
  <c r="N1420" i="3"/>
  <c r="I1420" i="3"/>
  <c r="J1420" i="3"/>
  <c r="H1420" i="3"/>
  <c r="D1420" i="3"/>
  <c r="E1420" i="3" s="1"/>
  <c r="B1420" i="3"/>
  <c r="A1420" i="3"/>
  <c r="P1419" i="3"/>
  <c r="O1419" i="3"/>
  <c r="N1419" i="3"/>
  <c r="I1419" i="3"/>
  <c r="J1419" i="3"/>
  <c r="H1419" i="3"/>
  <c r="D1419" i="3"/>
  <c r="E1419" i="3" s="1"/>
  <c r="B1419" i="3"/>
  <c r="A1419" i="3"/>
  <c r="P1418" i="3"/>
  <c r="O1418" i="3"/>
  <c r="N1418" i="3"/>
  <c r="I1418" i="3"/>
  <c r="H1418" i="3"/>
  <c r="D1418" i="3"/>
  <c r="E1418" i="3" s="1"/>
  <c r="B1418" i="3"/>
  <c r="A1418" i="3"/>
  <c r="P1417" i="3"/>
  <c r="O1417" i="3"/>
  <c r="N1417" i="3"/>
  <c r="I1417" i="3"/>
  <c r="J1417" i="3"/>
  <c r="H1417" i="3"/>
  <c r="D1417" i="3"/>
  <c r="E1417" i="3" s="1"/>
  <c r="B1417" i="3"/>
  <c r="A1417" i="3"/>
  <c r="P1416" i="3"/>
  <c r="O1416" i="3"/>
  <c r="N1416" i="3"/>
  <c r="I1416" i="3"/>
  <c r="H1416" i="3"/>
  <c r="D1416" i="3"/>
  <c r="E1416" i="3" s="1"/>
  <c r="B1416" i="3"/>
  <c r="A1416" i="3"/>
  <c r="P1415" i="3"/>
  <c r="O1415" i="3"/>
  <c r="N1415" i="3"/>
  <c r="I1415" i="3"/>
  <c r="H1415" i="3"/>
  <c r="D1415" i="3"/>
  <c r="E1415" i="3" s="1"/>
  <c r="B1415" i="3"/>
  <c r="A1415" i="3"/>
  <c r="P1414" i="3"/>
  <c r="O1414" i="3"/>
  <c r="N1414" i="3"/>
  <c r="I1414" i="3"/>
  <c r="H1414" i="3"/>
  <c r="D1414" i="3"/>
  <c r="E1414" i="3" s="1"/>
  <c r="B1414" i="3"/>
  <c r="A1414" i="3"/>
  <c r="P1413" i="3"/>
  <c r="O1413" i="3"/>
  <c r="N1413" i="3"/>
  <c r="I1413" i="3"/>
  <c r="H1413" i="3"/>
  <c r="D1413" i="3"/>
  <c r="E1413" i="3" s="1"/>
  <c r="B1413" i="3"/>
  <c r="A1413" i="3"/>
  <c r="P1412" i="3"/>
  <c r="O1412" i="3"/>
  <c r="N1412" i="3"/>
  <c r="I1412" i="3"/>
  <c r="H1412" i="3"/>
  <c r="D1412" i="3"/>
  <c r="E1412" i="3" s="1"/>
  <c r="B1412" i="3"/>
  <c r="A1412" i="3"/>
  <c r="P1411" i="3"/>
  <c r="O1411" i="3"/>
  <c r="N1411" i="3"/>
  <c r="I1411" i="3"/>
  <c r="H1411" i="3"/>
  <c r="D1411" i="3"/>
  <c r="E1411" i="3" s="1"/>
  <c r="B1411" i="3"/>
  <c r="A1411" i="3"/>
  <c r="P1410" i="3"/>
  <c r="O1410" i="3"/>
  <c r="N1410" i="3"/>
  <c r="I1410" i="3"/>
  <c r="H1410" i="3"/>
  <c r="D1410" i="3"/>
  <c r="E1410" i="3" s="1"/>
  <c r="B1410" i="3"/>
  <c r="A1410" i="3"/>
  <c r="P1409" i="3"/>
  <c r="O1409" i="3"/>
  <c r="N1409" i="3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/>
  <c r="I1407" i="3"/>
  <c r="J1407" i="3"/>
  <c r="H1407" i="3"/>
  <c r="D1407" i="3"/>
  <c r="E1407" i="3" s="1"/>
  <c r="B1407" i="3"/>
  <c r="A1407" i="3"/>
  <c r="P1406" i="3"/>
  <c r="O1406" i="3"/>
  <c r="N1406" i="3"/>
  <c r="I1406" i="3"/>
  <c r="H1406" i="3"/>
  <c r="D1406" i="3"/>
  <c r="E1406" i="3" s="1"/>
  <c r="B1406" i="3"/>
  <c r="A1406" i="3"/>
  <c r="P1405" i="3"/>
  <c r="O1405" i="3"/>
  <c r="N1405" i="3"/>
  <c r="I1405" i="3"/>
  <c r="H1405" i="3"/>
  <c r="D1405" i="3"/>
  <c r="E1405" i="3" s="1"/>
  <c r="B1405" i="3"/>
  <c r="A1405" i="3"/>
  <c r="P1404" i="3"/>
  <c r="O1404" i="3"/>
  <c r="N1404" i="3"/>
  <c r="I1404" i="3"/>
  <c r="J1404" i="3"/>
  <c r="H1404" i="3"/>
  <c r="D1404" i="3"/>
  <c r="E1404" i="3" s="1"/>
  <c r="B1404" i="3"/>
  <c r="A1404" i="3"/>
  <c r="P1403" i="3"/>
  <c r="O1403" i="3"/>
  <c r="N1403" i="3"/>
  <c r="I1403" i="3"/>
  <c r="J1403" i="3"/>
  <c r="H1403" i="3"/>
  <c r="D1403" i="3"/>
  <c r="E1403" i="3" s="1"/>
  <c r="B1403" i="3"/>
  <c r="A1403" i="3"/>
  <c r="P1402" i="3"/>
  <c r="O1402" i="3"/>
  <c r="N1402" i="3"/>
  <c r="I1402" i="3"/>
  <c r="J1402" i="3"/>
  <c r="H1402" i="3"/>
  <c r="D1402" i="3"/>
  <c r="E1402" i="3" s="1"/>
  <c r="B1402" i="3"/>
  <c r="A1402" i="3"/>
  <c r="P1401" i="3"/>
  <c r="O1401" i="3"/>
  <c r="N1401" i="3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/>
  <c r="I1399" i="3"/>
  <c r="H1399" i="3"/>
  <c r="D1399" i="3"/>
  <c r="E1399" i="3" s="1"/>
  <c r="B1399" i="3"/>
  <c r="A1399" i="3"/>
  <c r="P1398" i="3"/>
  <c r="O1398" i="3"/>
  <c r="N1398" i="3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/>
  <c r="I1394" i="3"/>
  <c r="J1394" i="3"/>
  <c r="H1394" i="3"/>
  <c r="D1394" i="3"/>
  <c r="E1394" i="3" s="1"/>
  <c r="B1394" i="3"/>
  <c r="A1394" i="3"/>
  <c r="P1393" i="3"/>
  <c r="O1393" i="3"/>
  <c r="N1393" i="3"/>
  <c r="I1393" i="3"/>
  <c r="J1393" i="3"/>
  <c r="H1393" i="3"/>
  <c r="D1393" i="3"/>
  <c r="E1393" i="3" s="1"/>
  <c r="B1393" i="3"/>
  <c r="A1393" i="3"/>
  <c r="P1392" i="3"/>
  <c r="O1392" i="3"/>
  <c r="N1392" i="3"/>
  <c r="I1392" i="3"/>
  <c r="H1392" i="3"/>
  <c r="D1392" i="3"/>
  <c r="E1392" i="3" s="1"/>
  <c r="B1392" i="3"/>
  <c r="A1392" i="3"/>
  <c r="P1391" i="3"/>
  <c r="O1391" i="3"/>
  <c r="N1391" i="3"/>
  <c r="I1391" i="3"/>
  <c r="J1391" i="3"/>
  <c r="H1391" i="3"/>
  <c r="D1391" i="3"/>
  <c r="E1391" i="3" s="1"/>
  <c r="B1391" i="3"/>
  <c r="A1391" i="3"/>
  <c r="P1390" i="3"/>
  <c r="O1390" i="3"/>
  <c r="N1390" i="3"/>
  <c r="I1390" i="3"/>
  <c r="J1390" i="3"/>
  <c r="H1390" i="3"/>
  <c r="D1390" i="3"/>
  <c r="E1390" i="3" s="1"/>
  <c r="B1390" i="3"/>
  <c r="A1390" i="3"/>
  <c r="P1389" i="3"/>
  <c r="O1389" i="3"/>
  <c r="N1389" i="3"/>
  <c r="I1389" i="3"/>
  <c r="J1389" i="3"/>
  <c r="H1389" i="3"/>
  <c r="D1389" i="3"/>
  <c r="E1389" i="3" s="1"/>
  <c r="B1389" i="3"/>
  <c r="A1389" i="3"/>
  <c r="P1388" i="3"/>
  <c r="O1388" i="3"/>
  <c r="N1388" i="3"/>
  <c r="I1388" i="3"/>
  <c r="J1388" i="3"/>
  <c r="H1388" i="3"/>
  <c r="D1388" i="3"/>
  <c r="E1388" i="3" s="1"/>
  <c r="B1388" i="3"/>
  <c r="A1388" i="3"/>
  <c r="P1387" i="3"/>
  <c r="O1387" i="3"/>
  <c r="N1387" i="3"/>
  <c r="I1387" i="3"/>
  <c r="H1387" i="3"/>
  <c r="D1387" i="3"/>
  <c r="E1387" i="3" s="1"/>
  <c r="B1387" i="3"/>
  <c r="A1387" i="3"/>
  <c r="P1386" i="3"/>
  <c r="O1386" i="3"/>
  <c r="N1386" i="3"/>
  <c r="I1386" i="3"/>
  <c r="J1386" i="3"/>
  <c r="H1386" i="3"/>
  <c r="D1386" i="3"/>
  <c r="E1386" i="3" s="1"/>
  <c r="B1386" i="3"/>
  <c r="A1386" i="3"/>
  <c r="P1385" i="3"/>
  <c r="O1385" i="3"/>
  <c r="N1385" i="3"/>
  <c r="I1385" i="3"/>
  <c r="J1385" i="3"/>
  <c r="H1385" i="3"/>
  <c r="D1385" i="3"/>
  <c r="E1385" i="3" s="1"/>
  <c r="B1385" i="3"/>
  <c r="A1385" i="3"/>
  <c r="P1384" i="3"/>
  <c r="O1384" i="3"/>
  <c r="N1384" i="3"/>
  <c r="I1384" i="3"/>
  <c r="J1384" i="3"/>
  <c r="H1384" i="3"/>
  <c r="D1384" i="3"/>
  <c r="E1384" i="3" s="1"/>
  <c r="B1384" i="3"/>
  <c r="A1384" i="3"/>
  <c r="P1383" i="3"/>
  <c r="O1383" i="3"/>
  <c r="N1383" i="3"/>
  <c r="I1383" i="3"/>
  <c r="H1383" i="3"/>
  <c r="D1383" i="3"/>
  <c r="E1383" i="3" s="1"/>
  <c r="B1383" i="3"/>
  <c r="A1383" i="3"/>
  <c r="P1382" i="3"/>
  <c r="O1382" i="3"/>
  <c r="N1382" i="3"/>
  <c r="I1382" i="3"/>
  <c r="J1382" i="3"/>
  <c r="H1382" i="3"/>
  <c r="D1382" i="3"/>
  <c r="E1382" i="3" s="1"/>
  <c r="B1382" i="3"/>
  <c r="A1382" i="3"/>
  <c r="P1381" i="3"/>
  <c r="O1381" i="3"/>
  <c r="N1381" i="3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/>
  <c r="I1378" i="3"/>
  <c r="J1378" i="3"/>
  <c r="H1378" i="3"/>
  <c r="D1378" i="3"/>
  <c r="E1378" i="3" s="1"/>
  <c r="B1378" i="3"/>
  <c r="A1378" i="3"/>
  <c r="P1377" i="3"/>
  <c r="O1377" i="3"/>
  <c r="N1377" i="3"/>
  <c r="I1377" i="3"/>
  <c r="H1377" i="3"/>
  <c r="D1377" i="3"/>
  <c r="E1377" i="3" s="1"/>
  <c r="B1377" i="3"/>
  <c r="A1377" i="3"/>
  <c r="P1376" i="3"/>
  <c r="O1376" i="3"/>
  <c r="N1376" i="3"/>
  <c r="I1376" i="3"/>
  <c r="J1376" i="3"/>
  <c r="H1376" i="3"/>
  <c r="D1376" i="3"/>
  <c r="E1376" i="3" s="1"/>
  <c r="B1376" i="3"/>
  <c r="A1376" i="3"/>
  <c r="P1375" i="3"/>
  <c r="O1375" i="3"/>
  <c r="N1375" i="3"/>
  <c r="I1375" i="3"/>
  <c r="J1375" i="3"/>
  <c r="H1375" i="3"/>
  <c r="D1375" i="3"/>
  <c r="E1375" i="3" s="1"/>
  <c r="B1375" i="3"/>
  <c r="A1375" i="3"/>
  <c r="P1374" i="3"/>
  <c r="O1374" i="3"/>
  <c r="N1374" i="3"/>
  <c r="I1374" i="3"/>
  <c r="H1374" i="3"/>
  <c r="D1374" i="3"/>
  <c r="E1374" i="3" s="1"/>
  <c r="B1374" i="3"/>
  <c r="A1374" i="3"/>
  <c r="P1373" i="3"/>
  <c r="O1373" i="3"/>
  <c r="N1373" i="3"/>
  <c r="I1373" i="3"/>
  <c r="H1373" i="3"/>
  <c r="D1373" i="3"/>
  <c r="E1373" i="3" s="1"/>
  <c r="B1373" i="3"/>
  <c r="A1373" i="3"/>
  <c r="P1372" i="3"/>
  <c r="O1372" i="3"/>
  <c r="N1372" i="3"/>
  <c r="I1372" i="3"/>
  <c r="H1372" i="3"/>
  <c r="D1372" i="3"/>
  <c r="E1372" i="3" s="1"/>
  <c r="B1372" i="3"/>
  <c r="A1372" i="3"/>
  <c r="P1371" i="3"/>
  <c r="O1371" i="3"/>
  <c r="N1371" i="3"/>
  <c r="I1371" i="3"/>
  <c r="H1371" i="3"/>
  <c r="D1371" i="3"/>
  <c r="E1371" i="3" s="1"/>
  <c r="B1371" i="3"/>
  <c r="A1371" i="3"/>
  <c r="P1370" i="3"/>
  <c r="O1370" i="3"/>
  <c r="N1370" i="3"/>
  <c r="I1370" i="3"/>
  <c r="H1370" i="3"/>
  <c r="D1370" i="3"/>
  <c r="E1370" i="3" s="1"/>
  <c r="B1370" i="3"/>
  <c r="A1370" i="3"/>
  <c r="P1369" i="3"/>
  <c r="O1369" i="3"/>
  <c r="N1369" i="3"/>
  <c r="I1369" i="3"/>
  <c r="J1369" i="3"/>
  <c r="H1369" i="3"/>
  <c r="D1369" i="3"/>
  <c r="E1369" i="3" s="1"/>
  <c r="B1369" i="3"/>
  <c r="A1369" i="3"/>
  <c r="P1368" i="3"/>
  <c r="O1368" i="3"/>
  <c r="N1368" i="3"/>
  <c r="I1368" i="3"/>
  <c r="H1368" i="3"/>
  <c r="D1368" i="3"/>
  <c r="E1368" i="3" s="1"/>
  <c r="B1368" i="3"/>
  <c r="A1368" i="3"/>
  <c r="P1367" i="3"/>
  <c r="O1367" i="3"/>
  <c r="N1367" i="3"/>
  <c r="I1367" i="3"/>
  <c r="H1367" i="3"/>
  <c r="D1367" i="3"/>
  <c r="E1367" i="3" s="1"/>
  <c r="B1367" i="3"/>
  <c r="A1367" i="3"/>
  <c r="P1366" i="3"/>
  <c r="O1366" i="3"/>
  <c r="N1366" i="3"/>
  <c r="I1366" i="3"/>
  <c r="H1366" i="3"/>
  <c r="D1366" i="3"/>
  <c r="E1366" i="3" s="1"/>
  <c r="B1366" i="3"/>
  <c r="A1366" i="3"/>
  <c r="P1365" i="3"/>
  <c r="O1365" i="3"/>
  <c r="N1365" i="3"/>
  <c r="I1365" i="3"/>
  <c r="H1365" i="3"/>
  <c r="D1365" i="3"/>
  <c r="E1365" i="3" s="1"/>
  <c r="B1365" i="3"/>
  <c r="A1365" i="3"/>
  <c r="P1364" i="3"/>
  <c r="O1364" i="3"/>
  <c r="N1364" i="3"/>
  <c r="I1364" i="3"/>
  <c r="H1364" i="3"/>
  <c r="D1364" i="3"/>
  <c r="E1364" i="3" s="1"/>
  <c r="B1364" i="3"/>
  <c r="A1364" i="3"/>
  <c r="P1363" i="3"/>
  <c r="O1363" i="3"/>
  <c r="N1363" i="3"/>
  <c r="I1363" i="3"/>
  <c r="H1363" i="3"/>
  <c r="D1363" i="3"/>
  <c r="E1363" i="3" s="1"/>
  <c r="B1363" i="3"/>
  <c r="A1363" i="3"/>
  <c r="P1362" i="3"/>
  <c r="O1362" i="3"/>
  <c r="N1362" i="3"/>
  <c r="I1362" i="3"/>
  <c r="H1362" i="3"/>
  <c r="D1362" i="3"/>
  <c r="E1362" i="3" s="1"/>
  <c r="B1362" i="3"/>
  <c r="A1362" i="3"/>
  <c r="P1361" i="3"/>
  <c r="O1361" i="3"/>
  <c r="N1361" i="3"/>
  <c r="I1361" i="3"/>
  <c r="H1361" i="3"/>
  <c r="D1361" i="3"/>
  <c r="E1361" i="3" s="1"/>
  <c r="B1361" i="3"/>
  <c r="A1361" i="3"/>
  <c r="P1360" i="3"/>
  <c r="O1360" i="3"/>
  <c r="N1360" i="3"/>
  <c r="I1360" i="3"/>
  <c r="H1360" i="3"/>
  <c r="D1360" i="3"/>
  <c r="E1360" i="3" s="1"/>
  <c r="B1360" i="3"/>
  <c r="A1360" i="3"/>
  <c r="P1359" i="3"/>
  <c r="O1359" i="3"/>
  <c r="N1359" i="3"/>
  <c r="I1359" i="3"/>
  <c r="H1359" i="3"/>
  <c r="D1359" i="3"/>
  <c r="E1359" i="3" s="1"/>
  <c r="B1359" i="3"/>
  <c r="A1359" i="3"/>
  <c r="P1358" i="3"/>
  <c r="O1358" i="3"/>
  <c r="N1358" i="3"/>
  <c r="I1358" i="3"/>
  <c r="H1358" i="3"/>
  <c r="D1358" i="3"/>
  <c r="E1358" i="3" s="1"/>
  <c r="B1358" i="3"/>
  <c r="A1358" i="3"/>
  <c r="P1357" i="3"/>
  <c r="O1357" i="3"/>
  <c r="N1357" i="3"/>
  <c r="I1357" i="3"/>
  <c r="J1357" i="3"/>
  <c r="H1357" i="3"/>
  <c r="D1357" i="3"/>
  <c r="E1357" i="3" s="1"/>
  <c r="B1357" i="3"/>
  <c r="A1357" i="3"/>
  <c r="P1356" i="3"/>
  <c r="O1356" i="3"/>
  <c r="N1356" i="3"/>
  <c r="I1356" i="3"/>
  <c r="H1356" i="3"/>
  <c r="D1356" i="3"/>
  <c r="E1356" i="3" s="1"/>
  <c r="B1356" i="3"/>
  <c r="A1356" i="3"/>
  <c r="P1355" i="3"/>
  <c r="O1355" i="3"/>
  <c r="N1355" i="3"/>
  <c r="I1355" i="3"/>
  <c r="H1355" i="3"/>
  <c r="D1355" i="3"/>
  <c r="E1355" i="3" s="1"/>
  <c r="B1355" i="3"/>
  <c r="A1355" i="3"/>
  <c r="P1354" i="3"/>
  <c r="O1354" i="3"/>
  <c r="N1354" i="3"/>
  <c r="I1354" i="3"/>
  <c r="H1354" i="3"/>
  <c r="D1354" i="3"/>
  <c r="E1354" i="3" s="1"/>
  <c r="B1354" i="3"/>
  <c r="A1354" i="3"/>
  <c r="P1353" i="3"/>
  <c r="O1353" i="3"/>
  <c r="N1353" i="3"/>
  <c r="I1353" i="3"/>
  <c r="H1353" i="3"/>
  <c r="D1353" i="3"/>
  <c r="E1353" i="3" s="1"/>
  <c r="B1353" i="3"/>
  <c r="A1353" i="3"/>
  <c r="P1352" i="3"/>
  <c r="O1352" i="3"/>
  <c r="N1352" i="3"/>
  <c r="I1352" i="3"/>
  <c r="J1352" i="3"/>
  <c r="H1352" i="3"/>
  <c r="D1352" i="3"/>
  <c r="E1352" i="3" s="1"/>
  <c r="B1352" i="3"/>
  <c r="A1352" i="3"/>
  <c r="P1351" i="3"/>
  <c r="O1351" i="3"/>
  <c r="N1351" i="3"/>
  <c r="I1351" i="3"/>
  <c r="J1351" i="3"/>
  <c r="L1351" i="3"/>
  <c r="H1351" i="3"/>
  <c r="D1351" i="3"/>
  <c r="E1351" i="3" s="1"/>
  <c r="B1351" i="3"/>
  <c r="A1351" i="3"/>
  <c r="P1350" i="3"/>
  <c r="O1350" i="3"/>
  <c r="N1350" i="3"/>
  <c r="I1350" i="3"/>
  <c r="J1350" i="3"/>
  <c r="L1350" i="3"/>
  <c r="H1350" i="3"/>
  <c r="D1350" i="3"/>
  <c r="E1350" i="3" s="1"/>
  <c r="B1350" i="3"/>
  <c r="A1350" i="3"/>
  <c r="P1349" i="3"/>
  <c r="O1349" i="3"/>
  <c r="N1349" i="3"/>
  <c r="I1349" i="3"/>
  <c r="H1349" i="3"/>
  <c r="D1349" i="3"/>
  <c r="E1349" i="3" s="1"/>
  <c r="B1349" i="3"/>
  <c r="A1349" i="3"/>
  <c r="P1348" i="3"/>
  <c r="O1348" i="3"/>
  <c r="N1348" i="3"/>
  <c r="I1348" i="3"/>
  <c r="H1348" i="3"/>
  <c r="D1348" i="3"/>
  <c r="E1348" i="3" s="1"/>
  <c r="B1348" i="3"/>
  <c r="A1348" i="3"/>
  <c r="P1347" i="3"/>
  <c r="O1347" i="3"/>
  <c r="N1347" i="3"/>
  <c r="I1347" i="3"/>
  <c r="H1347" i="3"/>
  <c r="D1347" i="3"/>
  <c r="E1347" i="3" s="1"/>
  <c r="B1347" i="3"/>
  <c r="A1347" i="3"/>
  <c r="P1346" i="3"/>
  <c r="O1346" i="3"/>
  <c r="N1346" i="3"/>
  <c r="I1346" i="3"/>
  <c r="H1346" i="3"/>
  <c r="D1346" i="3"/>
  <c r="E1346" i="3" s="1"/>
  <c r="B1346" i="3"/>
  <c r="A1346" i="3"/>
  <c r="P1345" i="3"/>
  <c r="O1345" i="3"/>
  <c r="N1345" i="3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/>
  <c r="I1343" i="3"/>
  <c r="H1343" i="3"/>
  <c r="D1343" i="3"/>
  <c r="E1343" i="3" s="1"/>
  <c r="B1343" i="3"/>
  <c r="A1343" i="3"/>
  <c r="P1342" i="3"/>
  <c r="O1342" i="3"/>
  <c r="N1342" i="3"/>
  <c r="I1342" i="3"/>
  <c r="J1342" i="3"/>
  <c r="L1342" i="3"/>
  <c r="H1342" i="3"/>
  <c r="D1342" i="3"/>
  <c r="E1342" i="3" s="1"/>
  <c r="B1342" i="3"/>
  <c r="A1342" i="3"/>
  <c r="P1341" i="3"/>
  <c r="O1341" i="3"/>
  <c r="N1341" i="3"/>
  <c r="I1341" i="3"/>
  <c r="J1341" i="3"/>
  <c r="L1341" i="3"/>
  <c r="H1341" i="3"/>
  <c r="D1341" i="3"/>
  <c r="E1341" i="3" s="1"/>
  <c r="B1341" i="3"/>
  <c r="A1341" i="3"/>
  <c r="P1340" i="3"/>
  <c r="O1340" i="3"/>
  <c r="N1340" i="3"/>
  <c r="I1340" i="3"/>
  <c r="H1340" i="3"/>
  <c r="D1340" i="3"/>
  <c r="E1340" i="3" s="1"/>
  <c r="B1340" i="3"/>
  <c r="A1340" i="3"/>
  <c r="P1339" i="3"/>
  <c r="O1339" i="3"/>
  <c r="N1339" i="3"/>
  <c r="I1339" i="3"/>
  <c r="H1339" i="3"/>
  <c r="D1339" i="3"/>
  <c r="E1339" i="3" s="1"/>
  <c r="B1339" i="3"/>
  <c r="A1339" i="3"/>
  <c r="P1338" i="3"/>
  <c r="O1338" i="3"/>
  <c r="N1338" i="3"/>
  <c r="I1338" i="3"/>
  <c r="J1338" i="3"/>
  <c r="L1338" i="3"/>
  <c r="H1338" i="3"/>
  <c r="D1338" i="3"/>
  <c r="E1338" i="3" s="1"/>
  <c r="B1338" i="3"/>
  <c r="A1338" i="3"/>
  <c r="P1337" i="3"/>
  <c r="O1337" i="3"/>
  <c r="N1337" i="3"/>
  <c r="I1337" i="3"/>
  <c r="H1337" i="3"/>
  <c r="D1337" i="3"/>
  <c r="E1337" i="3" s="1"/>
  <c r="B1337" i="3"/>
  <c r="A1337" i="3"/>
  <c r="P1336" i="3"/>
  <c r="O1336" i="3"/>
  <c r="N1336" i="3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/>
  <c r="I1329" i="3"/>
  <c r="J1329" i="3"/>
  <c r="L1329" i="3"/>
  <c r="H1329" i="3"/>
  <c r="D1329" i="3"/>
  <c r="E1329" i="3" s="1"/>
  <c r="B1329" i="3"/>
  <c r="A1329" i="3"/>
  <c r="P1328" i="3"/>
  <c r="O1328" i="3"/>
  <c r="N1328" i="3"/>
  <c r="I1328" i="3"/>
  <c r="H1328" i="3"/>
  <c r="D1328" i="3"/>
  <c r="E1328" i="3" s="1"/>
  <c r="B1328" i="3"/>
  <c r="A1328" i="3"/>
  <c r="P1327" i="3"/>
  <c r="O1327" i="3"/>
  <c r="N1327" i="3"/>
  <c r="I1327" i="3"/>
  <c r="J1327" i="3"/>
  <c r="H1327" i="3"/>
  <c r="D1327" i="3"/>
  <c r="E1327" i="3" s="1"/>
  <c r="B1327" i="3"/>
  <c r="A1327" i="3"/>
  <c r="P1326" i="3"/>
  <c r="O1326" i="3"/>
  <c r="N1326" i="3"/>
  <c r="I1326" i="3"/>
  <c r="H1326" i="3"/>
  <c r="D1326" i="3"/>
  <c r="E1326" i="3" s="1"/>
  <c r="B1326" i="3"/>
  <c r="A1326" i="3"/>
  <c r="P1325" i="3"/>
  <c r="O1325" i="3"/>
  <c r="N1325" i="3"/>
  <c r="I1325" i="3"/>
  <c r="J1325" i="3"/>
  <c r="L1325" i="3"/>
  <c r="H1325" i="3"/>
  <c r="D1325" i="3"/>
  <c r="E1325" i="3" s="1"/>
  <c r="B1325" i="3"/>
  <c r="A1325" i="3"/>
  <c r="P1324" i="3"/>
  <c r="O1324" i="3"/>
  <c r="N1324" i="3"/>
  <c r="I1324" i="3"/>
  <c r="H1324" i="3"/>
  <c r="D1324" i="3"/>
  <c r="E1324" i="3" s="1"/>
  <c r="B1324" i="3"/>
  <c r="A1324" i="3"/>
  <c r="P1323" i="3"/>
  <c r="O1323" i="3"/>
  <c r="N1323" i="3"/>
  <c r="I1323" i="3"/>
  <c r="H1323" i="3"/>
  <c r="D1323" i="3"/>
  <c r="E1323" i="3" s="1"/>
  <c r="B1323" i="3"/>
  <c r="A1323" i="3"/>
  <c r="P1322" i="3"/>
  <c r="O1322" i="3"/>
  <c r="N1322" i="3"/>
  <c r="I1322" i="3"/>
  <c r="J1322" i="3"/>
  <c r="L1322" i="3"/>
  <c r="H1322" i="3"/>
  <c r="D1322" i="3"/>
  <c r="E1322" i="3" s="1"/>
  <c r="B1322" i="3"/>
  <c r="A1322" i="3"/>
  <c r="P1321" i="3"/>
  <c r="O1321" i="3"/>
  <c r="N1321" i="3"/>
  <c r="I1321" i="3"/>
  <c r="J1321" i="3"/>
  <c r="L1321" i="3"/>
  <c r="H1321" i="3"/>
  <c r="D1321" i="3"/>
  <c r="E1321" i="3" s="1"/>
  <c r="B1321" i="3"/>
  <c r="A1321" i="3"/>
  <c r="P1320" i="3"/>
  <c r="O1320" i="3"/>
  <c r="N1320" i="3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/>
  <c r="H1319" i="3"/>
  <c r="D1319" i="3"/>
  <c r="E1319" i="3" s="1"/>
  <c r="B1319" i="3"/>
  <c r="A1319" i="3"/>
  <c r="P1318" i="3"/>
  <c r="O1318" i="3"/>
  <c r="N1318" i="3"/>
  <c r="I1318" i="3"/>
  <c r="J1318" i="3"/>
  <c r="L1318" i="3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/>
  <c r="I1316" i="3"/>
  <c r="H1316" i="3"/>
  <c r="D1316" i="3"/>
  <c r="E1316" i="3" s="1"/>
  <c r="B1316" i="3"/>
  <c r="A1316" i="3"/>
  <c r="P1315" i="3"/>
  <c r="O1315" i="3"/>
  <c r="N1315" i="3"/>
  <c r="I1315" i="3"/>
  <c r="H1315" i="3"/>
  <c r="D1315" i="3"/>
  <c r="E1315" i="3" s="1"/>
  <c r="B1315" i="3"/>
  <c r="A1315" i="3"/>
  <c r="P1314" i="3"/>
  <c r="O1314" i="3"/>
  <c r="N1314" i="3"/>
  <c r="I1314" i="3"/>
  <c r="H1314" i="3"/>
  <c r="D1314" i="3"/>
  <c r="E1314" i="3" s="1"/>
  <c r="B1314" i="3"/>
  <c r="A1314" i="3"/>
  <c r="P1313" i="3"/>
  <c r="O1313" i="3"/>
  <c r="N1313" i="3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/>
  <c r="I1311" i="3"/>
  <c r="H1311" i="3"/>
  <c r="D1311" i="3"/>
  <c r="E1311" i="3" s="1"/>
  <c r="B1311" i="3"/>
  <c r="A1311" i="3"/>
  <c r="P1310" i="3"/>
  <c r="O1310" i="3"/>
  <c r="N1310" i="3"/>
  <c r="I1310" i="3"/>
  <c r="H1310" i="3"/>
  <c r="D1310" i="3"/>
  <c r="E1310" i="3" s="1"/>
  <c r="B1310" i="3"/>
  <c r="A1310" i="3"/>
  <c r="P1309" i="3"/>
  <c r="O1309" i="3"/>
  <c r="N1309" i="3"/>
  <c r="I1309" i="3"/>
  <c r="J1309" i="3"/>
  <c r="L1309" i="3"/>
  <c r="H1309" i="3"/>
  <c r="D1309" i="3"/>
  <c r="E1309" i="3" s="1"/>
  <c r="B1309" i="3"/>
  <c r="A1309" i="3"/>
  <c r="P1308" i="3"/>
  <c r="O1308" i="3"/>
  <c r="N1308" i="3"/>
  <c r="I1308" i="3"/>
  <c r="H1308" i="3"/>
  <c r="D1308" i="3"/>
  <c r="E1308" i="3" s="1"/>
  <c r="B1308" i="3"/>
  <c r="A1308" i="3"/>
  <c r="P1307" i="3"/>
  <c r="O1307" i="3"/>
  <c r="N1307" i="3"/>
  <c r="I1307" i="3"/>
  <c r="H1307" i="3"/>
  <c r="D1307" i="3"/>
  <c r="E1307" i="3" s="1"/>
  <c r="B1307" i="3"/>
  <c r="A1307" i="3"/>
  <c r="P1306" i="3"/>
  <c r="O1306" i="3"/>
  <c r="N1306" i="3"/>
  <c r="I1306" i="3"/>
  <c r="J1306" i="3"/>
  <c r="L1306" i="3"/>
  <c r="H1306" i="3"/>
  <c r="D1306" i="3"/>
  <c r="E1306" i="3" s="1"/>
  <c r="B1306" i="3"/>
  <c r="A1306" i="3"/>
  <c r="P1305" i="3"/>
  <c r="O1305" i="3"/>
  <c r="N1305" i="3"/>
  <c r="I1305" i="3"/>
  <c r="H1305" i="3"/>
  <c r="D1305" i="3"/>
  <c r="E1305" i="3" s="1"/>
  <c r="B1305" i="3"/>
  <c r="A1305" i="3"/>
  <c r="P1304" i="3"/>
  <c r="O1304" i="3"/>
  <c r="N1304" i="3"/>
  <c r="I1304" i="3"/>
  <c r="H1304" i="3"/>
  <c r="D1304" i="3"/>
  <c r="E1304" i="3" s="1"/>
  <c r="B1304" i="3"/>
  <c r="A1304" i="3"/>
  <c r="P1303" i="3"/>
  <c r="O1303" i="3"/>
  <c r="N1303" i="3"/>
  <c r="I1303" i="3"/>
  <c r="J1303" i="3"/>
  <c r="L1303" i="3"/>
  <c r="H1303" i="3"/>
  <c r="D1303" i="3"/>
  <c r="E1303" i="3" s="1"/>
  <c r="B1303" i="3"/>
  <c r="A1303" i="3"/>
  <c r="P1302" i="3"/>
  <c r="O1302" i="3"/>
  <c r="N1302" i="3"/>
  <c r="I1302" i="3"/>
  <c r="J1302" i="3"/>
  <c r="L1302" i="3"/>
  <c r="H1302" i="3"/>
  <c r="D1302" i="3"/>
  <c r="E1302" i="3" s="1"/>
  <c r="B1302" i="3"/>
  <c r="A1302" i="3"/>
  <c r="P1301" i="3"/>
  <c r="O1301" i="3"/>
  <c r="N1301" i="3"/>
  <c r="I1301" i="3"/>
  <c r="H1301" i="3"/>
  <c r="D1301" i="3"/>
  <c r="E1301" i="3" s="1"/>
  <c r="B1301" i="3"/>
  <c r="A1301" i="3"/>
  <c r="P1300" i="3"/>
  <c r="O1300" i="3"/>
  <c r="N1300" i="3"/>
  <c r="I1300" i="3"/>
  <c r="H1300" i="3"/>
  <c r="D1300" i="3"/>
  <c r="E1300" i="3" s="1"/>
  <c r="B1300" i="3"/>
  <c r="A1300" i="3"/>
  <c r="P1299" i="3"/>
  <c r="O1299" i="3"/>
  <c r="N1299" i="3"/>
  <c r="I1299" i="3"/>
  <c r="H1299" i="3"/>
  <c r="D1299" i="3"/>
  <c r="E1299" i="3" s="1"/>
  <c r="B1299" i="3"/>
  <c r="A1299" i="3"/>
  <c r="P1298" i="3"/>
  <c r="O1298" i="3"/>
  <c r="N1298" i="3"/>
  <c r="I1298" i="3"/>
  <c r="H1298" i="3"/>
  <c r="D1298" i="3"/>
  <c r="E1298" i="3" s="1"/>
  <c r="B1298" i="3"/>
  <c r="A1298" i="3"/>
  <c r="P1297" i="3"/>
  <c r="O1297" i="3"/>
  <c r="N1297" i="3"/>
  <c r="I1297" i="3"/>
  <c r="H1297" i="3"/>
  <c r="D1297" i="3"/>
  <c r="E1297" i="3" s="1"/>
  <c r="B1297" i="3"/>
  <c r="A1297" i="3"/>
  <c r="P1296" i="3"/>
  <c r="O1296" i="3"/>
  <c r="N1296" i="3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/>
  <c r="H1294" i="3"/>
  <c r="D1294" i="3"/>
  <c r="E1294" i="3" s="1"/>
  <c r="B1294" i="3"/>
  <c r="A1294" i="3"/>
  <c r="P1293" i="3"/>
  <c r="O1293" i="3"/>
  <c r="N1293" i="3"/>
  <c r="I1293" i="3"/>
  <c r="H1293" i="3"/>
  <c r="D1293" i="3"/>
  <c r="E1293" i="3" s="1"/>
  <c r="B1293" i="3"/>
  <c r="A1293" i="3"/>
  <c r="P1292" i="3"/>
  <c r="O1292" i="3"/>
  <c r="N1292" i="3"/>
  <c r="I1292" i="3"/>
  <c r="H1292" i="3"/>
  <c r="D1292" i="3"/>
  <c r="E1292" i="3" s="1"/>
  <c r="B1292" i="3"/>
  <c r="A1292" i="3"/>
  <c r="P1291" i="3"/>
  <c r="O1291" i="3"/>
  <c r="N1291" i="3"/>
  <c r="I1291" i="3"/>
  <c r="H1291" i="3"/>
  <c r="D1291" i="3"/>
  <c r="E1291" i="3" s="1"/>
  <c r="B1291" i="3"/>
  <c r="A1291" i="3"/>
  <c r="P1290" i="3"/>
  <c r="O1290" i="3"/>
  <c r="N1290" i="3"/>
  <c r="I1290" i="3"/>
  <c r="J1290" i="3"/>
  <c r="L1290" i="3"/>
  <c r="H1290" i="3"/>
  <c r="D1290" i="3"/>
  <c r="E1290" i="3" s="1"/>
  <c r="B1290" i="3"/>
  <c r="A1290" i="3"/>
  <c r="P1289" i="3"/>
  <c r="O1289" i="3"/>
  <c r="N1289" i="3"/>
  <c r="I1289" i="3"/>
  <c r="J1289" i="3"/>
  <c r="L1289" i="3"/>
  <c r="H1289" i="3"/>
  <c r="D1289" i="3"/>
  <c r="E1289" i="3" s="1"/>
  <c r="B1289" i="3"/>
  <c r="A1289" i="3"/>
  <c r="P1288" i="3"/>
  <c r="O1288" i="3"/>
  <c r="N1288" i="3"/>
  <c r="I1288" i="3"/>
  <c r="H1288" i="3"/>
  <c r="D1288" i="3"/>
  <c r="E1288" i="3" s="1"/>
  <c r="B1288" i="3"/>
  <c r="A1288" i="3"/>
  <c r="P1287" i="3"/>
  <c r="O1287" i="3"/>
  <c r="N1287" i="3"/>
  <c r="I1287" i="3"/>
  <c r="H1287" i="3"/>
  <c r="D1287" i="3"/>
  <c r="E1287" i="3" s="1"/>
  <c r="B1287" i="3"/>
  <c r="A1287" i="3"/>
  <c r="P1286" i="3"/>
  <c r="O1286" i="3"/>
  <c r="N1286" i="3"/>
  <c r="I1286" i="3"/>
  <c r="J1286" i="3"/>
  <c r="L1286" i="3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/>
  <c r="I1283" i="3"/>
  <c r="H1283" i="3"/>
  <c r="D1283" i="3"/>
  <c r="E1283" i="3" s="1"/>
  <c r="B1283" i="3"/>
  <c r="A1283" i="3"/>
  <c r="P1282" i="3"/>
  <c r="O1282" i="3"/>
  <c r="N1282" i="3"/>
  <c r="I1282" i="3"/>
  <c r="H1282" i="3"/>
  <c r="D1282" i="3"/>
  <c r="E1282" i="3" s="1"/>
  <c r="B1282" i="3"/>
  <c r="A1282" i="3"/>
  <c r="P1281" i="3"/>
  <c r="O1281" i="3"/>
  <c r="N1281" i="3"/>
  <c r="I1281" i="3"/>
  <c r="H1281" i="3"/>
  <c r="D1281" i="3"/>
  <c r="E1281" i="3" s="1"/>
  <c r="B1281" i="3"/>
  <c r="A1281" i="3"/>
  <c r="P1280" i="3"/>
  <c r="O1280" i="3"/>
  <c r="N1280" i="3"/>
  <c r="I1280" i="3"/>
  <c r="H1280" i="3"/>
  <c r="D1280" i="3"/>
  <c r="E1280" i="3" s="1"/>
  <c r="B1280" i="3"/>
  <c r="A1280" i="3"/>
  <c r="P1279" i="3"/>
  <c r="O1279" i="3"/>
  <c r="N1279" i="3"/>
  <c r="I1279" i="3"/>
  <c r="H1279" i="3"/>
  <c r="D1279" i="3"/>
  <c r="E1279" i="3" s="1"/>
  <c r="B1279" i="3"/>
  <c r="A1279" i="3"/>
  <c r="P1278" i="3"/>
  <c r="O1278" i="3"/>
  <c r="N1278" i="3"/>
  <c r="I1278" i="3"/>
  <c r="J1278" i="3"/>
  <c r="L1278" i="3"/>
  <c r="H1278" i="3"/>
  <c r="D1278" i="3"/>
  <c r="E1278" i="3" s="1"/>
  <c r="B1278" i="3"/>
  <c r="A1278" i="3"/>
  <c r="P1277" i="3"/>
  <c r="O1277" i="3"/>
  <c r="N1277" i="3"/>
  <c r="I1277" i="3"/>
  <c r="H1277" i="3"/>
  <c r="D1277" i="3"/>
  <c r="E1277" i="3" s="1"/>
  <c r="B1277" i="3"/>
  <c r="A1277" i="3"/>
  <c r="P1276" i="3"/>
  <c r="O1276" i="3"/>
  <c r="N1276" i="3"/>
  <c r="I1276" i="3"/>
  <c r="J1276" i="3"/>
  <c r="H1276" i="3"/>
  <c r="D1276" i="3"/>
  <c r="E1276" i="3" s="1"/>
  <c r="B1276" i="3"/>
  <c r="A1276" i="3"/>
  <c r="P1275" i="3"/>
  <c r="O1275" i="3"/>
  <c r="N1275" i="3"/>
  <c r="I1275" i="3"/>
  <c r="H1275" i="3"/>
  <c r="D1275" i="3"/>
  <c r="E1275" i="3" s="1"/>
  <c r="B1275" i="3"/>
  <c r="A1275" i="3"/>
  <c r="P1274" i="3"/>
  <c r="O1274" i="3"/>
  <c r="N1274" i="3"/>
  <c r="I1274" i="3"/>
  <c r="H1274" i="3"/>
  <c r="D1274" i="3"/>
  <c r="E1274" i="3" s="1"/>
  <c r="B1274" i="3"/>
  <c r="A1274" i="3"/>
  <c r="P1273" i="3"/>
  <c r="O1273" i="3"/>
  <c r="N1273" i="3"/>
  <c r="I1273" i="3"/>
  <c r="J1273" i="3"/>
  <c r="H1273" i="3"/>
  <c r="D1273" i="3"/>
  <c r="E1273" i="3" s="1"/>
  <c r="B1273" i="3"/>
  <c r="A1273" i="3"/>
  <c r="P1272" i="3"/>
  <c r="O1272" i="3"/>
  <c r="N1272" i="3"/>
  <c r="I1272" i="3"/>
  <c r="H1272" i="3"/>
  <c r="D1272" i="3"/>
  <c r="E1272" i="3" s="1"/>
  <c r="B1272" i="3"/>
  <c r="A1272" i="3"/>
  <c r="P1271" i="3"/>
  <c r="O1271" i="3"/>
  <c r="N1271" i="3"/>
  <c r="I1271" i="3"/>
  <c r="H1271" i="3"/>
  <c r="D1271" i="3"/>
  <c r="E1271" i="3" s="1"/>
  <c r="B1271" i="3"/>
  <c r="A1271" i="3"/>
  <c r="P1270" i="3"/>
  <c r="O1270" i="3"/>
  <c r="N1270" i="3"/>
  <c r="I1270" i="3"/>
  <c r="H1270" i="3"/>
  <c r="D1270" i="3"/>
  <c r="E1270" i="3" s="1"/>
  <c r="B1270" i="3"/>
  <c r="A1270" i="3"/>
  <c r="P1269" i="3"/>
  <c r="O1269" i="3"/>
  <c r="N1269" i="3"/>
  <c r="I1269" i="3"/>
  <c r="H1269" i="3"/>
  <c r="D1269" i="3"/>
  <c r="E1269" i="3" s="1"/>
  <c r="B1269" i="3"/>
  <c r="A1269" i="3"/>
  <c r="P1268" i="3"/>
  <c r="O1268" i="3"/>
  <c r="N1268" i="3"/>
  <c r="I1268" i="3"/>
  <c r="H1268" i="3"/>
  <c r="D1268" i="3"/>
  <c r="E1268" i="3" s="1"/>
  <c r="B1268" i="3"/>
  <c r="A1268" i="3"/>
  <c r="P1267" i="3"/>
  <c r="O1267" i="3"/>
  <c r="N1267" i="3"/>
  <c r="I1267" i="3"/>
  <c r="H1267" i="3"/>
  <c r="D1267" i="3"/>
  <c r="E1267" i="3" s="1"/>
  <c r="B1267" i="3"/>
  <c r="A1267" i="3"/>
  <c r="P1266" i="3"/>
  <c r="O1266" i="3"/>
  <c r="N1266" i="3"/>
  <c r="I1266" i="3"/>
  <c r="H1266" i="3"/>
  <c r="D1266" i="3"/>
  <c r="E1266" i="3" s="1"/>
  <c r="B1266" i="3"/>
  <c r="A1266" i="3"/>
  <c r="P1265" i="3"/>
  <c r="O1265" i="3"/>
  <c r="N1265" i="3"/>
  <c r="I1265" i="3"/>
  <c r="H1265" i="3"/>
  <c r="D1265" i="3"/>
  <c r="E1265" i="3" s="1"/>
  <c r="B1265" i="3"/>
  <c r="A1265" i="3"/>
  <c r="P1264" i="3"/>
  <c r="O1264" i="3"/>
  <c r="N1264" i="3"/>
  <c r="I1264" i="3"/>
  <c r="H1264" i="3"/>
  <c r="D1264" i="3"/>
  <c r="E1264" i="3" s="1"/>
  <c r="B1264" i="3"/>
  <c r="A1264" i="3"/>
  <c r="P1263" i="3"/>
  <c r="O1263" i="3"/>
  <c r="N1263" i="3"/>
  <c r="I1263" i="3"/>
  <c r="J1263" i="3"/>
  <c r="H1263" i="3"/>
  <c r="D1263" i="3"/>
  <c r="E1263" i="3" s="1"/>
  <c r="B1263" i="3"/>
  <c r="A1263" i="3"/>
  <c r="P1262" i="3"/>
  <c r="O1262" i="3"/>
  <c r="N1262" i="3"/>
  <c r="I1262" i="3"/>
  <c r="H1262" i="3"/>
  <c r="D1262" i="3"/>
  <c r="E1262" i="3" s="1"/>
  <c r="B1262" i="3"/>
  <c r="A1262" i="3"/>
  <c r="P1261" i="3"/>
  <c r="O1261" i="3"/>
  <c r="N1261" i="3"/>
  <c r="I1261" i="3"/>
  <c r="H1261" i="3"/>
  <c r="D1261" i="3"/>
  <c r="E1261" i="3" s="1"/>
  <c r="B1261" i="3"/>
  <c r="A1261" i="3"/>
  <c r="P1260" i="3"/>
  <c r="O1260" i="3"/>
  <c r="N1260" i="3"/>
  <c r="I1260" i="3"/>
  <c r="J1260" i="3"/>
  <c r="H1260" i="3"/>
  <c r="D1260" i="3"/>
  <c r="E1260" i="3" s="1"/>
  <c r="B1260" i="3"/>
  <c r="A1260" i="3"/>
  <c r="P1259" i="3"/>
  <c r="O1259" i="3"/>
  <c r="N1259" i="3"/>
  <c r="I1259" i="3"/>
  <c r="H1259" i="3"/>
  <c r="D1259" i="3"/>
  <c r="E1259" i="3" s="1"/>
  <c r="B1259" i="3"/>
  <c r="A1259" i="3"/>
  <c r="P1258" i="3"/>
  <c r="O1258" i="3"/>
  <c r="N1258" i="3"/>
  <c r="I1258" i="3"/>
  <c r="H1258" i="3"/>
  <c r="D1258" i="3"/>
  <c r="E1258" i="3" s="1"/>
  <c r="B1258" i="3"/>
  <c r="A1258" i="3"/>
  <c r="P1257" i="3"/>
  <c r="O1257" i="3"/>
  <c r="N1257" i="3"/>
  <c r="I1257" i="3"/>
  <c r="H1257" i="3"/>
  <c r="D1257" i="3"/>
  <c r="E1257" i="3" s="1"/>
  <c r="B1257" i="3"/>
  <c r="A1257" i="3"/>
  <c r="P1256" i="3"/>
  <c r="O1256" i="3"/>
  <c r="N1256" i="3"/>
  <c r="I1256" i="3"/>
  <c r="H1256" i="3"/>
  <c r="D1256" i="3"/>
  <c r="E1256" i="3" s="1"/>
  <c r="B1256" i="3"/>
  <c r="A1256" i="3"/>
  <c r="P1255" i="3"/>
  <c r="O1255" i="3"/>
  <c r="N1255" i="3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/>
  <c r="I1251" i="3"/>
  <c r="H1251" i="3"/>
  <c r="D1251" i="3"/>
  <c r="E1251" i="3" s="1"/>
  <c r="B1251" i="3"/>
  <c r="A1251" i="3"/>
  <c r="P1250" i="3"/>
  <c r="O1250" i="3"/>
  <c r="N1250" i="3"/>
  <c r="I1250" i="3"/>
  <c r="H1250" i="3"/>
  <c r="D1250" i="3"/>
  <c r="E1250" i="3" s="1"/>
  <c r="B1250" i="3"/>
  <c r="A1250" i="3"/>
  <c r="P1249" i="3"/>
  <c r="O1249" i="3"/>
  <c r="N1249" i="3"/>
  <c r="I1249" i="3"/>
  <c r="J1249" i="3"/>
  <c r="L1249" i="3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/>
  <c r="I1246" i="3"/>
  <c r="H1246" i="3"/>
  <c r="D1246" i="3"/>
  <c r="E1246" i="3" s="1"/>
  <c r="B1246" i="3"/>
  <c r="A1246" i="3"/>
  <c r="P1245" i="3"/>
  <c r="O1245" i="3"/>
  <c r="N1245" i="3"/>
  <c r="I1245" i="3"/>
  <c r="H1245" i="3"/>
  <c r="D1245" i="3"/>
  <c r="E1245" i="3" s="1"/>
  <c r="B1245" i="3"/>
  <c r="A1245" i="3"/>
  <c r="P1244" i="3"/>
  <c r="O1244" i="3"/>
  <c r="N1244" i="3"/>
  <c r="I1244" i="3"/>
  <c r="H1244" i="3"/>
  <c r="D1244" i="3"/>
  <c r="E1244" i="3" s="1"/>
  <c r="B1244" i="3"/>
  <c r="A1244" i="3"/>
  <c r="P1243" i="3"/>
  <c r="O1243" i="3"/>
  <c r="N1243" i="3"/>
  <c r="I1243" i="3"/>
  <c r="H1243" i="3"/>
  <c r="D1243" i="3"/>
  <c r="E1243" i="3" s="1"/>
  <c r="B1243" i="3"/>
  <c r="A1243" i="3"/>
  <c r="P1242" i="3"/>
  <c r="O1242" i="3"/>
  <c r="N1242" i="3"/>
  <c r="I1242" i="3"/>
  <c r="H1242" i="3"/>
  <c r="D1242" i="3"/>
  <c r="E1242" i="3" s="1"/>
  <c r="B1242" i="3"/>
  <c r="A1242" i="3"/>
  <c r="P1241" i="3"/>
  <c r="O1241" i="3"/>
  <c r="N1241" i="3"/>
  <c r="I1241" i="3"/>
  <c r="J1241" i="3"/>
  <c r="L1241" i="3"/>
  <c r="H1241" i="3"/>
  <c r="D1241" i="3"/>
  <c r="E1241" i="3" s="1"/>
  <c r="B1241" i="3"/>
  <c r="A1241" i="3"/>
  <c r="P1240" i="3"/>
  <c r="O1240" i="3"/>
  <c r="N1240" i="3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/>
  <c r="I1238" i="3"/>
  <c r="J1238" i="3"/>
  <c r="L1238" i="3"/>
  <c r="H1238" i="3"/>
  <c r="D1238" i="3"/>
  <c r="E1238" i="3" s="1"/>
  <c r="B1238" i="3"/>
  <c r="A1238" i="3"/>
  <c r="P1237" i="3"/>
  <c r="O1237" i="3"/>
  <c r="N1237" i="3"/>
  <c r="I1237" i="3"/>
  <c r="H1237" i="3"/>
  <c r="D1237" i="3"/>
  <c r="E1237" i="3" s="1"/>
  <c r="B1237" i="3"/>
  <c r="A1237" i="3"/>
  <c r="P1236" i="3"/>
  <c r="O1236" i="3"/>
  <c r="N1236" i="3"/>
  <c r="I1236" i="3"/>
  <c r="H1236" i="3"/>
  <c r="D1236" i="3"/>
  <c r="E1236" i="3" s="1"/>
  <c r="B1236" i="3"/>
  <c r="A1236" i="3"/>
  <c r="P1235" i="3"/>
  <c r="O1235" i="3"/>
  <c r="N1235" i="3"/>
  <c r="I1235" i="3"/>
  <c r="H1235" i="3"/>
  <c r="D1235" i="3"/>
  <c r="E1235" i="3" s="1"/>
  <c r="B1235" i="3"/>
  <c r="A1235" i="3"/>
  <c r="P1234" i="3"/>
  <c r="O1234" i="3"/>
  <c r="N1234" i="3"/>
  <c r="I1234" i="3"/>
  <c r="H1234" i="3"/>
  <c r="D1234" i="3"/>
  <c r="E1234" i="3" s="1"/>
  <c r="B1234" i="3"/>
  <c r="A1234" i="3"/>
  <c r="P1233" i="3"/>
  <c r="O1233" i="3"/>
  <c r="N1233" i="3"/>
  <c r="I1233" i="3"/>
  <c r="J1233" i="3"/>
  <c r="H1233" i="3"/>
  <c r="D1233" i="3"/>
  <c r="E1233" i="3" s="1"/>
  <c r="B1233" i="3"/>
  <c r="A1233" i="3"/>
  <c r="P1232" i="3"/>
  <c r="O1232" i="3"/>
  <c r="N1232" i="3"/>
  <c r="I1232" i="3"/>
  <c r="H1232" i="3"/>
  <c r="D1232" i="3"/>
  <c r="E1232" i="3" s="1"/>
  <c r="B1232" i="3"/>
  <c r="A1232" i="3"/>
  <c r="P1231" i="3"/>
  <c r="O1231" i="3"/>
  <c r="N1231" i="3"/>
  <c r="I1231" i="3"/>
  <c r="H1231" i="3"/>
  <c r="D1231" i="3"/>
  <c r="E1231" i="3" s="1"/>
  <c r="B1231" i="3"/>
  <c r="A1231" i="3"/>
  <c r="P1230" i="3"/>
  <c r="O1230" i="3"/>
  <c r="N1230" i="3"/>
  <c r="I1230" i="3"/>
  <c r="J1230" i="3"/>
  <c r="L1230" i="3"/>
  <c r="H1230" i="3"/>
  <c r="D1230" i="3"/>
  <c r="E1230" i="3" s="1"/>
  <c r="B1230" i="3"/>
  <c r="A1230" i="3"/>
  <c r="P1229" i="3"/>
  <c r="O1229" i="3"/>
  <c r="N1229" i="3"/>
  <c r="I1229" i="3"/>
  <c r="H1229" i="3"/>
  <c r="D1229" i="3"/>
  <c r="E1229" i="3" s="1"/>
  <c r="B1229" i="3"/>
  <c r="A1229" i="3"/>
  <c r="P1228" i="3"/>
  <c r="O1228" i="3"/>
  <c r="N1228" i="3"/>
  <c r="I1228" i="3"/>
  <c r="H1228" i="3"/>
  <c r="D1228" i="3"/>
  <c r="E1228" i="3" s="1"/>
  <c r="B1228" i="3"/>
  <c r="A1228" i="3"/>
  <c r="P1227" i="3"/>
  <c r="O1227" i="3"/>
  <c r="N1227" i="3"/>
  <c r="I1227" i="3"/>
  <c r="H1227" i="3"/>
  <c r="D1227" i="3"/>
  <c r="E1227" i="3" s="1"/>
  <c r="B1227" i="3"/>
  <c r="A1227" i="3"/>
  <c r="P1226" i="3"/>
  <c r="O1226" i="3"/>
  <c r="N1226" i="3"/>
  <c r="I1226" i="3"/>
  <c r="H1226" i="3"/>
  <c r="D1226" i="3"/>
  <c r="E1226" i="3" s="1"/>
  <c r="B1226" i="3"/>
  <c r="A1226" i="3"/>
  <c r="P1225" i="3"/>
  <c r="O1225" i="3"/>
  <c r="N1225" i="3"/>
  <c r="I1225" i="3"/>
  <c r="J1225" i="3"/>
  <c r="L1225" i="3"/>
  <c r="H1225" i="3"/>
  <c r="D1225" i="3"/>
  <c r="E1225" i="3" s="1"/>
  <c r="B1225" i="3"/>
  <c r="A1225" i="3"/>
  <c r="P1224" i="3"/>
  <c r="O1224" i="3"/>
  <c r="N1224" i="3"/>
  <c r="I1224" i="3"/>
  <c r="H1224" i="3"/>
  <c r="D1224" i="3"/>
  <c r="E1224" i="3" s="1"/>
  <c r="B1224" i="3"/>
  <c r="A1224" i="3"/>
  <c r="P1223" i="3"/>
  <c r="O1223" i="3"/>
  <c r="N1223" i="3"/>
  <c r="I1223" i="3"/>
  <c r="H1223" i="3"/>
  <c r="D1223" i="3"/>
  <c r="E1223" i="3" s="1"/>
  <c r="B1223" i="3"/>
  <c r="A1223" i="3"/>
  <c r="P1222" i="3"/>
  <c r="O1222" i="3"/>
  <c r="N1222" i="3"/>
  <c r="I1222" i="3"/>
  <c r="J1222" i="3"/>
  <c r="L1222" i="3"/>
  <c r="H1222" i="3"/>
  <c r="D1222" i="3"/>
  <c r="E1222" i="3" s="1"/>
  <c r="B1222" i="3"/>
  <c r="A1222" i="3"/>
  <c r="P1221" i="3"/>
  <c r="O1221" i="3"/>
  <c r="N1221" i="3"/>
  <c r="I1221" i="3"/>
  <c r="H1221" i="3"/>
  <c r="D1221" i="3"/>
  <c r="E1221" i="3" s="1"/>
  <c r="B1221" i="3"/>
  <c r="A1221" i="3"/>
  <c r="P1220" i="3"/>
  <c r="O1220" i="3"/>
  <c r="N1220" i="3"/>
  <c r="I1220" i="3"/>
  <c r="J1220" i="3"/>
  <c r="H1220" i="3"/>
  <c r="D1220" i="3"/>
  <c r="E1220" i="3" s="1"/>
  <c r="B1220" i="3"/>
  <c r="A1220" i="3"/>
  <c r="P1219" i="3"/>
  <c r="O1219" i="3"/>
  <c r="N1219" i="3"/>
  <c r="I1219" i="3"/>
  <c r="H1219" i="3"/>
  <c r="D1219" i="3"/>
  <c r="E1219" i="3" s="1"/>
  <c r="B1219" i="3"/>
  <c r="A1219" i="3"/>
  <c r="P1218" i="3"/>
  <c r="O1218" i="3"/>
  <c r="N1218" i="3"/>
  <c r="I1218" i="3"/>
  <c r="H1218" i="3"/>
  <c r="D1218" i="3"/>
  <c r="E1218" i="3" s="1"/>
  <c r="B1218" i="3"/>
  <c r="A1218" i="3"/>
  <c r="P1217" i="3"/>
  <c r="O1217" i="3"/>
  <c r="N1217" i="3"/>
  <c r="I1217" i="3"/>
  <c r="H1217" i="3"/>
  <c r="D1217" i="3"/>
  <c r="E1217" i="3" s="1"/>
  <c r="B1217" i="3"/>
  <c r="A1217" i="3"/>
  <c r="P1216" i="3"/>
  <c r="O1216" i="3"/>
  <c r="N1216" i="3"/>
  <c r="I1216" i="3"/>
  <c r="H1216" i="3"/>
  <c r="D1216" i="3"/>
  <c r="E1216" i="3" s="1"/>
  <c r="B1216" i="3"/>
  <c r="A1216" i="3"/>
  <c r="P1215" i="3"/>
  <c r="O1215" i="3"/>
  <c r="N1215" i="3"/>
  <c r="I1215" i="3"/>
  <c r="J1215" i="3"/>
  <c r="H1215" i="3"/>
  <c r="D1215" i="3"/>
  <c r="E1215" i="3" s="1"/>
  <c r="B1215" i="3"/>
  <c r="A1215" i="3"/>
  <c r="P1214" i="3"/>
  <c r="O1214" i="3"/>
  <c r="N1214" i="3"/>
  <c r="I1214" i="3"/>
  <c r="H1214" i="3"/>
  <c r="D1214" i="3"/>
  <c r="E1214" i="3" s="1"/>
  <c r="B1214" i="3"/>
  <c r="A1214" i="3"/>
  <c r="P1213" i="3"/>
  <c r="O1213" i="3"/>
  <c r="N1213" i="3"/>
  <c r="I1213" i="3"/>
  <c r="H1213" i="3"/>
  <c r="D1213" i="3"/>
  <c r="E1213" i="3" s="1"/>
  <c r="B1213" i="3"/>
  <c r="A1213" i="3"/>
  <c r="P1212" i="3"/>
  <c r="O1212" i="3"/>
  <c r="N1212" i="3"/>
  <c r="I1212" i="3"/>
  <c r="J1212" i="3"/>
  <c r="H1212" i="3"/>
  <c r="D1212" i="3"/>
  <c r="E1212" i="3" s="1"/>
  <c r="B1212" i="3"/>
  <c r="A1212" i="3"/>
  <c r="P1211" i="3"/>
  <c r="O1211" i="3"/>
  <c r="N1211" i="3"/>
  <c r="I1211" i="3"/>
  <c r="H1211" i="3"/>
  <c r="D1211" i="3"/>
  <c r="E1211" i="3" s="1"/>
  <c r="B1211" i="3"/>
  <c r="A1211" i="3"/>
  <c r="P1210" i="3"/>
  <c r="O1210" i="3"/>
  <c r="N1210" i="3"/>
  <c r="I1210" i="3"/>
  <c r="H1210" i="3"/>
  <c r="D1210" i="3"/>
  <c r="E1210" i="3" s="1"/>
  <c r="B1210" i="3"/>
  <c r="A1210" i="3"/>
  <c r="P1209" i="3"/>
  <c r="O1209" i="3"/>
  <c r="N1209" i="3"/>
  <c r="I1209" i="3"/>
  <c r="H1209" i="3"/>
  <c r="D1209" i="3"/>
  <c r="E1209" i="3" s="1"/>
  <c r="B1209" i="3"/>
  <c r="A1209" i="3"/>
  <c r="P1208" i="3"/>
  <c r="O1208" i="3"/>
  <c r="N1208" i="3"/>
  <c r="I1208" i="3"/>
  <c r="H1208" i="3"/>
  <c r="D1208" i="3"/>
  <c r="E1208" i="3" s="1"/>
  <c r="B1208" i="3"/>
  <c r="A1208" i="3"/>
  <c r="P1207" i="3"/>
  <c r="O1207" i="3"/>
  <c r="N1207" i="3"/>
  <c r="I1207" i="3"/>
  <c r="H1207" i="3"/>
  <c r="D1207" i="3"/>
  <c r="E1207" i="3" s="1"/>
  <c r="B1207" i="3"/>
  <c r="A1207" i="3"/>
  <c r="P1206" i="3"/>
  <c r="O1206" i="3"/>
  <c r="N1206" i="3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/>
  <c r="I1202" i="3"/>
  <c r="H1202" i="3"/>
  <c r="D1202" i="3"/>
  <c r="E1202" i="3" s="1"/>
  <c r="B1202" i="3"/>
  <c r="A1202" i="3"/>
  <c r="P1201" i="3"/>
  <c r="O1201" i="3"/>
  <c r="N1201" i="3"/>
  <c r="I1201" i="3"/>
  <c r="H1201" i="3"/>
  <c r="D1201" i="3"/>
  <c r="E1201" i="3" s="1"/>
  <c r="B1201" i="3"/>
  <c r="A1201" i="3"/>
  <c r="P1200" i="3"/>
  <c r="O1200" i="3"/>
  <c r="N1200" i="3"/>
  <c r="I1200" i="3"/>
  <c r="H1200" i="3"/>
  <c r="D1200" i="3"/>
  <c r="E1200" i="3" s="1"/>
  <c r="B1200" i="3"/>
  <c r="A1200" i="3"/>
  <c r="P1199" i="3"/>
  <c r="O1199" i="3"/>
  <c r="N1199" i="3"/>
  <c r="I1199" i="3"/>
  <c r="H1199" i="3"/>
  <c r="D1199" i="3"/>
  <c r="E1199" i="3" s="1"/>
  <c r="B1199" i="3"/>
  <c r="A1199" i="3"/>
  <c r="P1198" i="3"/>
  <c r="O1198" i="3"/>
  <c r="N1198" i="3"/>
  <c r="I1198" i="3"/>
  <c r="J1198" i="3"/>
  <c r="H1198" i="3"/>
  <c r="D1198" i="3"/>
  <c r="E1198" i="3" s="1"/>
  <c r="B1198" i="3"/>
  <c r="A1198" i="3"/>
  <c r="P1197" i="3"/>
  <c r="O1197" i="3"/>
  <c r="N1197" i="3"/>
  <c r="I1197" i="3"/>
  <c r="H1197" i="3"/>
  <c r="D1197" i="3"/>
  <c r="E1197" i="3" s="1"/>
  <c r="B1197" i="3"/>
  <c r="A1197" i="3"/>
  <c r="P1196" i="3"/>
  <c r="O1196" i="3"/>
  <c r="N1196" i="3"/>
  <c r="I1196" i="3"/>
  <c r="H1196" i="3"/>
  <c r="D1196" i="3"/>
  <c r="E1196" i="3" s="1"/>
  <c r="B1196" i="3"/>
  <c r="A1196" i="3"/>
  <c r="P1195" i="3"/>
  <c r="O1195" i="3"/>
  <c r="N1195" i="3"/>
  <c r="I1195" i="3"/>
  <c r="H1195" i="3"/>
  <c r="D1195" i="3"/>
  <c r="E1195" i="3" s="1"/>
  <c r="B1195" i="3"/>
  <c r="A1195" i="3"/>
  <c r="P1194" i="3"/>
  <c r="O1194" i="3"/>
  <c r="N1194" i="3"/>
  <c r="I1194" i="3"/>
  <c r="H1194" i="3"/>
  <c r="D1194" i="3"/>
  <c r="E1194" i="3" s="1"/>
  <c r="B1194" i="3"/>
  <c r="A1194" i="3"/>
  <c r="P1193" i="3"/>
  <c r="O1193" i="3"/>
  <c r="N1193" i="3"/>
  <c r="I1193" i="3"/>
  <c r="H1193" i="3"/>
  <c r="D1193" i="3"/>
  <c r="E1193" i="3" s="1"/>
  <c r="B1193" i="3"/>
  <c r="A1193" i="3"/>
  <c r="P1192" i="3"/>
  <c r="O1192" i="3"/>
  <c r="N1192" i="3"/>
  <c r="I1192" i="3"/>
  <c r="H1192" i="3"/>
  <c r="D1192" i="3"/>
  <c r="E1192" i="3" s="1"/>
  <c r="B1192" i="3"/>
  <c r="A1192" i="3"/>
  <c r="P1191" i="3"/>
  <c r="O1191" i="3"/>
  <c r="N1191" i="3"/>
  <c r="I1191" i="3"/>
  <c r="J1191" i="3"/>
  <c r="H1191" i="3"/>
  <c r="D1191" i="3"/>
  <c r="E1191" i="3" s="1"/>
  <c r="B1191" i="3"/>
  <c r="A1191" i="3"/>
  <c r="P1190" i="3"/>
  <c r="O1190" i="3"/>
  <c r="N1190" i="3"/>
  <c r="I1190" i="3"/>
  <c r="H1190" i="3"/>
  <c r="D1190" i="3"/>
  <c r="E1190" i="3" s="1"/>
  <c r="B1190" i="3"/>
  <c r="A1190" i="3"/>
  <c r="P1189" i="3"/>
  <c r="O1189" i="3"/>
  <c r="N1189" i="3"/>
  <c r="I1189" i="3"/>
  <c r="H1189" i="3"/>
  <c r="D1189" i="3"/>
  <c r="E1189" i="3" s="1"/>
  <c r="B1189" i="3"/>
  <c r="A1189" i="3"/>
  <c r="P1188" i="3"/>
  <c r="O1188" i="3"/>
  <c r="N1188" i="3"/>
  <c r="I1188" i="3"/>
  <c r="H1188" i="3"/>
  <c r="D1188" i="3"/>
  <c r="E1188" i="3" s="1"/>
  <c r="B1188" i="3"/>
  <c r="A1188" i="3"/>
  <c r="P1187" i="3"/>
  <c r="O1187" i="3"/>
  <c r="N1187" i="3"/>
  <c r="I1187" i="3"/>
  <c r="H1187" i="3"/>
  <c r="D1187" i="3"/>
  <c r="E1187" i="3" s="1"/>
  <c r="B1187" i="3"/>
  <c r="A1187" i="3"/>
  <c r="P1186" i="3"/>
  <c r="O1186" i="3"/>
  <c r="N1186" i="3"/>
  <c r="I1186" i="3"/>
  <c r="H1186" i="3"/>
  <c r="D1186" i="3"/>
  <c r="E1186" i="3" s="1"/>
  <c r="B1186" i="3"/>
  <c r="A1186" i="3"/>
  <c r="P1185" i="3"/>
  <c r="O1185" i="3"/>
  <c r="N1185" i="3"/>
  <c r="I1185" i="3"/>
  <c r="H1185" i="3"/>
  <c r="D1185" i="3"/>
  <c r="E1185" i="3" s="1"/>
  <c r="B1185" i="3"/>
  <c r="A1185" i="3"/>
  <c r="P1184" i="3"/>
  <c r="O1184" i="3"/>
  <c r="N1184" i="3"/>
  <c r="I1184" i="3"/>
  <c r="H1184" i="3"/>
  <c r="D1184" i="3"/>
  <c r="E1184" i="3" s="1"/>
  <c r="B1184" i="3"/>
  <c r="A1184" i="3"/>
  <c r="P1183" i="3"/>
  <c r="O1183" i="3"/>
  <c r="N1183" i="3"/>
  <c r="I1183" i="3"/>
  <c r="J1183" i="3"/>
  <c r="H1183" i="3"/>
  <c r="D1183" i="3"/>
  <c r="E1183" i="3" s="1"/>
  <c r="B1183" i="3"/>
  <c r="A1183" i="3"/>
  <c r="P1182" i="3"/>
  <c r="O1182" i="3"/>
  <c r="N1182" i="3"/>
  <c r="I1182" i="3"/>
  <c r="J1182" i="3"/>
  <c r="L1182" i="3"/>
  <c r="H1182" i="3"/>
  <c r="D1182" i="3"/>
  <c r="E1182" i="3" s="1"/>
  <c r="B1182" i="3"/>
  <c r="A1182" i="3"/>
  <c r="P1181" i="3"/>
  <c r="O1181" i="3"/>
  <c r="N1181" i="3"/>
  <c r="I1181" i="3"/>
  <c r="H1181" i="3"/>
  <c r="D1181" i="3"/>
  <c r="E1181" i="3" s="1"/>
  <c r="B1181" i="3"/>
  <c r="A1181" i="3"/>
  <c r="P1180" i="3"/>
  <c r="O1180" i="3"/>
  <c r="N1180" i="3"/>
  <c r="I1180" i="3"/>
  <c r="H1180" i="3"/>
  <c r="D1180" i="3"/>
  <c r="E1180" i="3" s="1"/>
  <c r="B1180" i="3"/>
  <c r="A1180" i="3"/>
  <c r="P1179" i="3"/>
  <c r="O1179" i="3"/>
  <c r="N1179" i="3"/>
  <c r="I1179" i="3"/>
  <c r="H1179" i="3"/>
  <c r="D1179" i="3"/>
  <c r="E1179" i="3" s="1"/>
  <c r="B1179" i="3"/>
  <c r="A1179" i="3"/>
  <c r="P1178" i="3"/>
  <c r="O1178" i="3"/>
  <c r="N1178" i="3"/>
  <c r="I1178" i="3"/>
  <c r="H1178" i="3"/>
  <c r="D1178" i="3"/>
  <c r="E1178" i="3" s="1"/>
  <c r="B1178" i="3"/>
  <c r="A1178" i="3"/>
  <c r="P1177" i="3"/>
  <c r="O1177" i="3"/>
  <c r="N1177" i="3"/>
  <c r="I1177" i="3"/>
  <c r="H1177" i="3"/>
  <c r="D1177" i="3"/>
  <c r="E1177" i="3" s="1"/>
  <c r="B1177" i="3"/>
  <c r="A1177" i="3"/>
  <c r="P1176" i="3"/>
  <c r="O1176" i="3"/>
  <c r="N1176" i="3"/>
  <c r="I1176" i="3"/>
  <c r="H1176" i="3"/>
  <c r="D1176" i="3"/>
  <c r="E1176" i="3" s="1"/>
  <c r="B1176" i="3"/>
  <c r="A1176" i="3"/>
  <c r="P1175" i="3"/>
  <c r="O1175" i="3"/>
  <c r="N1175" i="3"/>
  <c r="I1175" i="3"/>
  <c r="H1175" i="3"/>
  <c r="D1175" i="3"/>
  <c r="E1175" i="3" s="1"/>
  <c r="B1175" i="3"/>
  <c r="A1175" i="3"/>
  <c r="P1174" i="3"/>
  <c r="O1174" i="3"/>
  <c r="N1174" i="3"/>
  <c r="I1174" i="3"/>
  <c r="J1174" i="3"/>
  <c r="H1174" i="3"/>
  <c r="D1174" i="3"/>
  <c r="E1174" i="3" s="1"/>
  <c r="B1174" i="3"/>
  <c r="A1174" i="3"/>
  <c r="P1173" i="3"/>
  <c r="O1173" i="3"/>
  <c r="N1173" i="3"/>
  <c r="I1173" i="3"/>
  <c r="H1173" i="3"/>
  <c r="D1173" i="3"/>
  <c r="E1173" i="3" s="1"/>
  <c r="B1173" i="3"/>
  <c r="A1173" i="3"/>
  <c r="P1172" i="3"/>
  <c r="O1172" i="3"/>
  <c r="N1172" i="3"/>
  <c r="I1172" i="3"/>
  <c r="H1172" i="3"/>
  <c r="D1172" i="3"/>
  <c r="E1172" i="3" s="1"/>
  <c r="B1172" i="3"/>
  <c r="A1172" i="3"/>
  <c r="P1171" i="3"/>
  <c r="O1171" i="3"/>
  <c r="N1171" i="3"/>
  <c r="I1171" i="3"/>
  <c r="J1171" i="3"/>
  <c r="L1171" i="3"/>
  <c r="H1171" i="3"/>
  <c r="D1171" i="3"/>
  <c r="E1171" i="3" s="1"/>
  <c r="B1171" i="3"/>
  <c r="A1171" i="3"/>
  <c r="P1170" i="3"/>
  <c r="O1170" i="3"/>
  <c r="N1170" i="3"/>
  <c r="I1170" i="3"/>
  <c r="H1170" i="3"/>
  <c r="D1170" i="3"/>
  <c r="E1170" i="3" s="1"/>
  <c r="B1170" i="3"/>
  <c r="A1170" i="3"/>
  <c r="P1169" i="3"/>
  <c r="O1169" i="3"/>
  <c r="N1169" i="3"/>
  <c r="I1169" i="3"/>
  <c r="H1169" i="3"/>
  <c r="D1169" i="3"/>
  <c r="E1169" i="3" s="1"/>
  <c r="B1169" i="3"/>
  <c r="A1169" i="3"/>
  <c r="P1168" i="3"/>
  <c r="O1168" i="3"/>
  <c r="N1168" i="3"/>
  <c r="I1168" i="3"/>
  <c r="J1168" i="3"/>
  <c r="H1168" i="3"/>
  <c r="D1168" i="3"/>
  <c r="E1168" i="3" s="1"/>
  <c r="B1168" i="3"/>
  <c r="A1168" i="3"/>
  <c r="P1167" i="3"/>
  <c r="O1167" i="3"/>
  <c r="N1167" i="3"/>
  <c r="I1167" i="3"/>
  <c r="J1167" i="3"/>
  <c r="H1167" i="3"/>
  <c r="D1167" i="3"/>
  <c r="E1167" i="3" s="1"/>
  <c r="B1167" i="3"/>
  <c r="A1167" i="3"/>
  <c r="P1166" i="3"/>
  <c r="O1166" i="3"/>
  <c r="N1166" i="3"/>
  <c r="I1166" i="3"/>
  <c r="H1166" i="3"/>
  <c r="D1166" i="3"/>
  <c r="E1166" i="3" s="1"/>
  <c r="B1166" i="3"/>
  <c r="A1166" i="3"/>
  <c r="P1165" i="3"/>
  <c r="O1165" i="3"/>
  <c r="N1165" i="3"/>
  <c r="I1165" i="3"/>
  <c r="H1165" i="3"/>
  <c r="D1165" i="3"/>
  <c r="E1165" i="3" s="1"/>
  <c r="B1165" i="3"/>
  <c r="A1165" i="3"/>
  <c r="P1164" i="3"/>
  <c r="O1164" i="3"/>
  <c r="N1164" i="3"/>
  <c r="I1164" i="3"/>
  <c r="H1164" i="3"/>
  <c r="D1164" i="3"/>
  <c r="E1164" i="3" s="1"/>
  <c r="B1164" i="3"/>
  <c r="A1164" i="3"/>
  <c r="P1163" i="3"/>
  <c r="O1163" i="3"/>
  <c r="N1163" i="3"/>
  <c r="I1163" i="3"/>
  <c r="H1163" i="3"/>
  <c r="D1163" i="3"/>
  <c r="E1163" i="3" s="1"/>
  <c r="B1163" i="3"/>
  <c r="A1163" i="3"/>
  <c r="P1162" i="3"/>
  <c r="O1162" i="3"/>
  <c r="N1162" i="3"/>
  <c r="I1162" i="3"/>
  <c r="H1162" i="3"/>
  <c r="D1162" i="3"/>
  <c r="E1162" i="3" s="1"/>
  <c r="B1162" i="3"/>
  <c r="A1162" i="3"/>
  <c r="P1161" i="3"/>
  <c r="O1161" i="3"/>
  <c r="N1161" i="3"/>
  <c r="I1161" i="3"/>
  <c r="H1161" i="3"/>
  <c r="D1161" i="3"/>
  <c r="E1161" i="3" s="1"/>
  <c r="B1161" i="3"/>
  <c r="A1161" i="3"/>
  <c r="P1160" i="3"/>
  <c r="O1160" i="3"/>
  <c r="N1160" i="3"/>
  <c r="I1160" i="3"/>
  <c r="H1160" i="3"/>
  <c r="D1160" i="3"/>
  <c r="E1160" i="3" s="1"/>
  <c r="B1160" i="3"/>
  <c r="A1160" i="3"/>
  <c r="P1159" i="3"/>
  <c r="O1159" i="3"/>
  <c r="N1159" i="3"/>
  <c r="I1159" i="3"/>
  <c r="H1159" i="3"/>
  <c r="D1159" i="3"/>
  <c r="E1159" i="3" s="1"/>
  <c r="B1159" i="3"/>
  <c r="A1159" i="3"/>
  <c r="P1158" i="3"/>
  <c r="O1158" i="3"/>
  <c r="N1158" i="3"/>
  <c r="I1158" i="3"/>
  <c r="J1158" i="3"/>
  <c r="H1158" i="3"/>
  <c r="D1158" i="3"/>
  <c r="E1158" i="3" s="1"/>
  <c r="B1158" i="3"/>
  <c r="A1158" i="3"/>
  <c r="P1157" i="3"/>
  <c r="O1157" i="3"/>
  <c r="N1157" i="3"/>
  <c r="I1157" i="3"/>
  <c r="H1157" i="3"/>
  <c r="D1157" i="3"/>
  <c r="E1157" i="3" s="1"/>
  <c r="B1157" i="3"/>
  <c r="A1157" i="3"/>
  <c r="P1156" i="3"/>
  <c r="O1156" i="3"/>
  <c r="N1156" i="3"/>
  <c r="I1156" i="3"/>
  <c r="H1156" i="3"/>
  <c r="D1156" i="3"/>
  <c r="E1156" i="3" s="1"/>
  <c r="B1156" i="3"/>
  <c r="A1156" i="3"/>
  <c r="P1155" i="3"/>
  <c r="O1155" i="3"/>
  <c r="N1155" i="3"/>
  <c r="I1155" i="3"/>
  <c r="H1155" i="3"/>
  <c r="D1155" i="3"/>
  <c r="E1155" i="3" s="1"/>
  <c r="B1155" i="3"/>
  <c r="A1155" i="3"/>
  <c r="P1154" i="3"/>
  <c r="O1154" i="3"/>
  <c r="N1154" i="3"/>
  <c r="I1154" i="3"/>
  <c r="H1154" i="3"/>
  <c r="D1154" i="3"/>
  <c r="E1154" i="3" s="1"/>
  <c r="B1154" i="3"/>
  <c r="A1154" i="3"/>
  <c r="P1153" i="3"/>
  <c r="O1153" i="3"/>
  <c r="N1153" i="3"/>
  <c r="I1153" i="3"/>
  <c r="H1153" i="3"/>
  <c r="D1153" i="3"/>
  <c r="E1153" i="3" s="1"/>
  <c r="B1153" i="3"/>
  <c r="A1153" i="3"/>
  <c r="P1152" i="3"/>
  <c r="O1152" i="3"/>
  <c r="N1152" i="3"/>
  <c r="I1152" i="3"/>
  <c r="H1152" i="3"/>
  <c r="D1152" i="3"/>
  <c r="E1152" i="3" s="1"/>
  <c r="B1152" i="3"/>
  <c r="A1152" i="3"/>
  <c r="P1151" i="3"/>
  <c r="O1151" i="3"/>
  <c r="N1151" i="3"/>
  <c r="I1151" i="3"/>
  <c r="H1151" i="3"/>
  <c r="D1151" i="3"/>
  <c r="E1151" i="3" s="1"/>
  <c r="B1151" i="3"/>
  <c r="A1151" i="3"/>
  <c r="P1150" i="3"/>
  <c r="O1150" i="3"/>
  <c r="N1150" i="3"/>
  <c r="I1150" i="3"/>
  <c r="H1150" i="3"/>
  <c r="D1150" i="3"/>
  <c r="E1150" i="3" s="1"/>
  <c r="B1150" i="3"/>
  <c r="A1150" i="3"/>
  <c r="P1149" i="3"/>
  <c r="O1149" i="3"/>
  <c r="N1149" i="3"/>
  <c r="I1149" i="3"/>
  <c r="J1149" i="3"/>
  <c r="H1149" i="3"/>
  <c r="D1149" i="3"/>
  <c r="E1149" i="3" s="1"/>
  <c r="B1149" i="3"/>
  <c r="A1149" i="3"/>
  <c r="P1148" i="3"/>
  <c r="O1148" i="3"/>
  <c r="N1148" i="3"/>
  <c r="I1148" i="3"/>
  <c r="J1148" i="3"/>
  <c r="H1148" i="3"/>
  <c r="D1148" i="3"/>
  <c r="E1148" i="3" s="1"/>
  <c r="B1148" i="3"/>
  <c r="A1148" i="3"/>
  <c r="P1147" i="3"/>
  <c r="O1147" i="3"/>
  <c r="N1147" i="3"/>
  <c r="I1147" i="3"/>
  <c r="H1147" i="3"/>
  <c r="D1147" i="3"/>
  <c r="E1147" i="3" s="1"/>
  <c r="B1147" i="3"/>
  <c r="A1147" i="3"/>
  <c r="P1146" i="3"/>
  <c r="O1146" i="3"/>
  <c r="N1146" i="3"/>
  <c r="I1146" i="3"/>
  <c r="H1146" i="3"/>
  <c r="D1146" i="3"/>
  <c r="E1146" i="3" s="1"/>
  <c r="B1146" i="3"/>
  <c r="A1146" i="3"/>
  <c r="P1145" i="3"/>
  <c r="O1145" i="3"/>
  <c r="N1145" i="3"/>
  <c r="I1145" i="3"/>
  <c r="H1145" i="3"/>
  <c r="D1145" i="3"/>
  <c r="E1145" i="3" s="1"/>
  <c r="B1145" i="3"/>
  <c r="A1145" i="3"/>
  <c r="P1144" i="3"/>
  <c r="O1144" i="3"/>
  <c r="N1144" i="3"/>
  <c r="I1144" i="3"/>
  <c r="H1144" i="3"/>
  <c r="D1144" i="3"/>
  <c r="E1144" i="3" s="1"/>
  <c r="B1144" i="3"/>
  <c r="A1144" i="3"/>
  <c r="P1143" i="3"/>
  <c r="O1143" i="3"/>
  <c r="N1143" i="3"/>
  <c r="I1143" i="3"/>
  <c r="H1143" i="3"/>
  <c r="D1143" i="3"/>
  <c r="E1143" i="3" s="1"/>
  <c r="B1143" i="3"/>
  <c r="A1143" i="3"/>
  <c r="P1142" i="3"/>
  <c r="O1142" i="3"/>
  <c r="N1142" i="3"/>
  <c r="I1142" i="3"/>
  <c r="J1142" i="3"/>
  <c r="H1142" i="3"/>
  <c r="D1142" i="3"/>
  <c r="E1142" i="3" s="1"/>
  <c r="B1142" i="3"/>
  <c r="A1142" i="3"/>
  <c r="P1141" i="3"/>
  <c r="O1141" i="3"/>
  <c r="N1141" i="3"/>
  <c r="I1141" i="3"/>
  <c r="J1141" i="3"/>
  <c r="L1141" i="3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/>
  <c r="I1136" i="3"/>
  <c r="H1136" i="3"/>
  <c r="D1136" i="3"/>
  <c r="E1136" i="3" s="1"/>
  <c r="B1136" i="3"/>
  <c r="A1136" i="3"/>
  <c r="P1135" i="3"/>
  <c r="O1135" i="3"/>
  <c r="N1135" i="3"/>
  <c r="I1135" i="3"/>
  <c r="J1135" i="3"/>
  <c r="H1135" i="3"/>
  <c r="D1135" i="3"/>
  <c r="E1135" i="3" s="1"/>
  <c r="B1135" i="3"/>
  <c r="A1135" i="3"/>
  <c r="P1134" i="3"/>
  <c r="O1134" i="3"/>
  <c r="N1134" i="3"/>
  <c r="I1134" i="3"/>
  <c r="H1134" i="3"/>
  <c r="D1134" i="3"/>
  <c r="E1134" i="3" s="1"/>
  <c r="B1134" i="3"/>
  <c r="A1134" i="3"/>
  <c r="P1133" i="3"/>
  <c r="O1133" i="3"/>
  <c r="N1133" i="3"/>
  <c r="I1133" i="3"/>
  <c r="H1133" i="3"/>
  <c r="D1133" i="3"/>
  <c r="E1133" i="3" s="1"/>
  <c r="B1133" i="3"/>
  <c r="A1133" i="3"/>
  <c r="P1132" i="3"/>
  <c r="O1132" i="3"/>
  <c r="N1132" i="3"/>
  <c r="I1132" i="3"/>
  <c r="J1132" i="3"/>
  <c r="H1132" i="3"/>
  <c r="D1132" i="3"/>
  <c r="E1132" i="3" s="1"/>
  <c r="B1132" i="3"/>
  <c r="A1132" i="3"/>
  <c r="P1131" i="3"/>
  <c r="O1131" i="3"/>
  <c r="N1131" i="3"/>
  <c r="I1131" i="3"/>
  <c r="H1131" i="3"/>
  <c r="D1131" i="3"/>
  <c r="E1131" i="3" s="1"/>
  <c r="B1131" i="3"/>
  <c r="A1131" i="3"/>
  <c r="P1130" i="3"/>
  <c r="O1130" i="3"/>
  <c r="N1130" i="3"/>
  <c r="I1130" i="3"/>
  <c r="H1130" i="3"/>
  <c r="D1130" i="3"/>
  <c r="E1130" i="3" s="1"/>
  <c r="B1130" i="3"/>
  <c r="A1130" i="3"/>
  <c r="P1129" i="3"/>
  <c r="O1129" i="3"/>
  <c r="N1129" i="3"/>
  <c r="I1129" i="3"/>
  <c r="H1129" i="3"/>
  <c r="D1129" i="3"/>
  <c r="E1129" i="3" s="1"/>
  <c r="B1129" i="3"/>
  <c r="A1129" i="3"/>
  <c r="P1128" i="3"/>
  <c r="O1128" i="3"/>
  <c r="N1128" i="3"/>
  <c r="I1128" i="3"/>
  <c r="J1128" i="3"/>
  <c r="H1128" i="3"/>
  <c r="D1128" i="3"/>
  <c r="E1128" i="3" s="1"/>
  <c r="B1128" i="3"/>
  <c r="A1128" i="3"/>
  <c r="P1127" i="3"/>
  <c r="O1127" i="3"/>
  <c r="N1127" i="3"/>
  <c r="I1127" i="3"/>
  <c r="H1127" i="3"/>
  <c r="D1127" i="3"/>
  <c r="E1127" i="3" s="1"/>
  <c r="B1127" i="3"/>
  <c r="A1127" i="3"/>
  <c r="P1126" i="3"/>
  <c r="O1126" i="3"/>
  <c r="N1126" i="3"/>
  <c r="I1126" i="3"/>
  <c r="H1126" i="3"/>
  <c r="D1126" i="3"/>
  <c r="E1126" i="3" s="1"/>
  <c r="B1126" i="3"/>
  <c r="A1126" i="3"/>
  <c r="P1125" i="3"/>
  <c r="O1125" i="3"/>
  <c r="N1125" i="3"/>
  <c r="I1125" i="3"/>
  <c r="H1125" i="3"/>
  <c r="D1125" i="3"/>
  <c r="E1125" i="3" s="1"/>
  <c r="B1125" i="3"/>
  <c r="A1125" i="3"/>
  <c r="P1124" i="3"/>
  <c r="O1124" i="3"/>
  <c r="N1124" i="3"/>
  <c r="I1124" i="3"/>
  <c r="J1124" i="3"/>
  <c r="H1124" i="3"/>
  <c r="D1124" i="3"/>
  <c r="E1124" i="3" s="1"/>
  <c r="B1124" i="3"/>
  <c r="A1124" i="3"/>
  <c r="P1123" i="3"/>
  <c r="O1123" i="3"/>
  <c r="N1123" i="3"/>
  <c r="I1123" i="3"/>
  <c r="J1123" i="3"/>
  <c r="L1123" i="3"/>
  <c r="H1123" i="3"/>
  <c r="D1123" i="3"/>
  <c r="E1123" i="3" s="1"/>
  <c r="B1123" i="3"/>
  <c r="A1123" i="3"/>
  <c r="P1122" i="3"/>
  <c r="O1122" i="3"/>
  <c r="N1122" i="3"/>
  <c r="I1122" i="3"/>
  <c r="H1122" i="3"/>
  <c r="D1122" i="3"/>
  <c r="E1122" i="3" s="1"/>
  <c r="B1122" i="3"/>
  <c r="A1122" i="3"/>
  <c r="P1121" i="3"/>
  <c r="O1121" i="3"/>
  <c r="N1121" i="3"/>
  <c r="I1121" i="3"/>
  <c r="H1121" i="3"/>
  <c r="D1121" i="3"/>
  <c r="E1121" i="3" s="1"/>
  <c r="B1121" i="3"/>
  <c r="A1121" i="3"/>
  <c r="P1120" i="3"/>
  <c r="O1120" i="3"/>
  <c r="N1120" i="3"/>
  <c r="I1120" i="3"/>
  <c r="H1120" i="3"/>
  <c r="D1120" i="3"/>
  <c r="E1120" i="3" s="1"/>
  <c r="B1120" i="3"/>
  <c r="A1120" i="3"/>
  <c r="P1119" i="3"/>
  <c r="O1119" i="3"/>
  <c r="N1119" i="3"/>
  <c r="I1119" i="3"/>
  <c r="J1119" i="3"/>
  <c r="H1119" i="3"/>
  <c r="D1119" i="3"/>
  <c r="E1119" i="3" s="1"/>
  <c r="B1119" i="3"/>
  <c r="A1119" i="3"/>
  <c r="P1118" i="3"/>
  <c r="O1118" i="3"/>
  <c r="N1118" i="3"/>
  <c r="I1118" i="3"/>
  <c r="J1118" i="3"/>
  <c r="L1118" i="3"/>
  <c r="H1118" i="3"/>
  <c r="D1118" i="3"/>
  <c r="E1118" i="3" s="1"/>
  <c r="B1118" i="3"/>
  <c r="A1118" i="3"/>
  <c r="P1117" i="3"/>
  <c r="O1117" i="3"/>
  <c r="N1117" i="3"/>
  <c r="I1117" i="3"/>
  <c r="H1117" i="3"/>
  <c r="D1117" i="3"/>
  <c r="E1117" i="3" s="1"/>
  <c r="B1117" i="3"/>
  <c r="A1117" i="3"/>
  <c r="P1116" i="3"/>
  <c r="O1116" i="3"/>
  <c r="N1116" i="3"/>
  <c r="I1116" i="3"/>
  <c r="H1116" i="3"/>
  <c r="D1116" i="3"/>
  <c r="E1116" i="3" s="1"/>
  <c r="B1116" i="3"/>
  <c r="A1116" i="3"/>
  <c r="P1115" i="3"/>
  <c r="O1115" i="3"/>
  <c r="N1115" i="3"/>
  <c r="I1115" i="3"/>
  <c r="H1115" i="3"/>
  <c r="D1115" i="3"/>
  <c r="E1115" i="3" s="1"/>
  <c r="B1115" i="3"/>
  <c r="A1115" i="3"/>
  <c r="P1114" i="3"/>
  <c r="O1114" i="3"/>
  <c r="N1114" i="3"/>
  <c r="I1114" i="3"/>
  <c r="H1114" i="3"/>
  <c r="D1114" i="3"/>
  <c r="E1114" i="3" s="1"/>
  <c r="B1114" i="3"/>
  <c r="A1114" i="3"/>
  <c r="P1113" i="3"/>
  <c r="O1113" i="3"/>
  <c r="N1113" i="3"/>
  <c r="I1113" i="3"/>
  <c r="J1113" i="3"/>
  <c r="L1113" i="3"/>
  <c r="H1113" i="3"/>
  <c r="D1113" i="3"/>
  <c r="E1113" i="3" s="1"/>
  <c r="B1113" i="3"/>
  <c r="A1113" i="3"/>
  <c r="P1112" i="3"/>
  <c r="O1112" i="3"/>
  <c r="N1112" i="3"/>
  <c r="I1112" i="3"/>
  <c r="H1112" i="3"/>
  <c r="D1112" i="3"/>
  <c r="E1112" i="3" s="1"/>
  <c r="B1112" i="3"/>
  <c r="A1112" i="3"/>
  <c r="P1111" i="3"/>
  <c r="O1111" i="3"/>
  <c r="N1111" i="3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/>
  <c r="I1109" i="3"/>
  <c r="J1109" i="3"/>
  <c r="H1109" i="3"/>
  <c r="D1109" i="3"/>
  <c r="E1109" i="3" s="1"/>
  <c r="B1109" i="3"/>
  <c r="A1109" i="3"/>
  <c r="P1108" i="3"/>
  <c r="O1108" i="3"/>
  <c r="N1108" i="3"/>
  <c r="I1108" i="3"/>
  <c r="H1108" i="3"/>
  <c r="D1108" i="3"/>
  <c r="E1108" i="3" s="1"/>
  <c r="B1108" i="3"/>
  <c r="A1108" i="3"/>
  <c r="P1107" i="3"/>
  <c r="O1107" i="3"/>
  <c r="N1107" i="3"/>
  <c r="I1107" i="3"/>
  <c r="H1107" i="3"/>
  <c r="D1107" i="3"/>
  <c r="E1107" i="3" s="1"/>
  <c r="B1107" i="3"/>
  <c r="A1107" i="3"/>
  <c r="P1106" i="3"/>
  <c r="O1106" i="3"/>
  <c r="N1106" i="3"/>
  <c r="I1106" i="3"/>
  <c r="J1106" i="3"/>
  <c r="H1106" i="3"/>
  <c r="D1106" i="3"/>
  <c r="E1106" i="3" s="1"/>
  <c r="B1106" i="3"/>
  <c r="A1106" i="3"/>
  <c r="P1105" i="3"/>
  <c r="O1105" i="3"/>
  <c r="N1105" i="3"/>
  <c r="I1105" i="3"/>
  <c r="J1105" i="3"/>
  <c r="H1105" i="3"/>
  <c r="D1105" i="3"/>
  <c r="E1105" i="3" s="1"/>
  <c r="B1105" i="3"/>
  <c r="A1105" i="3"/>
  <c r="P1104" i="3"/>
  <c r="O1104" i="3"/>
  <c r="N1104" i="3"/>
  <c r="I1104" i="3"/>
  <c r="J1104" i="3"/>
  <c r="H1104" i="3"/>
  <c r="D1104" i="3"/>
  <c r="E1104" i="3" s="1"/>
  <c r="B1104" i="3"/>
  <c r="A1104" i="3"/>
  <c r="P1103" i="3"/>
  <c r="O1103" i="3"/>
  <c r="N1103" i="3"/>
  <c r="I1103" i="3"/>
  <c r="H1103" i="3"/>
  <c r="D1103" i="3"/>
  <c r="E1103" i="3" s="1"/>
  <c r="B1103" i="3"/>
  <c r="A1103" i="3"/>
  <c r="P1102" i="3"/>
  <c r="O1102" i="3"/>
  <c r="N1102" i="3"/>
  <c r="I1102" i="3"/>
  <c r="H1102" i="3"/>
  <c r="D1102" i="3"/>
  <c r="E1102" i="3" s="1"/>
  <c r="B1102" i="3"/>
  <c r="A1102" i="3"/>
  <c r="P1101" i="3"/>
  <c r="O1101" i="3"/>
  <c r="N1101" i="3"/>
  <c r="I1101" i="3"/>
  <c r="J1101" i="3"/>
  <c r="H1101" i="3"/>
  <c r="D1101" i="3"/>
  <c r="E1101" i="3" s="1"/>
  <c r="B1101" i="3"/>
  <c r="A1101" i="3"/>
  <c r="P1100" i="3"/>
  <c r="O1100" i="3"/>
  <c r="N1100" i="3"/>
  <c r="I1100" i="3"/>
  <c r="H1100" i="3"/>
  <c r="D1100" i="3"/>
  <c r="E1100" i="3" s="1"/>
  <c r="B1100" i="3"/>
  <c r="A1100" i="3"/>
  <c r="P1099" i="3"/>
  <c r="O1099" i="3"/>
  <c r="N1099" i="3"/>
  <c r="I1099" i="3"/>
  <c r="H1099" i="3"/>
  <c r="D1099" i="3"/>
  <c r="E1099" i="3" s="1"/>
  <c r="B1099" i="3"/>
  <c r="A1099" i="3"/>
  <c r="P1098" i="3"/>
  <c r="O1098" i="3"/>
  <c r="N1098" i="3"/>
  <c r="I1098" i="3"/>
  <c r="H1098" i="3"/>
  <c r="D1098" i="3"/>
  <c r="E1098" i="3" s="1"/>
  <c r="B1098" i="3"/>
  <c r="A1098" i="3"/>
  <c r="P1097" i="3"/>
  <c r="O1097" i="3"/>
  <c r="N1097" i="3"/>
  <c r="I1097" i="3"/>
  <c r="H1097" i="3"/>
  <c r="D1097" i="3"/>
  <c r="E1097" i="3" s="1"/>
  <c r="B1097" i="3"/>
  <c r="A1097" i="3"/>
  <c r="P1096" i="3"/>
  <c r="O1096" i="3"/>
  <c r="N1096" i="3"/>
  <c r="I1096" i="3"/>
  <c r="H1096" i="3"/>
  <c r="D1096" i="3"/>
  <c r="E1096" i="3" s="1"/>
  <c r="B1096" i="3"/>
  <c r="A1096" i="3"/>
  <c r="P1095" i="3"/>
  <c r="O1095" i="3"/>
  <c r="N1095" i="3"/>
  <c r="I1095" i="3"/>
  <c r="H1095" i="3"/>
  <c r="D1095" i="3"/>
  <c r="E1095" i="3" s="1"/>
  <c r="B1095" i="3"/>
  <c r="A1095" i="3"/>
  <c r="P1094" i="3"/>
  <c r="O1094" i="3"/>
  <c r="N1094" i="3"/>
  <c r="I1094" i="3"/>
  <c r="H1094" i="3"/>
  <c r="D1094" i="3"/>
  <c r="E1094" i="3" s="1"/>
  <c r="B1094" i="3"/>
  <c r="A1094" i="3"/>
  <c r="P1093" i="3"/>
  <c r="O1093" i="3"/>
  <c r="N1093" i="3"/>
  <c r="I1093" i="3"/>
  <c r="H1093" i="3"/>
  <c r="D1093" i="3"/>
  <c r="E1093" i="3" s="1"/>
  <c r="B1093" i="3"/>
  <c r="A1093" i="3"/>
  <c r="P1092" i="3"/>
  <c r="O1092" i="3"/>
  <c r="N1092" i="3"/>
  <c r="I1092" i="3"/>
  <c r="J1092" i="3"/>
  <c r="H1092" i="3"/>
  <c r="D1092" i="3"/>
  <c r="E1092" i="3" s="1"/>
  <c r="B1092" i="3"/>
  <c r="A1092" i="3"/>
  <c r="P1091" i="3"/>
  <c r="O1091" i="3"/>
  <c r="N1091" i="3"/>
  <c r="I1091" i="3"/>
  <c r="H1091" i="3"/>
  <c r="D1091" i="3"/>
  <c r="E1091" i="3" s="1"/>
  <c r="B1091" i="3"/>
  <c r="A1091" i="3"/>
  <c r="P1090" i="3"/>
  <c r="O1090" i="3"/>
  <c r="N1090" i="3"/>
  <c r="I1090" i="3"/>
  <c r="H1090" i="3"/>
  <c r="D1090" i="3"/>
  <c r="E1090" i="3" s="1"/>
  <c r="B1090" i="3"/>
  <c r="A1090" i="3"/>
  <c r="P1089" i="3"/>
  <c r="O1089" i="3"/>
  <c r="N1089" i="3"/>
  <c r="I1089" i="3"/>
  <c r="H1089" i="3"/>
  <c r="D1089" i="3"/>
  <c r="E1089" i="3" s="1"/>
  <c r="B1089" i="3"/>
  <c r="A1089" i="3"/>
  <c r="P1088" i="3"/>
  <c r="O1088" i="3"/>
  <c r="N1088" i="3"/>
  <c r="I1088" i="3"/>
  <c r="H1088" i="3"/>
  <c r="D1088" i="3"/>
  <c r="E1088" i="3" s="1"/>
  <c r="B1088" i="3"/>
  <c r="A1088" i="3"/>
  <c r="P1087" i="3"/>
  <c r="O1087" i="3"/>
  <c r="N1087" i="3"/>
  <c r="I1087" i="3"/>
  <c r="J1087" i="3"/>
  <c r="L1087" i="3"/>
  <c r="H1087" i="3"/>
  <c r="D1087" i="3"/>
  <c r="E1087" i="3" s="1"/>
  <c r="B1087" i="3"/>
  <c r="A1087" i="3"/>
  <c r="P1086" i="3"/>
  <c r="O1086" i="3"/>
  <c r="N1086" i="3"/>
  <c r="I1086" i="3"/>
  <c r="H1086" i="3"/>
  <c r="D1086" i="3"/>
  <c r="E1086" i="3" s="1"/>
  <c r="B1086" i="3"/>
  <c r="A1086" i="3"/>
  <c r="P1085" i="3"/>
  <c r="O1085" i="3"/>
  <c r="N1085" i="3"/>
  <c r="I1085" i="3"/>
  <c r="H1085" i="3"/>
  <c r="D1085" i="3"/>
  <c r="E1085" i="3" s="1"/>
  <c r="B1085" i="3"/>
  <c r="A1085" i="3"/>
  <c r="P1084" i="3"/>
  <c r="O1084" i="3"/>
  <c r="N1084" i="3"/>
  <c r="I1084" i="3"/>
  <c r="J1084" i="3"/>
  <c r="H1084" i="3"/>
  <c r="D1084" i="3"/>
  <c r="E1084" i="3" s="1"/>
  <c r="B1084" i="3"/>
  <c r="A1084" i="3"/>
  <c r="P1083" i="3"/>
  <c r="O1083" i="3"/>
  <c r="N1083" i="3"/>
  <c r="I1083" i="3"/>
  <c r="H1083" i="3"/>
  <c r="D1083" i="3"/>
  <c r="E1083" i="3" s="1"/>
  <c r="B1083" i="3"/>
  <c r="A1083" i="3"/>
  <c r="P1082" i="3"/>
  <c r="O1082" i="3"/>
  <c r="N1082" i="3"/>
  <c r="I1082" i="3"/>
  <c r="H1082" i="3"/>
  <c r="D1082" i="3"/>
  <c r="E1082" i="3" s="1"/>
  <c r="B1082" i="3"/>
  <c r="A1082" i="3"/>
  <c r="P1081" i="3"/>
  <c r="O1081" i="3"/>
  <c r="N1081" i="3"/>
  <c r="I1081" i="3"/>
  <c r="J1081" i="3"/>
  <c r="L1081" i="3"/>
  <c r="H1081" i="3"/>
  <c r="D1081" i="3"/>
  <c r="E1081" i="3" s="1"/>
  <c r="B1081" i="3"/>
  <c r="A1081" i="3"/>
  <c r="P1080" i="3"/>
  <c r="O1080" i="3"/>
  <c r="N1080" i="3"/>
  <c r="I1080" i="3"/>
  <c r="H1080" i="3"/>
  <c r="D1080" i="3"/>
  <c r="E1080" i="3" s="1"/>
  <c r="B1080" i="3"/>
  <c r="A1080" i="3"/>
  <c r="P1079" i="3"/>
  <c r="O1079" i="3"/>
  <c r="N1079" i="3"/>
  <c r="I1079" i="3"/>
  <c r="H1079" i="3"/>
  <c r="D1079" i="3"/>
  <c r="E1079" i="3" s="1"/>
  <c r="B1079" i="3"/>
  <c r="A1079" i="3"/>
  <c r="P1078" i="3"/>
  <c r="O1078" i="3"/>
  <c r="N1078" i="3"/>
  <c r="I1078" i="3"/>
  <c r="J1078" i="3"/>
  <c r="H1078" i="3"/>
  <c r="D1078" i="3"/>
  <c r="E1078" i="3" s="1"/>
  <c r="B1078" i="3"/>
  <c r="A1078" i="3"/>
  <c r="P1077" i="3"/>
  <c r="O1077" i="3"/>
  <c r="N1077" i="3"/>
  <c r="I1077" i="3"/>
  <c r="H1077" i="3"/>
  <c r="D1077" i="3"/>
  <c r="E1077" i="3" s="1"/>
  <c r="B1077" i="3"/>
  <c r="A1077" i="3"/>
  <c r="P1076" i="3"/>
  <c r="O1076" i="3"/>
  <c r="N1076" i="3"/>
  <c r="I1076" i="3"/>
  <c r="J1076" i="3"/>
  <c r="H1076" i="3"/>
  <c r="D1076" i="3"/>
  <c r="E1076" i="3" s="1"/>
  <c r="B1076" i="3"/>
  <c r="A1076" i="3"/>
  <c r="P1075" i="3"/>
  <c r="O1075" i="3"/>
  <c r="N1075" i="3"/>
  <c r="I1075" i="3"/>
  <c r="J1075" i="3"/>
  <c r="L1075" i="3"/>
  <c r="H1075" i="3"/>
  <c r="D1075" i="3"/>
  <c r="E1075" i="3" s="1"/>
  <c r="B1075" i="3"/>
  <c r="A1075" i="3"/>
  <c r="P1074" i="3"/>
  <c r="O1074" i="3"/>
  <c r="N1074" i="3"/>
  <c r="I1074" i="3"/>
  <c r="H1074" i="3"/>
  <c r="D1074" i="3"/>
  <c r="E1074" i="3" s="1"/>
  <c r="B1074" i="3"/>
  <c r="A1074" i="3"/>
  <c r="P1073" i="3"/>
  <c r="O1073" i="3"/>
  <c r="N1073" i="3"/>
  <c r="I1073" i="3"/>
  <c r="H1073" i="3"/>
  <c r="D1073" i="3"/>
  <c r="E1073" i="3" s="1"/>
  <c r="B1073" i="3"/>
  <c r="A1073" i="3"/>
  <c r="P1072" i="3"/>
  <c r="O1072" i="3"/>
  <c r="N1072" i="3"/>
  <c r="I1072" i="3"/>
  <c r="H1072" i="3"/>
  <c r="D1072" i="3"/>
  <c r="E1072" i="3" s="1"/>
  <c r="B1072" i="3"/>
  <c r="A1072" i="3"/>
  <c r="P1071" i="3"/>
  <c r="O1071" i="3"/>
  <c r="N1071" i="3"/>
  <c r="I1071" i="3"/>
  <c r="J1071" i="3"/>
  <c r="H1071" i="3"/>
  <c r="D1071" i="3"/>
  <c r="E1071" i="3" s="1"/>
  <c r="B1071" i="3"/>
  <c r="A1071" i="3"/>
  <c r="P1070" i="3"/>
  <c r="O1070" i="3"/>
  <c r="N1070" i="3"/>
  <c r="I1070" i="3"/>
  <c r="J1070" i="3"/>
  <c r="L1070" i="3"/>
  <c r="H1070" i="3"/>
  <c r="D1070" i="3"/>
  <c r="E1070" i="3" s="1"/>
  <c r="B1070" i="3"/>
  <c r="A1070" i="3"/>
  <c r="P1069" i="3"/>
  <c r="O1069" i="3"/>
  <c r="N1069" i="3"/>
  <c r="I1069" i="3"/>
  <c r="H1069" i="3"/>
  <c r="D1069" i="3"/>
  <c r="E1069" i="3" s="1"/>
  <c r="B1069" i="3"/>
  <c r="A1069" i="3"/>
  <c r="P1068" i="3"/>
  <c r="O1068" i="3"/>
  <c r="N1068" i="3"/>
  <c r="I1068" i="3"/>
  <c r="J1068" i="3"/>
  <c r="H1068" i="3"/>
  <c r="D1068" i="3"/>
  <c r="E1068" i="3" s="1"/>
  <c r="B1068" i="3"/>
  <c r="A1068" i="3"/>
  <c r="P1067" i="3"/>
  <c r="O1067" i="3"/>
  <c r="N1067" i="3"/>
  <c r="I1067" i="3"/>
  <c r="H1067" i="3"/>
  <c r="D1067" i="3"/>
  <c r="E1067" i="3" s="1"/>
  <c r="B1067" i="3"/>
  <c r="A1067" i="3"/>
  <c r="P1066" i="3"/>
  <c r="O1066" i="3"/>
  <c r="N1066" i="3"/>
  <c r="I1066" i="3"/>
  <c r="H1066" i="3"/>
  <c r="D1066" i="3"/>
  <c r="E1066" i="3" s="1"/>
  <c r="B1066" i="3"/>
  <c r="A1066" i="3"/>
  <c r="P1065" i="3"/>
  <c r="O1065" i="3"/>
  <c r="N1065" i="3"/>
  <c r="I1065" i="3"/>
  <c r="H1065" i="3"/>
  <c r="D1065" i="3"/>
  <c r="E1065" i="3" s="1"/>
  <c r="B1065" i="3"/>
  <c r="A1065" i="3"/>
  <c r="P1064" i="3"/>
  <c r="O1064" i="3"/>
  <c r="N1064" i="3"/>
  <c r="I1064" i="3"/>
  <c r="H1064" i="3"/>
  <c r="D1064" i="3"/>
  <c r="E1064" i="3" s="1"/>
  <c r="B1064" i="3"/>
  <c r="A1064" i="3"/>
  <c r="P1063" i="3"/>
  <c r="O1063" i="3"/>
  <c r="N1063" i="3"/>
  <c r="I1063" i="3"/>
  <c r="H1063" i="3"/>
  <c r="D1063" i="3"/>
  <c r="E1063" i="3" s="1"/>
  <c r="B1063" i="3"/>
  <c r="A1063" i="3"/>
  <c r="P1062" i="3"/>
  <c r="O1062" i="3"/>
  <c r="N1062" i="3"/>
  <c r="I1062" i="3"/>
  <c r="H1062" i="3"/>
  <c r="D1062" i="3"/>
  <c r="E1062" i="3" s="1"/>
  <c r="B1062" i="3"/>
  <c r="A1062" i="3"/>
  <c r="P1061" i="3"/>
  <c r="O1061" i="3"/>
  <c r="N1061" i="3"/>
  <c r="I1061" i="3"/>
  <c r="J1061" i="3"/>
  <c r="H1061" i="3"/>
  <c r="D1061" i="3"/>
  <c r="E1061" i="3" s="1"/>
  <c r="B1061" i="3"/>
  <c r="A1061" i="3"/>
  <c r="P1060" i="3"/>
  <c r="O1060" i="3"/>
  <c r="N1060" i="3"/>
  <c r="I1060" i="3"/>
  <c r="H1060" i="3"/>
  <c r="D1060" i="3"/>
  <c r="E1060" i="3" s="1"/>
  <c r="B1060" i="3"/>
  <c r="A1060" i="3"/>
  <c r="P1059" i="3"/>
  <c r="O1059" i="3"/>
  <c r="N1059" i="3"/>
  <c r="I1059" i="3"/>
  <c r="H1059" i="3"/>
  <c r="D1059" i="3"/>
  <c r="E1059" i="3" s="1"/>
  <c r="B1059" i="3"/>
  <c r="A1059" i="3"/>
  <c r="P1058" i="3"/>
  <c r="O1058" i="3"/>
  <c r="N1058" i="3"/>
  <c r="I1058" i="3"/>
  <c r="J1058" i="3"/>
  <c r="L1058" i="3"/>
  <c r="H1058" i="3"/>
  <c r="D1058" i="3"/>
  <c r="E1058" i="3" s="1"/>
  <c r="B1058" i="3"/>
  <c r="A1058" i="3"/>
  <c r="P1057" i="3"/>
  <c r="O1057" i="3"/>
  <c r="N1057" i="3"/>
  <c r="I1057" i="3"/>
  <c r="H1057" i="3"/>
  <c r="D1057" i="3"/>
  <c r="E1057" i="3" s="1"/>
  <c r="B1057" i="3"/>
  <c r="A1057" i="3"/>
  <c r="P1056" i="3"/>
  <c r="O1056" i="3"/>
  <c r="N1056" i="3"/>
  <c r="I1056" i="3"/>
  <c r="H1056" i="3"/>
  <c r="D1056" i="3"/>
  <c r="E1056" i="3" s="1"/>
  <c r="B1056" i="3"/>
  <c r="A1056" i="3"/>
  <c r="P1055" i="3"/>
  <c r="O1055" i="3"/>
  <c r="N1055" i="3"/>
  <c r="I1055" i="3"/>
  <c r="J1055" i="3"/>
  <c r="H1055" i="3"/>
  <c r="D1055" i="3"/>
  <c r="E1055" i="3" s="1"/>
  <c r="B1055" i="3"/>
  <c r="A1055" i="3"/>
  <c r="P1054" i="3"/>
  <c r="O1054" i="3"/>
  <c r="N1054" i="3"/>
  <c r="I1054" i="3"/>
  <c r="J1054" i="3"/>
  <c r="L1054" i="3"/>
  <c r="H1054" i="3"/>
  <c r="D1054" i="3"/>
  <c r="E1054" i="3" s="1"/>
  <c r="B1054" i="3"/>
  <c r="A1054" i="3"/>
  <c r="P1053" i="3"/>
  <c r="O1053" i="3"/>
  <c r="N1053" i="3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/>
  <c r="I1047" i="3"/>
  <c r="H1047" i="3"/>
  <c r="D1047" i="3"/>
  <c r="E1047" i="3" s="1"/>
  <c r="B1047" i="3"/>
  <c r="A1047" i="3"/>
  <c r="P1046" i="3"/>
  <c r="O1046" i="3"/>
  <c r="N1046" i="3"/>
  <c r="I1046" i="3"/>
  <c r="H1046" i="3"/>
  <c r="D1046" i="3"/>
  <c r="E1046" i="3" s="1"/>
  <c r="B1046" i="3"/>
  <c r="A1046" i="3"/>
  <c r="P1045" i="3"/>
  <c r="O1045" i="3"/>
  <c r="N1045" i="3"/>
  <c r="I1045" i="3"/>
  <c r="H1045" i="3"/>
  <c r="D1045" i="3"/>
  <c r="E1045" i="3" s="1"/>
  <c r="B1045" i="3"/>
  <c r="A1045" i="3"/>
  <c r="P1044" i="3"/>
  <c r="O1044" i="3"/>
  <c r="N1044" i="3"/>
  <c r="I1044" i="3"/>
  <c r="H1044" i="3"/>
  <c r="D1044" i="3"/>
  <c r="E1044" i="3" s="1"/>
  <c r="B1044" i="3"/>
  <c r="A1044" i="3"/>
  <c r="P1043" i="3"/>
  <c r="O1043" i="3"/>
  <c r="N1043" i="3"/>
  <c r="I1043" i="3"/>
  <c r="H1043" i="3"/>
  <c r="D1043" i="3"/>
  <c r="E1043" i="3" s="1"/>
  <c r="B1043" i="3"/>
  <c r="A1043" i="3"/>
  <c r="P1042" i="3"/>
  <c r="O1042" i="3"/>
  <c r="N1042" i="3"/>
  <c r="I1042" i="3"/>
  <c r="J1042" i="3"/>
  <c r="H1042" i="3"/>
  <c r="D1042" i="3"/>
  <c r="E1042" i="3" s="1"/>
  <c r="B1042" i="3"/>
  <c r="A1042" i="3"/>
  <c r="P1041" i="3"/>
  <c r="O1041" i="3"/>
  <c r="N1041" i="3"/>
  <c r="I1041" i="3"/>
  <c r="H1041" i="3"/>
  <c r="D1041" i="3"/>
  <c r="E1041" i="3" s="1"/>
  <c r="B1041" i="3"/>
  <c r="A1041" i="3"/>
  <c r="P1040" i="3"/>
  <c r="O1040" i="3"/>
  <c r="N1040" i="3"/>
  <c r="I1040" i="3"/>
  <c r="J1040" i="3"/>
  <c r="H1040" i="3"/>
  <c r="D1040" i="3"/>
  <c r="E1040" i="3" s="1"/>
  <c r="B1040" i="3"/>
  <c r="A1040" i="3"/>
  <c r="P1039" i="3"/>
  <c r="O1039" i="3"/>
  <c r="N1039" i="3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/>
  <c r="I1029" i="3"/>
  <c r="J1029" i="3"/>
  <c r="H1029" i="3"/>
  <c r="D1029" i="3"/>
  <c r="E1029" i="3" s="1"/>
  <c r="B1029" i="3"/>
  <c r="A1029" i="3"/>
  <c r="P1028" i="3"/>
  <c r="O1028" i="3"/>
  <c r="N1028" i="3"/>
  <c r="I1028" i="3"/>
  <c r="J1028" i="3"/>
  <c r="H1028" i="3"/>
  <c r="D1028" i="3"/>
  <c r="E1028" i="3" s="1"/>
  <c r="B1028" i="3"/>
  <c r="A1028" i="3"/>
  <c r="P1027" i="3"/>
  <c r="O1027" i="3"/>
  <c r="N1027" i="3"/>
  <c r="I1027" i="3"/>
  <c r="J1027" i="3"/>
  <c r="H1027" i="3"/>
  <c r="D1027" i="3"/>
  <c r="E1027" i="3" s="1"/>
  <c r="B1027" i="3"/>
  <c r="A1027" i="3"/>
  <c r="P1026" i="3"/>
  <c r="O1026" i="3"/>
  <c r="N1026" i="3"/>
  <c r="I1026" i="3"/>
  <c r="J1026" i="3"/>
  <c r="H1026" i="3"/>
  <c r="D1026" i="3"/>
  <c r="E1026" i="3" s="1"/>
  <c r="B1026" i="3"/>
  <c r="A1026" i="3"/>
  <c r="P1025" i="3"/>
  <c r="O1025" i="3"/>
  <c r="N1025" i="3"/>
  <c r="I1025" i="3"/>
  <c r="H1025" i="3"/>
  <c r="D1025" i="3"/>
  <c r="E1025" i="3" s="1"/>
  <c r="B1025" i="3"/>
  <c r="A1025" i="3"/>
  <c r="P1024" i="3"/>
  <c r="O1024" i="3"/>
  <c r="N1024" i="3"/>
  <c r="I1024" i="3"/>
  <c r="J1024" i="3"/>
  <c r="H1024" i="3"/>
  <c r="D1024" i="3"/>
  <c r="E1024" i="3" s="1"/>
  <c r="B1024" i="3"/>
  <c r="A1024" i="3"/>
  <c r="P1023" i="3"/>
  <c r="O1023" i="3"/>
  <c r="N1023" i="3"/>
  <c r="I1023" i="3"/>
  <c r="H1023" i="3"/>
  <c r="D1023" i="3"/>
  <c r="E1023" i="3" s="1"/>
  <c r="B1023" i="3"/>
  <c r="A1023" i="3"/>
  <c r="P1022" i="3"/>
  <c r="O1022" i="3"/>
  <c r="N1022" i="3"/>
  <c r="I1022" i="3"/>
  <c r="J1022" i="3"/>
  <c r="H1022" i="3"/>
  <c r="D1022" i="3"/>
  <c r="E1022" i="3" s="1"/>
  <c r="B1022" i="3"/>
  <c r="A1022" i="3"/>
  <c r="P1021" i="3"/>
  <c r="O1021" i="3"/>
  <c r="N1021" i="3"/>
  <c r="I1021" i="3"/>
  <c r="H1021" i="3"/>
  <c r="D1021" i="3"/>
  <c r="E1021" i="3" s="1"/>
  <c r="B1021" i="3"/>
  <c r="A1021" i="3"/>
  <c r="P1020" i="3"/>
  <c r="O1020" i="3"/>
  <c r="N1020" i="3"/>
  <c r="I1020" i="3"/>
  <c r="J1020" i="3"/>
  <c r="H1020" i="3"/>
  <c r="D1020" i="3"/>
  <c r="E1020" i="3" s="1"/>
  <c r="B1020" i="3"/>
  <c r="A1020" i="3"/>
  <c r="P1019" i="3"/>
  <c r="O1019" i="3"/>
  <c r="N1019" i="3"/>
  <c r="I1019" i="3"/>
  <c r="J1019" i="3"/>
  <c r="H1019" i="3"/>
  <c r="D1019" i="3"/>
  <c r="E1019" i="3" s="1"/>
  <c r="B1019" i="3"/>
  <c r="A1019" i="3"/>
  <c r="P1018" i="3"/>
  <c r="O1018" i="3"/>
  <c r="N1018" i="3"/>
  <c r="I1018" i="3"/>
  <c r="J1018" i="3"/>
  <c r="H1018" i="3"/>
  <c r="D1018" i="3"/>
  <c r="E1018" i="3" s="1"/>
  <c r="B1018" i="3"/>
  <c r="A1018" i="3"/>
  <c r="P1017" i="3"/>
  <c r="O1017" i="3"/>
  <c r="N1017" i="3"/>
  <c r="I1017" i="3"/>
  <c r="H1017" i="3"/>
  <c r="D1017" i="3"/>
  <c r="E1017" i="3" s="1"/>
  <c r="B1017" i="3"/>
  <c r="A1017" i="3"/>
  <c r="P1016" i="3"/>
  <c r="O1016" i="3"/>
  <c r="N1016" i="3"/>
  <c r="I1016" i="3"/>
  <c r="J1016" i="3"/>
  <c r="H1016" i="3"/>
  <c r="D1016" i="3"/>
  <c r="E1016" i="3" s="1"/>
  <c r="B1016" i="3"/>
  <c r="A1016" i="3"/>
  <c r="P1015" i="3"/>
  <c r="O1015" i="3"/>
  <c r="N1015" i="3"/>
  <c r="I1015" i="3"/>
  <c r="J1015" i="3"/>
  <c r="H1015" i="3"/>
  <c r="D1015" i="3"/>
  <c r="E1015" i="3" s="1"/>
  <c r="B1015" i="3"/>
  <c r="A1015" i="3"/>
  <c r="P1014" i="3"/>
  <c r="O1014" i="3"/>
  <c r="N1014" i="3"/>
  <c r="I1014" i="3"/>
  <c r="J1014" i="3"/>
  <c r="H1014" i="3"/>
  <c r="D1014" i="3"/>
  <c r="E1014" i="3" s="1"/>
  <c r="B1014" i="3"/>
  <c r="A1014" i="3"/>
  <c r="P1013" i="3"/>
  <c r="O1013" i="3"/>
  <c r="N1013" i="3"/>
  <c r="I1013" i="3"/>
  <c r="H1013" i="3"/>
  <c r="D1013" i="3"/>
  <c r="E1013" i="3" s="1"/>
  <c r="B1013" i="3"/>
  <c r="A1013" i="3"/>
  <c r="P1012" i="3"/>
  <c r="O1012" i="3"/>
  <c r="N1012" i="3"/>
  <c r="I1012" i="3"/>
  <c r="J1012" i="3"/>
  <c r="H1012" i="3"/>
  <c r="D1012" i="3"/>
  <c r="E1012" i="3" s="1"/>
  <c r="B1012" i="3"/>
  <c r="A1012" i="3"/>
  <c r="P1011" i="3"/>
  <c r="O1011" i="3"/>
  <c r="N1011" i="3"/>
  <c r="I1011" i="3"/>
  <c r="J1011" i="3"/>
  <c r="Q1011" i="3"/>
  <c r="H1011" i="3"/>
  <c r="D1011" i="3"/>
  <c r="E1011" i="3" s="1"/>
  <c r="B1011" i="3"/>
  <c r="A1011" i="3"/>
  <c r="P1010" i="3"/>
  <c r="O1010" i="3"/>
  <c r="N1010" i="3"/>
  <c r="I1010" i="3"/>
  <c r="J1010" i="3"/>
  <c r="H1010" i="3"/>
  <c r="D1010" i="3"/>
  <c r="E1010" i="3" s="1"/>
  <c r="B1010" i="3"/>
  <c r="A1010" i="3"/>
  <c r="P1009" i="3"/>
  <c r="O1009" i="3"/>
  <c r="N1009" i="3"/>
  <c r="I1009" i="3"/>
  <c r="J1009" i="3"/>
  <c r="H1009" i="3"/>
  <c r="D1009" i="3"/>
  <c r="E1009" i="3" s="1"/>
  <c r="B1009" i="3"/>
  <c r="A1009" i="3"/>
  <c r="P1008" i="3"/>
  <c r="O1008" i="3"/>
  <c r="N1008" i="3"/>
  <c r="I1008" i="3"/>
  <c r="J1008" i="3"/>
  <c r="Q1008" i="3"/>
  <c r="H1008" i="3"/>
  <c r="D1008" i="3"/>
  <c r="E1008" i="3" s="1"/>
  <c r="B1008" i="3"/>
  <c r="A1008" i="3"/>
  <c r="P1007" i="3"/>
  <c r="O1007" i="3"/>
  <c r="N1007" i="3"/>
  <c r="I1007" i="3"/>
  <c r="J1007" i="3"/>
  <c r="H1007" i="3"/>
  <c r="D1007" i="3"/>
  <c r="E1007" i="3" s="1"/>
  <c r="B1007" i="3"/>
  <c r="A1007" i="3"/>
  <c r="P1006" i="3"/>
  <c r="O1006" i="3"/>
  <c r="N1006" i="3"/>
  <c r="I1006" i="3"/>
  <c r="J1006" i="3"/>
  <c r="H1006" i="3"/>
  <c r="D1006" i="3"/>
  <c r="E1006" i="3" s="1"/>
  <c r="B1006" i="3"/>
  <c r="A1006" i="3"/>
  <c r="P1005" i="3"/>
  <c r="O1005" i="3"/>
  <c r="N1005" i="3"/>
  <c r="I1005" i="3"/>
  <c r="H1005" i="3"/>
  <c r="D1005" i="3"/>
  <c r="E1005" i="3" s="1"/>
  <c r="B1005" i="3"/>
  <c r="A1005" i="3"/>
  <c r="P1004" i="3"/>
  <c r="O1004" i="3"/>
  <c r="N1004" i="3"/>
  <c r="I1004" i="3"/>
  <c r="J1004" i="3"/>
  <c r="H1004" i="3"/>
  <c r="D1004" i="3"/>
  <c r="E1004" i="3" s="1"/>
  <c r="B1004" i="3"/>
  <c r="A1004" i="3"/>
  <c r="P1003" i="3"/>
  <c r="O1003" i="3"/>
  <c r="N1003" i="3"/>
  <c r="I1003" i="3"/>
  <c r="J1003" i="3"/>
  <c r="Q1003" i="3"/>
  <c r="H1003" i="3"/>
  <c r="D1003" i="3"/>
  <c r="E1003" i="3" s="1"/>
  <c r="B1003" i="3"/>
  <c r="A1003" i="3"/>
  <c r="P1002" i="3"/>
  <c r="O1002" i="3"/>
  <c r="N1002" i="3"/>
  <c r="I1002" i="3"/>
  <c r="J1002" i="3"/>
  <c r="H1002" i="3"/>
  <c r="D1002" i="3"/>
  <c r="E1002" i="3" s="1"/>
  <c r="B1002" i="3"/>
  <c r="A1002" i="3"/>
  <c r="P1001" i="3"/>
  <c r="O1001" i="3"/>
  <c r="N1001" i="3"/>
  <c r="I1001" i="3"/>
  <c r="J1001" i="3"/>
  <c r="Q1001" i="3"/>
  <c r="H1001" i="3"/>
  <c r="D1001" i="3"/>
  <c r="E1001" i="3" s="1"/>
  <c r="B1001" i="3"/>
  <c r="A1001" i="3"/>
  <c r="P1000" i="3"/>
  <c r="O1000" i="3"/>
  <c r="N1000" i="3"/>
  <c r="I1000" i="3"/>
  <c r="J1000" i="3"/>
  <c r="H1000" i="3"/>
  <c r="D1000" i="3"/>
  <c r="E1000" i="3" s="1"/>
  <c r="B1000" i="3"/>
  <c r="A1000" i="3"/>
  <c r="P999" i="3"/>
  <c r="O999" i="3"/>
  <c r="N999" i="3"/>
  <c r="I999" i="3"/>
  <c r="H999" i="3"/>
  <c r="D999" i="3"/>
  <c r="E999" i="3" s="1"/>
  <c r="B999" i="3"/>
  <c r="A999" i="3"/>
  <c r="P998" i="3"/>
  <c r="O998" i="3"/>
  <c r="N998" i="3"/>
  <c r="I998" i="3"/>
  <c r="J998" i="3"/>
  <c r="Q998" i="3"/>
  <c r="H998" i="3"/>
  <c r="D998" i="3"/>
  <c r="E998" i="3" s="1"/>
  <c r="B998" i="3"/>
  <c r="A998" i="3"/>
  <c r="P997" i="3"/>
  <c r="O997" i="3"/>
  <c r="N997" i="3"/>
  <c r="I997" i="3"/>
  <c r="H997" i="3"/>
  <c r="D997" i="3"/>
  <c r="E997" i="3" s="1"/>
  <c r="B997" i="3"/>
  <c r="A997" i="3"/>
  <c r="P996" i="3"/>
  <c r="O996" i="3"/>
  <c r="N996" i="3"/>
  <c r="I996" i="3"/>
  <c r="J996" i="3"/>
  <c r="H996" i="3"/>
  <c r="D996" i="3"/>
  <c r="E996" i="3" s="1"/>
  <c r="B996" i="3"/>
  <c r="A996" i="3"/>
  <c r="P995" i="3"/>
  <c r="O995" i="3"/>
  <c r="N995" i="3"/>
  <c r="I995" i="3"/>
  <c r="J995" i="3"/>
  <c r="H995" i="3"/>
  <c r="D995" i="3"/>
  <c r="E995" i="3" s="1"/>
  <c r="B995" i="3"/>
  <c r="A995" i="3"/>
  <c r="P994" i="3"/>
  <c r="O994" i="3"/>
  <c r="N994" i="3"/>
  <c r="I994" i="3"/>
  <c r="J994" i="3"/>
  <c r="Q994" i="3"/>
  <c r="H994" i="3"/>
  <c r="D994" i="3"/>
  <c r="E994" i="3" s="1"/>
  <c r="B994" i="3"/>
  <c r="A994" i="3"/>
  <c r="P993" i="3"/>
  <c r="O993" i="3"/>
  <c r="N993" i="3"/>
  <c r="I993" i="3"/>
  <c r="H993" i="3"/>
  <c r="D993" i="3"/>
  <c r="E993" i="3" s="1"/>
  <c r="B993" i="3"/>
  <c r="A993" i="3"/>
  <c r="P992" i="3"/>
  <c r="O992" i="3"/>
  <c r="N992" i="3"/>
  <c r="I992" i="3"/>
  <c r="J992" i="3"/>
  <c r="H992" i="3"/>
  <c r="D992" i="3"/>
  <c r="E992" i="3" s="1"/>
  <c r="B992" i="3"/>
  <c r="A992" i="3"/>
  <c r="P991" i="3"/>
  <c r="O991" i="3"/>
  <c r="N991" i="3"/>
  <c r="I991" i="3"/>
  <c r="J991" i="3"/>
  <c r="H991" i="3"/>
  <c r="D991" i="3"/>
  <c r="E991" i="3" s="1"/>
  <c r="B991" i="3"/>
  <c r="A991" i="3"/>
  <c r="P990" i="3"/>
  <c r="O990" i="3"/>
  <c r="N990" i="3"/>
  <c r="I990" i="3"/>
  <c r="J990" i="3"/>
  <c r="H990" i="3"/>
  <c r="D990" i="3"/>
  <c r="E990" i="3" s="1"/>
  <c r="B990" i="3"/>
  <c r="A990" i="3"/>
  <c r="P989" i="3"/>
  <c r="O989" i="3"/>
  <c r="N989" i="3"/>
  <c r="I989" i="3"/>
  <c r="J989" i="3"/>
  <c r="Q989" i="3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/>
  <c r="I987" i="3"/>
  <c r="J987" i="3"/>
  <c r="H987" i="3"/>
  <c r="D987" i="3"/>
  <c r="E987" i="3" s="1"/>
  <c r="B987" i="3"/>
  <c r="A987" i="3"/>
  <c r="P986" i="3"/>
  <c r="O986" i="3"/>
  <c r="N986" i="3"/>
  <c r="I986" i="3"/>
  <c r="J986" i="3"/>
  <c r="H986" i="3"/>
  <c r="D986" i="3"/>
  <c r="E986" i="3" s="1"/>
  <c r="B986" i="3"/>
  <c r="A986" i="3"/>
  <c r="P985" i="3"/>
  <c r="O985" i="3"/>
  <c r="N985" i="3"/>
  <c r="I985" i="3"/>
  <c r="H985" i="3"/>
  <c r="D985" i="3"/>
  <c r="E985" i="3" s="1"/>
  <c r="B985" i="3"/>
  <c r="A985" i="3"/>
  <c r="P984" i="3"/>
  <c r="O984" i="3"/>
  <c r="N984" i="3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/>
  <c r="I981" i="3"/>
  <c r="H981" i="3"/>
  <c r="D981" i="3"/>
  <c r="E981" i="3" s="1"/>
  <c r="B981" i="3"/>
  <c r="A981" i="3"/>
  <c r="P980" i="3"/>
  <c r="O980" i="3"/>
  <c r="N980" i="3"/>
  <c r="I980" i="3"/>
  <c r="J980" i="3"/>
  <c r="H980" i="3"/>
  <c r="D980" i="3"/>
  <c r="E980" i="3" s="1"/>
  <c r="B980" i="3"/>
  <c r="A980" i="3"/>
  <c r="P979" i="3"/>
  <c r="O979" i="3"/>
  <c r="N979" i="3"/>
  <c r="I979" i="3"/>
  <c r="J979" i="3"/>
  <c r="H979" i="3"/>
  <c r="D979" i="3"/>
  <c r="E979" i="3" s="1"/>
  <c r="B979" i="3"/>
  <c r="A979" i="3"/>
  <c r="P978" i="3"/>
  <c r="O978" i="3"/>
  <c r="N978" i="3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/>
  <c r="I976" i="3"/>
  <c r="J976" i="3"/>
  <c r="H976" i="3"/>
  <c r="D976" i="3"/>
  <c r="E976" i="3" s="1"/>
  <c r="B976" i="3"/>
  <c r="A976" i="3"/>
  <c r="P975" i="3"/>
  <c r="O975" i="3"/>
  <c r="N975" i="3"/>
  <c r="I975" i="3"/>
  <c r="J975" i="3"/>
  <c r="H975" i="3"/>
  <c r="D975" i="3"/>
  <c r="E975" i="3" s="1"/>
  <c r="B975" i="3"/>
  <c r="A975" i="3"/>
  <c r="P974" i="3"/>
  <c r="O974" i="3"/>
  <c r="N974" i="3"/>
  <c r="I974" i="3"/>
  <c r="J974" i="3"/>
  <c r="H974" i="3"/>
  <c r="D974" i="3"/>
  <c r="E974" i="3" s="1"/>
  <c r="B974" i="3"/>
  <c r="A974" i="3"/>
  <c r="P973" i="3"/>
  <c r="O973" i="3"/>
  <c r="N973" i="3"/>
  <c r="I973" i="3"/>
  <c r="J973" i="3"/>
  <c r="Q973" i="3"/>
  <c r="H973" i="3"/>
  <c r="D973" i="3"/>
  <c r="E973" i="3" s="1"/>
  <c r="B973" i="3"/>
  <c r="A973" i="3"/>
  <c r="P972" i="3"/>
  <c r="O972" i="3"/>
  <c r="N972" i="3"/>
  <c r="I972" i="3"/>
  <c r="J972" i="3"/>
  <c r="H972" i="3"/>
  <c r="D972" i="3"/>
  <c r="E972" i="3" s="1"/>
  <c r="B972" i="3"/>
  <c r="A972" i="3"/>
  <c r="P971" i="3"/>
  <c r="O971" i="3"/>
  <c r="N971" i="3"/>
  <c r="I971" i="3"/>
  <c r="J971" i="3"/>
  <c r="H971" i="3"/>
  <c r="D971" i="3"/>
  <c r="E971" i="3" s="1"/>
  <c r="B971" i="3"/>
  <c r="A971" i="3"/>
  <c r="P970" i="3"/>
  <c r="O970" i="3"/>
  <c r="N970" i="3"/>
  <c r="I970" i="3"/>
  <c r="J970" i="3"/>
  <c r="H970" i="3"/>
  <c r="D970" i="3"/>
  <c r="E970" i="3" s="1"/>
  <c r="B970" i="3"/>
  <c r="A970" i="3"/>
  <c r="P969" i="3"/>
  <c r="O969" i="3"/>
  <c r="N969" i="3"/>
  <c r="I969" i="3"/>
  <c r="H969" i="3"/>
  <c r="D969" i="3"/>
  <c r="E969" i="3" s="1"/>
  <c r="B969" i="3"/>
  <c r="A969" i="3"/>
  <c r="P968" i="3"/>
  <c r="O968" i="3"/>
  <c r="N968" i="3"/>
  <c r="I968" i="3"/>
  <c r="J968" i="3"/>
  <c r="H968" i="3"/>
  <c r="D968" i="3"/>
  <c r="E968" i="3" s="1"/>
  <c r="B968" i="3"/>
  <c r="A968" i="3"/>
  <c r="P967" i="3"/>
  <c r="O967" i="3"/>
  <c r="N967" i="3"/>
  <c r="I967" i="3"/>
  <c r="J967" i="3"/>
  <c r="H967" i="3"/>
  <c r="D967" i="3"/>
  <c r="E967" i="3" s="1"/>
  <c r="B967" i="3"/>
  <c r="A967" i="3"/>
  <c r="P966" i="3"/>
  <c r="O966" i="3"/>
  <c r="N966" i="3"/>
  <c r="I966" i="3"/>
  <c r="J966" i="3"/>
  <c r="H966" i="3"/>
  <c r="D966" i="3"/>
  <c r="E966" i="3" s="1"/>
  <c r="B966" i="3"/>
  <c r="A966" i="3"/>
  <c r="P965" i="3"/>
  <c r="O965" i="3"/>
  <c r="N965" i="3"/>
  <c r="I965" i="3"/>
  <c r="H965" i="3"/>
  <c r="D965" i="3"/>
  <c r="E965" i="3" s="1"/>
  <c r="B965" i="3"/>
  <c r="A965" i="3"/>
  <c r="P964" i="3"/>
  <c r="O964" i="3"/>
  <c r="N964" i="3"/>
  <c r="I964" i="3"/>
  <c r="J964" i="3"/>
  <c r="H964" i="3"/>
  <c r="D964" i="3"/>
  <c r="E964" i="3" s="1"/>
  <c r="B964" i="3"/>
  <c r="A964" i="3"/>
  <c r="P963" i="3"/>
  <c r="O963" i="3"/>
  <c r="N963" i="3"/>
  <c r="I963" i="3"/>
  <c r="J963" i="3"/>
  <c r="H963" i="3"/>
  <c r="D963" i="3"/>
  <c r="E963" i="3" s="1"/>
  <c r="B963" i="3"/>
  <c r="A963" i="3"/>
  <c r="P962" i="3"/>
  <c r="O962" i="3"/>
  <c r="N962" i="3"/>
  <c r="I962" i="3"/>
  <c r="J962" i="3"/>
  <c r="Q962" i="3"/>
  <c r="H962" i="3"/>
  <c r="D962" i="3"/>
  <c r="E962" i="3" s="1"/>
  <c r="B962" i="3"/>
  <c r="A962" i="3"/>
  <c r="P961" i="3"/>
  <c r="O961" i="3"/>
  <c r="N961" i="3"/>
  <c r="I961" i="3"/>
  <c r="J961" i="3"/>
  <c r="H961" i="3"/>
  <c r="D961" i="3"/>
  <c r="E961" i="3" s="1"/>
  <c r="B961" i="3"/>
  <c r="A961" i="3"/>
  <c r="P960" i="3"/>
  <c r="O960" i="3"/>
  <c r="N960" i="3"/>
  <c r="I960" i="3"/>
  <c r="J960" i="3"/>
  <c r="H960" i="3"/>
  <c r="D960" i="3"/>
  <c r="E960" i="3" s="1"/>
  <c r="B960" i="3"/>
  <c r="A960" i="3"/>
  <c r="P959" i="3"/>
  <c r="O959" i="3"/>
  <c r="N959" i="3"/>
  <c r="I959" i="3"/>
  <c r="J959" i="3"/>
  <c r="Q959" i="3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/>
  <c r="I956" i="3"/>
  <c r="H956" i="3"/>
  <c r="D956" i="3"/>
  <c r="E956" i="3" s="1"/>
  <c r="B956" i="3"/>
  <c r="A956" i="3"/>
  <c r="P955" i="3"/>
  <c r="O955" i="3"/>
  <c r="N955" i="3"/>
  <c r="I955" i="3"/>
  <c r="J955" i="3"/>
  <c r="Q955" i="3"/>
  <c r="H955" i="3"/>
  <c r="D955" i="3"/>
  <c r="E955" i="3" s="1"/>
  <c r="B955" i="3"/>
  <c r="A955" i="3"/>
  <c r="P954" i="3"/>
  <c r="O954" i="3"/>
  <c r="N954" i="3"/>
  <c r="I954" i="3"/>
  <c r="J954" i="3"/>
  <c r="H954" i="3"/>
  <c r="D954" i="3"/>
  <c r="E954" i="3" s="1"/>
  <c r="B954" i="3"/>
  <c r="A954" i="3"/>
  <c r="P953" i="3"/>
  <c r="O953" i="3"/>
  <c r="N953" i="3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/>
  <c r="H951" i="3"/>
  <c r="D951" i="3"/>
  <c r="E951" i="3" s="1"/>
  <c r="B951" i="3"/>
  <c r="A951" i="3"/>
  <c r="P950" i="3"/>
  <c r="O950" i="3"/>
  <c r="N950" i="3"/>
  <c r="I950" i="3"/>
  <c r="J950" i="3"/>
  <c r="Q950" i="3"/>
  <c r="H950" i="3"/>
  <c r="D950" i="3"/>
  <c r="E950" i="3" s="1"/>
  <c r="B950" i="3"/>
  <c r="A950" i="3"/>
  <c r="P949" i="3"/>
  <c r="O949" i="3"/>
  <c r="N949" i="3"/>
  <c r="I949" i="3"/>
  <c r="J949" i="3"/>
  <c r="Q949" i="3"/>
  <c r="H949" i="3"/>
  <c r="D949" i="3"/>
  <c r="E949" i="3" s="1"/>
  <c r="B949" i="3"/>
  <c r="A949" i="3"/>
  <c r="P948" i="3"/>
  <c r="O948" i="3"/>
  <c r="N948" i="3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/>
  <c r="H947" i="3"/>
  <c r="D947" i="3"/>
  <c r="E947" i="3" s="1"/>
  <c r="B947" i="3"/>
  <c r="A947" i="3"/>
  <c r="P946" i="3"/>
  <c r="O946" i="3"/>
  <c r="N946" i="3"/>
  <c r="I946" i="3"/>
  <c r="H946" i="3"/>
  <c r="D946" i="3"/>
  <c r="E946" i="3" s="1"/>
  <c r="B946" i="3"/>
  <c r="A946" i="3"/>
  <c r="P945" i="3"/>
  <c r="O945" i="3"/>
  <c r="N945" i="3"/>
  <c r="I945" i="3"/>
  <c r="J945" i="3"/>
  <c r="Q945" i="3"/>
  <c r="H945" i="3"/>
  <c r="D945" i="3"/>
  <c r="E945" i="3" s="1"/>
  <c r="B945" i="3"/>
  <c r="A945" i="3"/>
  <c r="P944" i="3"/>
  <c r="O944" i="3"/>
  <c r="N944" i="3"/>
  <c r="I944" i="3"/>
  <c r="H944" i="3"/>
  <c r="D944" i="3"/>
  <c r="E944" i="3" s="1"/>
  <c r="B944" i="3"/>
  <c r="A944" i="3"/>
  <c r="P943" i="3"/>
  <c r="O943" i="3"/>
  <c r="N943" i="3"/>
  <c r="I943" i="3"/>
  <c r="J943" i="3"/>
  <c r="Q943" i="3"/>
  <c r="H943" i="3"/>
  <c r="D943" i="3"/>
  <c r="E943" i="3" s="1"/>
  <c r="B943" i="3"/>
  <c r="A943" i="3"/>
  <c r="P942" i="3"/>
  <c r="O942" i="3"/>
  <c r="N942" i="3"/>
  <c r="I942" i="3"/>
  <c r="H942" i="3"/>
  <c r="D942" i="3"/>
  <c r="E942" i="3" s="1"/>
  <c r="B942" i="3"/>
  <c r="A942" i="3"/>
  <c r="P941" i="3"/>
  <c r="O941" i="3"/>
  <c r="N941" i="3"/>
  <c r="I941" i="3"/>
  <c r="J941" i="3"/>
  <c r="Q941" i="3"/>
  <c r="H941" i="3"/>
  <c r="D941" i="3"/>
  <c r="E941" i="3" s="1"/>
  <c r="B941" i="3"/>
  <c r="A941" i="3"/>
  <c r="P940" i="3"/>
  <c r="O940" i="3"/>
  <c r="N940" i="3"/>
  <c r="I940" i="3"/>
  <c r="H940" i="3"/>
  <c r="D940" i="3"/>
  <c r="E940" i="3" s="1"/>
  <c r="B940" i="3"/>
  <c r="A940" i="3"/>
  <c r="P939" i="3"/>
  <c r="O939" i="3"/>
  <c r="N939" i="3"/>
  <c r="I939" i="3"/>
  <c r="J939" i="3"/>
  <c r="Q939" i="3"/>
  <c r="H939" i="3"/>
  <c r="D939" i="3"/>
  <c r="E939" i="3" s="1"/>
  <c r="B939" i="3"/>
  <c r="A939" i="3"/>
  <c r="P938" i="3"/>
  <c r="O938" i="3"/>
  <c r="N938" i="3"/>
  <c r="I938" i="3"/>
  <c r="J938" i="3"/>
  <c r="H938" i="3"/>
  <c r="D938" i="3"/>
  <c r="E938" i="3" s="1"/>
  <c r="B938" i="3"/>
  <c r="A938" i="3"/>
  <c r="P937" i="3"/>
  <c r="O937" i="3"/>
  <c r="N937" i="3"/>
  <c r="I937" i="3"/>
  <c r="J937" i="3"/>
  <c r="Q937" i="3"/>
  <c r="H937" i="3"/>
  <c r="D937" i="3"/>
  <c r="E937" i="3" s="1"/>
  <c r="B937" i="3"/>
  <c r="A937" i="3"/>
  <c r="P936" i="3"/>
  <c r="O936" i="3"/>
  <c r="N936" i="3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/>
  <c r="H935" i="3"/>
  <c r="D935" i="3"/>
  <c r="E935" i="3" s="1"/>
  <c r="B935" i="3"/>
  <c r="A935" i="3"/>
  <c r="P934" i="3"/>
  <c r="O934" i="3"/>
  <c r="N934" i="3"/>
  <c r="I934" i="3"/>
  <c r="H934" i="3"/>
  <c r="D934" i="3"/>
  <c r="E934" i="3" s="1"/>
  <c r="B934" i="3"/>
  <c r="A934" i="3"/>
  <c r="P933" i="3"/>
  <c r="O933" i="3"/>
  <c r="N933" i="3"/>
  <c r="I933" i="3"/>
  <c r="J933" i="3"/>
  <c r="Q933" i="3"/>
  <c r="H933" i="3"/>
  <c r="D933" i="3"/>
  <c r="E933" i="3" s="1"/>
  <c r="B933" i="3"/>
  <c r="A933" i="3"/>
  <c r="P932" i="3"/>
  <c r="O932" i="3"/>
  <c r="N932" i="3"/>
  <c r="I932" i="3"/>
  <c r="J932" i="3"/>
  <c r="Q932" i="3"/>
  <c r="H932" i="3"/>
  <c r="D932" i="3"/>
  <c r="E932" i="3" s="1"/>
  <c r="B932" i="3"/>
  <c r="A932" i="3"/>
  <c r="P931" i="3"/>
  <c r="O931" i="3"/>
  <c r="N931" i="3"/>
  <c r="I931" i="3"/>
  <c r="J931" i="3"/>
  <c r="Q931" i="3"/>
  <c r="H931" i="3"/>
  <c r="D931" i="3"/>
  <c r="E931" i="3" s="1"/>
  <c r="B931" i="3"/>
  <c r="A931" i="3"/>
  <c r="P930" i="3"/>
  <c r="O930" i="3"/>
  <c r="N930" i="3"/>
  <c r="I930" i="3"/>
  <c r="H930" i="3"/>
  <c r="D930" i="3"/>
  <c r="E930" i="3" s="1"/>
  <c r="B930" i="3"/>
  <c r="A930" i="3"/>
  <c r="P929" i="3"/>
  <c r="O929" i="3"/>
  <c r="N929" i="3"/>
  <c r="I929" i="3"/>
  <c r="J929" i="3"/>
  <c r="Q929" i="3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/>
  <c r="H927" i="3"/>
  <c r="D927" i="3"/>
  <c r="E927" i="3" s="1"/>
  <c r="B927" i="3"/>
  <c r="A927" i="3"/>
  <c r="P926" i="3"/>
  <c r="O926" i="3"/>
  <c r="N926" i="3"/>
  <c r="I926" i="3"/>
  <c r="H926" i="3"/>
  <c r="D926" i="3"/>
  <c r="E926" i="3" s="1"/>
  <c r="B926" i="3"/>
  <c r="A926" i="3"/>
  <c r="P925" i="3"/>
  <c r="O925" i="3"/>
  <c r="N925" i="3"/>
  <c r="I925" i="3"/>
  <c r="J925" i="3"/>
  <c r="Q925" i="3"/>
  <c r="H925" i="3"/>
  <c r="D925" i="3"/>
  <c r="E925" i="3" s="1"/>
  <c r="B925" i="3"/>
  <c r="A925" i="3"/>
  <c r="P924" i="3"/>
  <c r="O924" i="3"/>
  <c r="N924" i="3"/>
  <c r="I924" i="3"/>
  <c r="H924" i="3"/>
  <c r="D924" i="3"/>
  <c r="E924" i="3" s="1"/>
  <c r="B924" i="3"/>
  <c r="A924" i="3"/>
  <c r="P923" i="3"/>
  <c r="O923" i="3"/>
  <c r="N923" i="3"/>
  <c r="I923" i="3"/>
  <c r="J923" i="3"/>
  <c r="Q923" i="3"/>
  <c r="H923" i="3"/>
  <c r="D923" i="3"/>
  <c r="E923" i="3" s="1"/>
  <c r="B923" i="3"/>
  <c r="A923" i="3"/>
  <c r="P922" i="3"/>
  <c r="O922" i="3"/>
  <c r="N922" i="3"/>
  <c r="I922" i="3"/>
  <c r="J922" i="3"/>
  <c r="Q922" i="3"/>
  <c r="H922" i="3"/>
  <c r="D922" i="3"/>
  <c r="E922" i="3" s="1"/>
  <c r="B922" i="3"/>
  <c r="A922" i="3"/>
  <c r="P921" i="3"/>
  <c r="O921" i="3"/>
  <c r="N921" i="3"/>
  <c r="I921" i="3"/>
  <c r="J921" i="3"/>
  <c r="Q921" i="3"/>
  <c r="H921" i="3"/>
  <c r="D921" i="3"/>
  <c r="E921" i="3" s="1"/>
  <c r="B921" i="3"/>
  <c r="A921" i="3"/>
  <c r="P920" i="3"/>
  <c r="O920" i="3"/>
  <c r="N920" i="3"/>
  <c r="I920" i="3"/>
  <c r="H920" i="3"/>
  <c r="D920" i="3"/>
  <c r="E920" i="3" s="1"/>
  <c r="B920" i="3"/>
  <c r="A920" i="3"/>
  <c r="P919" i="3"/>
  <c r="O919" i="3"/>
  <c r="N919" i="3"/>
  <c r="I919" i="3"/>
  <c r="J919" i="3"/>
  <c r="Q919" i="3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/>
  <c r="I917" i="3"/>
  <c r="J917" i="3"/>
  <c r="Q917" i="3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/>
  <c r="H915" i="3"/>
  <c r="D915" i="3"/>
  <c r="E915" i="3" s="1"/>
  <c r="B915" i="3"/>
  <c r="A915" i="3"/>
  <c r="P914" i="3"/>
  <c r="O914" i="3"/>
  <c r="N914" i="3"/>
  <c r="I914" i="3"/>
  <c r="H914" i="3"/>
  <c r="D914" i="3"/>
  <c r="E914" i="3" s="1"/>
  <c r="B914" i="3"/>
  <c r="A914" i="3"/>
  <c r="P913" i="3"/>
  <c r="O913" i="3"/>
  <c r="N913" i="3"/>
  <c r="I913" i="3"/>
  <c r="J913" i="3"/>
  <c r="Q913" i="3"/>
  <c r="H913" i="3"/>
  <c r="D913" i="3"/>
  <c r="E913" i="3" s="1"/>
  <c r="B913" i="3"/>
  <c r="A913" i="3"/>
  <c r="P912" i="3"/>
  <c r="O912" i="3"/>
  <c r="N912" i="3"/>
  <c r="I912" i="3"/>
  <c r="H912" i="3"/>
  <c r="D912" i="3"/>
  <c r="E912" i="3" s="1"/>
  <c r="B912" i="3"/>
  <c r="A912" i="3"/>
  <c r="P911" i="3"/>
  <c r="O911" i="3"/>
  <c r="N911" i="3"/>
  <c r="I911" i="3"/>
  <c r="J911" i="3"/>
  <c r="Q911" i="3"/>
  <c r="H911" i="3"/>
  <c r="D911" i="3"/>
  <c r="E911" i="3" s="1"/>
  <c r="B911" i="3"/>
  <c r="A911" i="3"/>
  <c r="P910" i="3"/>
  <c r="O910" i="3"/>
  <c r="N910" i="3"/>
  <c r="I910" i="3"/>
  <c r="H910" i="3"/>
  <c r="D910" i="3"/>
  <c r="E910" i="3" s="1"/>
  <c r="B910" i="3"/>
  <c r="A910" i="3"/>
  <c r="P909" i="3"/>
  <c r="O909" i="3"/>
  <c r="N909" i="3"/>
  <c r="I909" i="3"/>
  <c r="J909" i="3"/>
  <c r="Q909" i="3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/>
  <c r="I907" i="3"/>
  <c r="J907" i="3"/>
  <c r="Q907" i="3"/>
  <c r="H907" i="3"/>
  <c r="D907" i="3"/>
  <c r="E907" i="3" s="1"/>
  <c r="B907" i="3"/>
  <c r="A907" i="3"/>
  <c r="P906" i="3"/>
  <c r="O906" i="3"/>
  <c r="N906" i="3"/>
  <c r="I906" i="3"/>
  <c r="H906" i="3"/>
  <c r="D906" i="3"/>
  <c r="E906" i="3" s="1"/>
  <c r="B906" i="3"/>
  <c r="A906" i="3"/>
  <c r="P905" i="3"/>
  <c r="O905" i="3"/>
  <c r="N905" i="3"/>
  <c r="I905" i="3"/>
  <c r="J905" i="3"/>
  <c r="Q905" i="3"/>
  <c r="H905" i="3"/>
  <c r="D905" i="3"/>
  <c r="E905" i="3" s="1"/>
  <c r="B905" i="3"/>
  <c r="A905" i="3"/>
  <c r="P904" i="3"/>
  <c r="O904" i="3"/>
  <c r="N904" i="3"/>
  <c r="I904" i="3"/>
  <c r="J904" i="3"/>
  <c r="Q904" i="3"/>
  <c r="H904" i="3"/>
  <c r="D904" i="3"/>
  <c r="E904" i="3" s="1"/>
  <c r="B904" i="3"/>
  <c r="A904" i="3"/>
  <c r="P903" i="3"/>
  <c r="O903" i="3"/>
  <c r="N903" i="3"/>
  <c r="I903" i="3"/>
  <c r="J903" i="3"/>
  <c r="Q903" i="3"/>
  <c r="H903" i="3"/>
  <c r="D903" i="3"/>
  <c r="E903" i="3" s="1"/>
  <c r="B903" i="3"/>
  <c r="A903" i="3"/>
  <c r="P902" i="3"/>
  <c r="O902" i="3"/>
  <c r="N902" i="3"/>
  <c r="I902" i="3"/>
  <c r="H902" i="3"/>
  <c r="D902" i="3"/>
  <c r="E902" i="3" s="1"/>
  <c r="B902" i="3"/>
  <c r="A902" i="3"/>
  <c r="P901" i="3"/>
  <c r="O901" i="3"/>
  <c r="N901" i="3"/>
  <c r="I901" i="3"/>
  <c r="J901" i="3"/>
  <c r="Q901" i="3"/>
  <c r="H901" i="3"/>
  <c r="D901" i="3"/>
  <c r="E901" i="3" s="1"/>
  <c r="B901" i="3"/>
  <c r="A901" i="3"/>
  <c r="P900" i="3"/>
  <c r="O900" i="3"/>
  <c r="N900" i="3"/>
  <c r="I900" i="3"/>
  <c r="J900" i="3"/>
  <c r="H900" i="3"/>
  <c r="D900" i="3"/>
  <c r="E900" i="3" s="1"/>
  <c r="B900" i="3"/>
  <c r="A900" i="3"/>
  <c r="P899" i="3"/>
  <c r="O899" i="3"/>
  <c r="N899" i="3"/>
  <c r="I899" i="3"/>
  <c r="J899" i="3"/>
  <c r="Q899" i="3"/>
  <c r="H899" i="3"/>
  <c r="D899" i="3"/>
  <c r="E899" i="3" s="1"/>
  <c r="B899" i="3"/>
  <c r="A899" i="3"/>
  <c r="P898" i="3"/>
  <c r="O898" i="3"/>
  <c r="N898" i="3"/>
  <c r="I898" i="3"/>
  <c r="H898" i="3"/>
  <c r="D898" i="3"/>
  <c r="E898" i="3" s="1"/>
  <c r="B898" i="3"/>
  <c r="A898" i="3"/>
  <c r="P897" i="3"/>
  <c r="O897" i="3"/>
  <c r="N897" i="3"/>
  <c r="I897" i="3"/>
  <c r="H897" i="3"/>
  <c r="D897" i="3"/>
  <c r="E897" i="3" s="1"/>
  <c r="B897" i="3"/>
  <c r="A897" i="3"/>
  <c r="P896" i="3"/>
  <c r="O896" i="3"/>
  <c r="N896" i="3"/>
  <c r="I896" i="3"/>
  <c r="H896" i="3"/>
  <c r="D896" i="3"/>
  <c r="E896" i="3" s="1"/>
  <c r="B896" i="3"/>
  <c r="A896" i="3"/>
  <c r="P895" i="3"/>
  <c r="O895" i="3"/>
  <c r="N895" i="3"/>
  <c r="I895" i="3"/>
  <c r="H895" i="3"/>
  <c r="D895" i="3"/>
  <c r="E895" i="3" s="1"/>
  <c r="B895" i="3"/>
  <c r="A895" i="3"/>
  <c r="P894" i="3"/>
  <c r="O894" i="3"/>
  <c r="N894" i="3"/>
  <c r="I894" i="3"/>
  <c r="H894" i="3"/>
  <c r="D894" i="3"/>
  <c r="E894" i="3" s="1"/>
  <c r="B894" i="3"/>
  <c r="A894" i="3"/>
  <c r="P893" i="3"/>
  <c r="O893" i="3"/>
  <c r="N893" i="3"/>
  <c r="I893" i="3"/>
  <c r="H893" i="3"/>
  <c r="D893" i="3"/>
  <c r="E893" i="3" s="1"/>
  <c r="B893" i="3"/>
  <c r="A893" i="3"/>
  <c r="P892" i="3"/>
  <c r="O892" i="3"/>
  <c r="N892" i="3"/>
  <c r="I892" i="3"/>
  <c r="H892" i="3"/>
  <c r="D892" i="3"/>
  <c r="E892" i="3" s="1"/>
  <c r="B892" i="3"/>
  <c r="A892" i="3"/>
  <c r="P891" i="3"/>
  <c r="O891" i="3"/>
  <c r="N891" i="3"/>
  <c r="I891" i="3"/>
  <c r="H891" i="3"/>
  <c r="D891" i="3"/>
  <c r="E891" i="3" s="1"/>
  <c r="B891" i="3"/>
  <c r="A891" i="3"/>
  <c r="P890" i="3"/>
  <c r="O890" i="3"/>
  <c r="N890" i="3"/>
  <c r="I890" i="3"/>
  <c r="H890" i="3"/>
  <c r="D890" i="3"/>
  <c r="E890" i="3" s="1"/>
  <c r="B890" i="3"/>
  <c r="A890" i="3"/>
  <c r="P889" i="3"/>
  <c r="O889" i="3"/>
  <c r="N889" i="3"/>
  <c r="I889" i="3"/>
  <c r="H889" i="3"/>
  <c r="D889" i="3"/>
  <c r="E889" i="3" s="1"/>
  <c r="B889" i="3"/>
  <c r="A889" i="3"/>
  <c r="P888" i="3"/>
  <c r="O888" i="3"/>
  <c r="N888" i="3"/>
  <c r="I888" i="3"/>
  <c r="H888" i="3"/>
  <c r="D888" i="3"/>
  <c r="E888" i="3" s="1"/>
  <c r="B888" i="3"/>
  <c r="A888" i="3"/>
  <c r="P887" i="3"/>
  <c r="O887" i="3"/>
  <c r="N887" i="3"/>
  <c r="I887" i="3"/>
  <c r="H887" i="3"/>
  <c r="D887" i="3"/>
  <c r="E887" i="3" s="1"/>
  <c r="B887" i="3"/>
  <c r="A887" i="3"/>
  <c r="P886" i="3"/>
  <c r="O886" i="3"/>
  <c r="N886" i="3"/>
  <c r="I886" i="3"/>
  <c r="H886" i="3"/>
  <c r="D886" i="3"/>
  <c r="E886" i="3" s="1"/>
  <c r="B886" i="3"/>
  <c r="A886" i="3"/>
  <c r="P885" i="3"/>
  <c r="O885" i="3"/>
  <c r="N885" i="3"/>
  <c r="I885" i="3"/>
  <c r="H885" i="3"/>
  <c r="D885" i="3"/>
  <c r="E885" i="3" s="1"/>
  <c r="B885" i="3"/>
  <c r="A885" i="3"/>
  <c r="P884" i="3"/>
  <c r="O884" i="3"/>
  <c r="N884" i="3"/>
  <c r="I884" i="3"/>
  <c r="H884" i="3"/>
  <c r="D884" i="3"/>
  <c r="E884" i="3" s="1"/>
  <c r="B884" i="3"/>
  <c r="A884" i="3"/>
  <c r="P883" i="3"/>
  <c r="O883" i="3"/>
  <c r="N883" i="3"/>
  <c r="I883" i="3"/>
  <c r="H883" i="3"/>
  <c r="D883" i="3"/>
  <c r="E883" i="3" s="1"/>
  <c r="B883" i="3"/>
  <c r="A883" i="3"/>
  <c r="P882" i="3"/>
  <c r="O882" i="3"/>
  <c r="N882" i="3"/>
  <c r="I882" i="3"/>
  <c r="H882" i="3"/>
  <c r="D882" i="3"/>
  <c r="E882" i="3" s="1"/>
  <c r="B882" i="3"/>
  <c r="A882" i="3"/>
  <c r="P881" i="3"/>
  <c r="O881" i="3"/>
  <c r="N881" i="3"/>
  <c r="I881" i="3"/>
  <c r="H881" i="3"/>
  <c r="D881" i="3"/>
  <c r="E881" i="3" s="1"/>
  <c r="B881" i="3"/>
  <c r="A881" i="3"/>
  <c r="P880" i="3"/>
  <c r="O880" i="3"/>
  <c r="N880" i="3"/>
  <c r="I880" i="3"/>
  <c r="H880" i="3"/>
  <c r="D880" i="3"/>
  <c r="E880" i="3" s="1"/>
  <c r="B880" i="3"/>
  <c r="A880" i="3"/>
  <c r="P879" i="3"/>
  <c r="O879" i="3"/>
  <c r="N879" i="3"/>
  <c r="I879" i="3"/>
  <c r="H879" i="3"/>
  <c r="D879" i="3"/>
  <c r="E879" i="3" s="1"/>
  <c r="B879" i="3"/>
  <c r="A879" i="3"/>
  <c r="P878" i="3"/>
  <c r="O878" i="3"/>
  <c r="N878" i="3"/>
  <c r="I878" i="3"/>
  <c r="H878" i="3"/>
  <c r="D878" i="3"/>
  <c r="E878" i="3" s="1"/>
  <c r="B878" i="3"/>
  <c r="A878" i="3"/>
  <c r="P877" i="3"/>
  <c r="O877" i="3"/>
  <c r="N877" i="3"/>
  <c r="I877" i="3"/>
  <c r="H877" i="3"/>
  <c r="D877" i="3"/>
  <c r="E877" i="3" s="1"/>
  <c r="B877" i="3"/>
  <c r="A877" i="3"/>
  <c r="P876" i="3"/>
  <c r="O876" i="3"/>
  <c r="N876" i="3"/>
  <c r="I876" i="3"/>
  <c r="H876" i="3"/>
  <c r="D876" i="3"/>
  <c r="E876" i="3" s="1"/>
  <c r="B876" i="3"/>
  <c r="A876" i="3"/>
  <c r="P875" i="3"/>
  <c r="O875" i="3"/>
  <c r="N875" i="3"/>
  <c r="I875" i="3"/>
  <c r="H875" i="3"/>
  <c r="D875" i="3"/>
  <c r="E875" i="3" s="1"/>
  <c r="B875" i="3"/>
  <c r="A875" i="3"/>
  <c r="P874" i="3"/>
  <c r="O874" i="3"/>
  <c r="N874" i="3"/>
  <c r="I874" i="3"/>
  <c r="H874" i="3"/>
  <c r="D874" i="3"/>
  <c r="E874" i="3" s="1"/>
  <c r="B874" i="3"/>
  <c r="A874" i="3"/>
  <c r="P873" i="3"/>
  <c r="O873" i="3"/>
  <c r="N873" i="3"/>
  <c r="I873" i="3"/>
  <c r="H873" i="3"/>
  <c r="D873" i="3"/>
  <c r="E873" i="3" s="1"/>
  <c r="B873" i="3"/>
  <c r="A873" i="3"/>
  <c r="P872" i="3"/>
  <c r="O872" i="3"/>
  <c r="N872" i="3"/>
  <c r="I872" i="3"/>
  <c r="H872" i="3"/>
  <c r="D872" i="3"/>
  <c r="E872" i="3" s="1"/>
  <c r="B872" i="3"/>
  <c r="A872" i="3"/>
  <c r="P871" i="3"/>
  <c r="O871" i="3"/>
  <c r="N871" i="3"/>
  <c r="I871" i="3"/>
  <c r="H871" i="3"/>
  <c r="D871" i="3"/>
  <c r="E871" i="3" s="1"/>
  <c r="B871" i="3"/>
  <c r="A871" i="3"/>
  <c r="P870" i="3"/>
  <c r="O870" i="3"/>
  <c r="N870" i="3"/>
  <c r="I870" i="3"/>
  <c r="H870" i="3"/>
  <c r="D870" i="3"/>
  <c r="E870" i="3" s="1"/>
  <c r="B870" i="3"/>
  <c r="A870" i="3"/>
  <c r="P869" i="3"/>
  <c r="O869" i="3"/>
  <c r="N869" i="3"/>
  <c r="I869" i="3"/>
  <c r="H869" i="3"/>
  <c r="D869" i="3"/>
  <c r="E869" i="3" s="1"/>
  <c r="B869" i="3"/>
  <c r="A869" i="3"/>
  <c r="P868" i="3"/>
  <c r="O868" i="3"/>
  <c r="N868" i="3"/>
  <c r="I868" i="3"/>
  <c r="H868" i="3"/>
  <c r="D868" i="3"/>
  <c r="E868" i="3" s="1"/>
  <c r="B868" i="3"/>
  <c r="A868" i="3"/>
  <c r="P867" i="3"/>
  <c r="O867" i="3"/>
  <c r="N867" i="3"/>
  <c r="I867" i="3"/>
  <c r="H867" i="3"/>
  <c r="D867" i="3"/>
  <c r="E867" i="3" s="1"/>
  <c r="B867" i="3"/>
  <c r="A867" i="3"/>
  <c r="P866" i="3"/>
  <c r="O866" i="3"/>
  <c r="N866" i="3"/>
  <c r="I866" i="3"/>
  <c r="H866" i="3"/>
  <c r="D866" i="3"/>
  <c r="E866" i="3" s="1"/>
  <c r="B866" i="3"/>
  <c r="A866" i="3"/>
  <c r="P865" i="3"/>
  <c r="O865" i="3"/>
  <c r="N865" i="3"/>
  <c r="I865" i="3"/>
  <c r="H865" i="3"/>
  <c r="D865" i="3"/>
  <c r="E865" i="3" s="1"/>
  <c r="B865" i="3"/>
  <c r="A865" i="3"/>
  <c r="P864" i="3"/>
  <c r="O864" i="3"/>
  <c r="N864" i="3"/>
  <c r="I864" i="3"/>
  <c r="H864" i="3"/>
  <c r="D864" i="3"/>
  <c r="E864" i="3" s="1"/>
  <c r="B864" i="3"/>
  <c r="A864" i="3"/>
  <c r="P863" i="3"/>
  <c r="O863" i="3"/>
  <c r="N863" i="3"/>
  <c r="I863" i="3"/>
  <c r="H863" i="3"/>
  <c r="D863" i="3"/>
  <c r="E863" i="3" s="1"/>
  <c r="B863" i="3"/>
  <c r="A863" i="3"/>
  <c r="P862" i="3"/>
  <c r="O862" i="3"/>
  <c r="N862" i="3"/>
  <c r="I862" i="3"/>
  <c r="H862" i="3"/>
  <c r="D862" i="3"/>
  <c r="E862" i="3" s="1"/>
  <c r="B862" i="3"/>
  <c r="A862" i="3"/>
  <c r="P861" i="3"/>
  <c r="O861" i="3"/>
  <c r="N861" i="3"/>
  <c r="I861" i="3"/>
  <c r="H861" i="3"/>
  <c r="D861" i="3"/>
  <c r="E861" i="3" s="1"/>
  <c r="B861" i="3"/>
  <c r="A861" i="3"/>
  <c r="P860" i="3"/>
  <c r="O860" i="3"/>
  <c r="N860" i="3"/>
  <c r="I860" i="3"/>
  <c r="H860" i="3"/>
  <c r="D860" i="3"/>
  <c r="E860" i="3" s="1"/>
  <c r="B860" i="3"/>
  <c r="A860" i="3"/>
  <c r="P859" i="3"/>
  <c r="O859" i="3"/>
  <c r="N859" i="3"/>
  <c r="I859" i="3"/>
  <c r="H859" i="3"/>
  <c r="D859" i="3"/>
  <c r="E859" i="3" s="1"/>
  <c r="B859" i="3"/>
  <c r="A859" i="3"/>
  <c r="P858" i="3"/>
  <c r="O858" i="3"/>
  <c r="N858" i="3"/>
  <c r="I858" i="3"/>
  <c r="H858" i="3"/>
  <c r="D858" i="3"/>
  <c r="E858" i="3" s="1"/>
  <c r="B858" i="3"/>
  <c r="A858" i="3"/>
  <c r="P857" i="3"/>
  <c r="O857" i="3"/>
  <c r="N857" i="3"/>
  <c r="I857" i="3"/>
  <c r="H857" i="3"/>
  <c r="D857" i="3"/>
  <c r="E857" i="3" s="1"/>
  <c r="B857" i="3"/>
  <c r="A857" i="3"/>
  <c r="P856" i="3"/>
  <c r="O856" i="3"/>
  <c r="N856" i="3"/>
  <c r="I856" i="3"/>
  <c r="H856" i="3"/>
  <c r="D856" i="3"/>
  <c r="E856" i="3" s="1"/>
  <c r="B856" i="3"/>
  <c r="A856" i="3"/>
  <c r="P855" i="3"/>
  <c r="O855" i="3"/>
  <c r="N855" i="3"/>
  <c r="I855" i="3"/>
  <c r="H855" i="3"/>
  <c r="D855" i="3"/>
  <c r="E855" i="3" s="1"/>
  <c r="B855" i="3"/>
  <c r="A855" i="3"/>
  <c r="P854" i="3"/>
  <c r="O854" i="3"/>
  <c r="N854" i="3"/>
  <c r="I854" i="3"/>
  <c r="H854" i="3"/>
  <c r="D854" i="3"/>
  <c r="E854" i="3" s="1"/>
  <c r="B854" i="3"/>
  <c r="A854" i="3"/>
  <c r="P853" i="3"/>
  <c r="O853" i="3"/>
  <c r="N853" i="3"/>
  <c r="I853" i="3"/>
  <c r="H853" i="3"/>
  <c r="D853" i="3"/>
  <c r="E853" i="3" s="1"/>
  <c r="B853" i="3"/>
  <c r="A853" i="3"/>
  <c r="P852" i="3"/>
  <c r="O852" i="3"/>
  <c r="N852" i="3"/>
  <c r="I852" i="3"/>
  <c r="H852" i="3"/>
  <c r="D852" i="3"/>
  <c r="E852" i="3" s="1"/>
  <c r="B852" i="3"/>
  <c r="A852" i="3"/>
  <c r="P851" i="3"/>
  <c r="O851" i="3"/>
  <c r="N851" i="3"/>
  <c r="I851" i="3"/>
  <c r="H851" i="3"/>
  <c r="D851" i="3"/>
  <c r="E851" i="3" s="1"/>
  <c r="B851" i="3"/>
  <c r="A851" i="3"/>
  <c r="P850" i="3"/>
  <c r="O850" i="3"/>
  <c r="N850" i="3"/>
  <c r="I850" i="3"/>
  <c r="H850" i="3"/>
  <c r="D850" i="3"/>
  <c r="E850" i="3" s="1"/>
  <c r="B850" i="3"/>
  <c r="A850" i="3"/>
  <c r="P849" i="3"/>
  <c r="O849" i="3"/>
  <c r="N849" i="3"/>
  <c r="I849" i="3"/>
  <c r="H849" i="3"/>
  <c r="D849" i="3"/>
  <c r="E849" i="3" s="1"/>
  <c r="B849" i="3"/>
  <c r="A849" i="3"/>
  <c r="P848" i="3"/>
  <c r="O848" i="3"/>
  <c r="N848" i="3"/>
  <c r="I848" i="3"/>
  <c r="H848" i="3"/>
  <c r="D848" i="3"/>
  <c r="E848" i="3" s="1"/>
  <c r="B848" i="3"/>
  <c r="A848" i="3"/>
  <c r="P847" i="3"/>
  <c r="O847" i="3"/>
  <c r="N847" i="3"/>
  <c r="I847" i="3"/>
  <c r="H847" i="3"/>
  <c r="D847" i="3"/>
  <c r="E847" i="3" s="1"/>
  <c r="B847" i="3"/>
  <c r="A847" i="3"/>
  <c r="P846" i="3"/>
  <c r="O846" i="3"/>
  <c r="N846" i="3"/>
  <c r="I846" i="3"/>
  <c r="H846" i="3"/>
  <c r="D846" i="3"/>
  <c r="E846" i="3" s="1"/>
  <c r="B846" i="3"/>
  <c r="A846" i="3"/>
  <c r="P845" i="3"/>
  <c r="O845" i="3"/>
  <c r="N845" i="3"/>
  <c r="I845" i="3"/>
  <c r="H845" i="3"/>
  <c r="D845" i="3"/>
  <c r="E845" i="3" s="1"/>
  <c r="B845" i="3"/>
  <c r="A845" i="3"/>
  <c r="P844" i="3"/>
  <c r="O844" i="3"/>
  <c r="N844" i="3"/>
  <c r="I844" i="3"/>
  <c r="H844" i="3"/>
  <c r="D844" i="3"/>
  <c r="E844" i="3" s="1"/>
  <c r="B844" i="3"/>
  <c r="A844" i="3"/>
  <c r="P843" i="3"/>
  <c r="O843" i="3"/>
  <c r="N843" i="3"/>
  <c r="I843" i="3"/>
  <c r="H843" i="3"/>
  <c r="D843" i="3"/>
  <c r="E843" i="3" s="1"/>
  <c r="B843" i="3"/>
  <c r="A843" i="3"/>
  <c r="P842" i="3"/>
  <c r="O842" i="3"/>
  <c r="N842" i="3"/>
  <c r="I842" i="3"/>
  <c r="H842" i="3"/>
  <c r="D842" i="3"/>
  <c r="E842" i="3" s="1"/>
  <c r="B842" i="3"/>
  <c r="A842" i="3"/>
  <c r="P841" i="3"/>
  <c r="O841" i="3"/>
  <c r="N841" i="3"/>
  <c r="I841" i="3"/>
  <c r="H841" i="3"/>
  <c r="D841" i="3"/>
  <c r="E841" i="3" s="1"/>
  <c r="B841" i="3"/>
  <c r="A841" i="3"/>
  <c r="P840" i="3"/>
  <c r="O840" i="3"/>
  <c r="N840" i="3"/>
  <c r="I840" i="3"/>
  <c r="H840" i="3"/>
  <c r="D840" i="3"/>
  <c r="E840" i="3" s="1"/>
  <c r="B840" i="3"/>
  <c r="A840" i="3"/>
  <c r="P839" i="3"/>
  <c r="O839" i="3"/>
  <c r="N839" i="3"/>
  <c r="I839" i="3"/>
  <c r="H839" i="3"/>
  <c r="D839" i="3"/>
  <c r="E839" i="3" s="1"/>
  <c r="B839" i="3"/>
  <c r="A839" i="3"/>
  <c r="P838" i="3"/>
  <c r="O838" i="3"/>
  <c r="N838" i="3"/>
  <c r="I838" i="3"/>
  <c r="H838" i="3"/>
  <c r="D838" i="3"/>
  <c r="E838" i="3" s="1"/>
  <c r="B838" i="3"/>
  <c r="A838" i="3"/>
  <c r="P837" i="3"/>
  <c r="O837" i="3"/>
  <c r="N837" i="3"/>
  <c r="I837" i="3"/>
  <c r="H837" i="3"/>
  <c r="D837" i="3"/>
  <c r="E837" i="3" s="1"/>
  <c r="B837" i="3"/>
  <c r="A837" i="3"/>
  <c r="P836" i="3"/>
  <c r="O836" i="3"/>
  <c r="N836" i="3"/>
  <c r="I836" i="3"/>
  <c r="H836" i="3"/>
  <c r="D836" i="3"/>
  <c r="E836" i="3" s="1"/>
  <c r="B836" i="3"/>
  <c r="A836" i="3"/>
  <c r="P835" i="3"/>
  <c r="O835" i="3"/>
  <c r="N835" i="3"/>
  <c r="I835" i="3"/>
  <c r="H835" i="3"/>
  <c r="D835" i="3"/>
  <c r="E835" i="3" s="1"/>
  <c r="B835" i="3"/>
  <c r="A835" i="3"/>
  <c r="P834" i="3"/>
  <c r="O834" i="3"/>
  <c r="N834" i="3"/>
  <c r="I834" i="3"/>
  <c r="H834" i="3"/>
  <c r="D834" i="3"/>
  <c r="E834" i="3" s="1"/>
  <c r="B834" i="3"/>
  <c r="A834" i="3"/>
  <c r="P833" i="3"/>
  <c r="O833" i="3"/>
  <c r="N833" i="3"/>
  <c r="I833" i="3"/>
  <c r="H833" i="3"/>
  <c r="D833" i="3"/>
  <c r="E833" i="3" s="1"/>
  <c r="B833" i="3"/>
  <c r="A833" i="3"/>
  <c r="P832" i="3"/>
  <c r="O832" i="3"/>
  <c r="N832" i="3"/>
  <c r="I832" i="3"/>
  <c r="H832" i="3"/>
  <c r="D832" i="3"/>
  <c r="E832" i="3" s="1"/>
  <c r="B832" i="3"/>
  <c r="A832" i="3"/>
  <c r="P831" i="3"/>
  <c r="O831" i="3"/>
  <c r="N831" i="3"/>
  <c r="I831" i="3"/>
  <c r="H831" i="3"/>
  <c r="D831" i="3"/>
  <c r="E831" i="3" s="1"/>
  <c r="B831" i="3"/>
  <c r="A831" i="3"/>
  <c r="P830" i="3"/>
  <c r="O830" i="3"/>
  <c r="N830" i="3"/>
  <c r="I830" i="3"/>
  <c r="H830" i="3"/>
  <c r="D830" i="3"/>
  <c r="E830" i="3" s="1"/>
  <c r="B830" i="3"/>
  <c r="A830" i="3"/>
  <c r="P829" i="3"/>
  <c r="O829" i="3"/>
  <c r="N829" i="3"/>
  <c r="I829" i="3"/>
  <c r="H829" i="3"/>
  <c r="D829" i="3"/>
  <c r="E829" i="3" s="1"/>
  <c r="B829" i="3"/>
  <c r="A829" i="3"/>
  <c r="P828" i="3"/>
  <c r="O828" i="3"/>
  <c r="N828" i="3"/>
  <c r="I828" i="3"/>
  <c r="H828" i="3"/>
  <c r="D828" i="3"/>
  <c r="E828" i="3" s="1"/>
  <c r="B828" i="3"/>
  <c r="A828" i="3"/>
  <c r="P827" i="3"/>
  <c r="O827" i="3"/>
  <c r="N827" i="3"/>
  <c r="I827" i="3"/>
  <c r="H827" i="3"/>
  <c r="D827" i="3"/>
  <c r="E827" i="3" s="1"/>
  <c r="B827" i="3"/>
  <c r="A827" i="3"/>
  <c r="P826" i="3"/>
  <c r="O826" i="3"/>
  <c r="N826" i="3"/>
  <c r="I826" i="3"/>
  <c r="H826" i="3"/>
  <c r="D826" i="3"/>
  <c r="E826" i="3" s="1"/>
  <c r="B826" i="3"/>
  <c r="A826" i="3"/>
  <c r="P825" i="3"/>
  <c r="O825" i="3"/>
  <c r="N825" i="3"/>
  <c r="I825" i="3"/>
  <c r="H825" i="3"/>
  <c r="D825" i="3"/>
  <c r="E825" i="3" s="1"/>
  <c r="B825" i="3"/>
  <c r="A825" i="3"/>
  <c r="P824" i="3"/>
  <c r="O824" i="3"/>
  <c r="N824" i="3"/>
  <c r="I824" i="3"/>
  <c r="H824" i="3"/>
  <c r="D824" i="3"/>
  <c r="E824" i="3" s="1"/>
  <c r="B824" i="3"/>
  <c r="A824" i="3"/>
  <c r="P823" i="3"/>
  <c r="O823" i="3"/>
  <c r="N823" i="3"/>
  <c r="I823" i="3"/>
  <c r="H823" i="3"/>
  <c r="D823" i="3"/>
  <c r="E823" i="3" s="1"/>
  <c r="B823" i="3"/>
  <c r="A823" i="3"/>
  <c r="P822" i="3"/>
  <c r="O822" i="3"/>
  <c r="N822" i="3"/>
  <c r="I822" i="3"/>
  <c r="H822" i="3"/>
  <c r="D822" i="3"/>
  <c r="E822" i="3" s="1"/>
  <c r="B822" i="3"/>
  <c r="A822" i="3"/>
  <c r="P821" i="3"/>
  <c r="O821" i="3"/>
  <c r="N821" i="3"/>
  <c r="I821" i="3"/>
  <c r="H821" i="3"/>
  <c r="D821" i="3"/>
  <c r="E821" i="3" s="1"/>
  <c r="B821" i="3"/>
  <c r="A821" i="3"/>
  <c r="P820" i="3"/>
  <c r="O820" i="3"/>
  <c r="N820" i="3"/>
  <c r="I820" i="3"/>
  <c r="H820" i="3"/>
  <c r="D820" i="3"/>
  <c r="E820" i="3" s="1"/>
  <c r="B820" i="3"/>
  <c r="A820" i="3"/>
  <c r="P819" i="3"/>
  <c r="O819" i="3"/>
  <c r="N819" i="3"/>
  <c r="I819" i="3"/>
  <c r="H819" i="3"/>
  <c r="D819" i="3"/>
  <c r="E819" i="3" s="1"/>
  <c r="B819" i="3"/>
  <c r="A819" i="3"/>
  <c r="P818" i="3"/>
  <c r="O818" i="3"/>
  <c r="N818" i="3"/>
  <c r="I818" i="3"/>
  <c r="H818" i="3"/>
  <c r="D818" i="3"/>
  <c r="E818" i="3" s="1"/>
  <c r="B818" i="3"/>
  <c r="A818" i="3"/>
  <c r="P817" i="3"/>
  <c r="O817" i="3"/>
  <c r="N817" i="3"/>
  <c r="I817" i="3"/>
  <c r="H817" i="3"/>
  <c r="D817" i="3"/>
  <c r="E817" i="3" s="1"/>
  <c r="B817" i="3"/>
  <c r="A817" i="3"/>
  <c r="P816" i="3"/>
  <c r="O816" i="3"/>
  <c r="N816" i="3"/>
  <c r="I816" i="3"/>
  <c r="H816" i="3"/>
  <c r="D816" i="3"/>
  <c r="E816" i="3" s="1"/>
  <c r="B816" i="3"/>
  <c r="A816" i="3"/>
  <c r="P815" i="3"/>
  <c r="O815" i="3"/>
  <c r="N815" i="3"/>
  <c r="I815" i="3"/>
  <c r="H815" i="3"/>
  <c r="D815" i="3"/>
  <c r="E815" i="3" s="1"/>
  <c r="B815" i="3"/>
  <c r="A815" i="3"/>
  <c r="P814" i="3"/>
  <c r="O814" i="3"/>
  <c r="N814" i="3"/>
  <c r="I814" i="3"/>
  <c r="H814" i="3"/>
  <c r="D814" i="3"/>
  <c r="E814" i="3" s="1"/>
  <c r="B814" i="3"/>
  <c r="A814" i="3"/>
  <c r="P813" i="3"/>
  <c r="O813" i="3"/>
  <c r="N813" i="3"/>
  <c r="I813" i="3"/>
  <c r="H813" i="3"/>
  <c r="D813" i="3"/>
  <c r="E813" i="3" s="1"/>
  <c r="B813" i="3"/>
  <c r="A813" i="3"/>
  <c r="P812" i="3"/>
  <c r="O812" i="3"/>
  <c r="N812" i="3"/>
  <c r="I812" i="3"/>
  <c r="J812" i="3"/>
  <c r="Q812" i="3"/>
  <c r="H812" i="3"/>
  <c r="D812" i="3"/>
  <c r="E812" i="3" s="1"/>
  <c r="B812" i="3"/>
  <c r="A812" i="3"/>
  <c r="P811" i="3"/>
  <c r="O811" i="3"/>
  <c r="N811" i="3"/>
  <c r="I811" i="3"/>
  <c r="J811" i="3"/>
  <c r="Q811" i="3"/>
  <c r="H811" i="3"/>
  <c r="D811" i="3"/>
  <c r="E811" i="3" s="1"/>
  <c r="B811" i="3"/>
  <c r="A811" i="3"/>
  <c r="P810" i="3"/>
  <c r="O810" i="3"/>
  <c r="N810" i="3"/>
  <c r="I810" i="3"/>
  <c r="J810" i="3"/>
  <c r="Q810" i="3"/>
  <c r="H810" i="3"/>
  <c r="D810" i="3"/>
  <c r="E810" i="3" s="1"/>
  <c r="B810" i="3"/>
  <c r="A810" i="3"/>
  <c r="P809" i="3"/>
  <c r="O809" i="3"/>
  <c r="N809" i="3"/>
  <c r="I809" i="3"/>
  <c r="J809" i="3"/>
  <c r="Q809" i="3"/>
  <c r="H809" i="3"/>
  <c r="D809" i="3"/>
  <c r="E809" i="3" s="1"/>
  <c r="B809" i="3"/>
  <c r="A809" i="3"/>
  <c r="P808" i="3"/>
  <c r="O808" i="3"/>
  <c r="N808" i="3"/>
  <c r="I808" i="3"/>
  <c r="J808" i="3"/>
  <c r="Q808" i="3"/>
  <c r="H808" i="3"/>
  <c r="D808" i="3"/>
  <c r="E808" i="3" s="1"/>
  <c r="B808" i="3"/>
  <c r="A808" i="3"/>
  <c r="P807" i="3"/>
  <c r="O807" i="3"/>
  <c r="N807" i="3"/>
  <c r="I807" i="3"/>
  <c r="J807" i="3"/>
  <c r="Q807" i="3"/>
  <c r="H807" i="3"/>
  <c r="D807" i="3"/>
  <c r="E807" i="3" s="1"/>
  <c r="B807" i="3"/>
  <c r="A807" i="3"/>
  <c r="P806" i="3"/>
  <c r="O806" i="3"/>
  <c r="N806" i="3"/>
  <c r="I806" i="3"/>
  <c r="J806" i="3"/>
  <c r="Q806" i="3"/>
  <c r="H806" i="3"/>
  <c r="D806" i="3"/>
  <c r="E806" i="3" s="1"/>
  <c r="B806" i="3"/>
  <c r="A806" i="3"/>
  <c r="P805" i="3"/>
  <c r="O805" i="3"/>
  <c r="N805" i="3"/>
  <c r="I805" i="3"/>
  <c r="J805" i="3"/>
  <c r="Q805" i="3"/>
  <c r="H805" i="3"/>
  <c r="D805" i="3"/>
  <c r="E805" i="3" s="1"/>
  <c r="B805" i="3"/>
  <c r="A805" i="3"/>
  <c r="P804" i="3"/>
  <c r="O804" i="3"/>
  <c r="N804" i="3"/>
  <c r="I804" i="3"/>
  <c r="J804" i="3"/>
  <c r="Q804" i="3"/>
  <c r="H804" i="3"/>
  <c r="D804" i="3"/>
  <c r="E804" i="3" s="1"/>
  <c r="B804" i="3"/>
  <c r="A804" i="3"/>
  <c r="P803" i="3"/>
  <c r="O803" i="3"/>
  <c r="N803" i="3"/>
  <c r="I803" i="3"/>
  <c r="J803" i="3"/>
  <c r="Q803" i="3"/>
  <c r="H803" i="3"/>
  <c r="D803" i="3"/>
  <c r="E803" i="3" s="1"/>
  <c r="B803" i="3"/>
  <c r="A803" i="3"/>
  <c r="P802" i="3"/>
  <c r="O802" i="3"/>
  <c r="N802" i="3"/>
  <c r="I802" i="3"/>
  <c r="J802" i="3"/>
  <c r="Q802" i="3"/>
  <c r="H802" i="3"/>
  <c r="D802" i="3"/>
  <c r="E802" i="3" s="1"/>
  <c r="B802" i="3"/>
  <c r="A802" i="3"/>
  <c r="P801" i="3"/>
  <c r="O801" i="3"/>
  <c r="N801" i="3"/>
  <c r="I801" i="3"/>
  <c r="J801" i="3"/>
  <c r="Q801" i="3"/>
  <c r="H801" i="3"/>
  <c r="D801" i="3"/>
  <c r="E801" i="3" s="1"/>
  <c r="B801" i="3"/>
  <c r="A801" i="3"/>
  <c r="P800" i="3"/>
  <c r="O800" i="3"/>
  <c r="N800" i="3"/>
  <c r="I800" i="3"/>
  <c r="J800" i="3"/>
  <c r="Q800" i="3"/>
  <c r="H800" i="3"/>
  <c r="D800" i="3"/>
  <c r="E800" i="3" s="1"/>
  <c r="B800" i="3"/>
  <c r="A800" i="3"/>
  <c r="P799" i="3"/>
  <c r="O799" i="3"/>
  <c r="N799" i="3"/>
  <c r="I799" i="3"/>
  <c r="J799" i="3"/>
  <c r="Q799" i="3"/>
  <c r="H799" i="3"/>
  <c r="D799" i="3"/>
  <c r="E799" i="3" s="1"/>
  <c r="B799" i="3"/>
  <c r="A799" i="3"/>
  <c r="P798" i="3"/>
  <c r="O798" i="3"/>
  <c r="N798" i="3"/>
  <c r="I798" i="3"/>
  <c r="J798" i="3"/>
  <c r="Q798" i="3"/>
  <c r="H798" i="3"/>
  <c r="D798" i="3"/>
  <c r="E798" i="3" s="1"/>
  <c r="B798" i="3"/>
  <c r="A798" i="3"/>
  <c r="P797" i="3"/>
  <c r="O797" i="3"/>
  <c r="N797" i="3"/>
  <c r="I797" i="3"/>
  <c r="J797" i="3"/>
  <c r="Q797" i="3"/>
  <c r="H797" i="3"/>
  <c r="D797" i="3"/>
  <c r="E797" i="3" s="1"/>
  <c r="B797" i="3"/>
  <c r="A797" i="3"/>
  <c r="P796" i="3"/>
  <c r="O796" i="3"/>
  <c r="N796" i="3"/>
  <c r="I796" i="3"/>
  <c r="J796" i="3"/>
  <c r="Q796" i="3"/>
  <c r="H796" i="3"/>
  <c r="D796" i="3"/>
  <c r="E796" i="3" s="1"/>
  <c r="B796" i="3"/>
  <c r="A796" i="3"/>
  <c r="P795" i="3"/>
  <c r="O795" i="3"/>
  <c r="N795" i="3"/>
  <c r="I795" i="3"/>
  <c r="J795" i="3"/>
  <c r="Q795" i="3"/>
  <c r="H795" i="3"/>
  <c r="D795" i="3"/>
  <c r="E795" i="3" s="1"/>
  <c r="B795" i="3"/>
  <c r="A795" i="3"/>
  <c r="P794" i="3"/>
  <c r="O794" i="3"/>
  <c r="N794" i="3"/>
  <c r="I794" i="3"/>
  <c r="J794" i="3"/>
  <c r="Q794" i="3"/>
  <c r="H794" i="3"/>
  <c r="D794" i="3"/>
  <c r="E794" i="3" s="1"/>
  <c r="B794" i="3"/>
  <c r="A794" i="3"/>
  <c r="P793" i="3"/>
  <c r="O793" i="3"/>
  <c r="N793" i="3"/>
  <c r="I793" i="3"/>
  <c r="J793" i="3"/>
  <c r="Q793" i="3"/>
  <c r="H793" i="3"/>
  <c r="D793" i="3"/>
  <c r="E793" i="3" s="1"/>
  <c r="B793" i="3"/>
  <c r="A793" i="3"/>
  <c r="P792" i="3"/>
  <c r="O792" i="3"/>
  <c r="N792" i="3"/>
  <c r="I792" i="3"/>
  <c r="J792" i="3"/>
  <c r="Q792" i="3"/>
  <c r="H792" i="3"/>
  <c r="D792" i="3"/>
  <c r="E792" i="3" s="1"/>
  <c r="B792" i="3"/>
  <c r="A792" i="3"/>
  <c r="P791" i="3"/>
  <c r="O791" i="3"/>
  <c r="N791" i="3"/>
  <c r="I791" i="3"/>
  <c r="J791" i="3"/>
  <c r="Q791" i="3"/>
  <c r="H791" i="3"/>
  <c r="D791" i="3"/>
  <c r="E791" i="3" s="1"/>
  <c r="B791" i="3"/>
  <c r="A791" i="3"/>
  <c r="P790" i="3"/>
  <c r="O790" i="3"/>
  <c r="N790" i="3"/>
  <c r="I790" i="3"/>
  <c r="J790" i="3"/>
  <c r="Q790" i="3"/>
  <c r="H790" i="3"/>
  <c r="D790" i="3"/>
  <c r="E790" i="3" s="1"/>
  <c r="B790" i="3"/>
  <c r="A790" i="3"/>
  <c r="P789" i="3"/>
  <c r="O789" i="3"/>
  <c r="N789" i="3"/>
  <c r="I789" i="3"/>
  <c r="J789" i="3"/>
  <c r="Q789" i="3"/>
  <c r="H789" i="3"/>
  <c r="D789" i="3"/>
  <c r="E789" i="3" s="1"/>
  <c r="B789" i="3"/>
  <c r="A789" i="3"/>
  <c r="P788" i="3"/>
  <c r="O788" i="3"/>
  <c r="N788" i="3"/>
  <c r="I788" i="3"/>
  <c r="J788" i="3"/>
  <c r="Q788" i="3"/>
  <c r="H788" i="3"/>
  <c r="D788" i="3"/>
  <c r="E788" i="3" s="1"/>
  <c r="B788" i="3"/>
  <c r="A788" i="3"/>
  <c r="P787" i="3"/>
  <c r="O787" i="3"/>
  <c r="N787" i="3"/>
  <c r="I787" i="3"/>
  <c r="J787" i="3"/>
  <c r="Q787" i="3"/>
  <c r="H787" i="3"/>
  <c r="D787" i="3"/>
  <c r="E787" i="3" s="1"/>
  <c r="B787" i="3"/>
  <c r="A787" i="3"/>
  <c r="P786" i="3"/>
  <c r="O786" i="3"/>
  <c r="N786" i="3"/>
  <c r="I786" i="3"/>
  <c r="J786" i="3"/>
  <c r="Q786" i="3"/>
  <c r="H786" i="3"/>
  <c r="D786" i="3"/>
  <c r="E786" i="3" s="1"/>
  <c r="B786" i="3"/>
  <c r="A786" i="3"/>
  <c r="P785" i="3"/>
  <c r="O785" i="3"/>
  <c r="N785" i="3"/>
  <c r="I785" i="3"/>
  <c r="J785" i="3"/>
  <c r="Q785" i="3"/>
  <c r="H785" i="3"/>
  <c r="D785" i="3"/>
  <c r="E785" i="3" s="1"/>
  <c r="B785" i="3"/>
  <c r="A785" i="3"/>
  <c r="P784" i="3"/>
  <c r="O784" i="3"/>
  <c r="N784" i="3"/>
  <c r="I784" i="3"/>
  <c r="J784" i="3"/>
  <c r="Q784" i="3"/>
  <c r="H784" i="3"/>
  <c r="D784" i="3"/>
  <c r="E784" i="3" s="1"/>
  <c r="B784" i="3"/>
  <c r="A784" i="3"/>
  <c r="P783" i="3"/>
  <c r="O783" i="3"/>
  <c r="N783" i="3"/>
  <c r="I783" i="3"/>
  <c r="J783" i="3"/>
  <c r="Q783" i="3"/>
  <c r="H783" i="3"/>
  <c r="D783" i="3"/>
  <c r="E783" i="3" s="1"/>
  <c r="B783" i="3"/>
  <c r="A783" i="3"/>
  <c r="P782" i="3"/>
  <c r="O782" i="3"/>
  <c r="N782" i="3"/>
  <c r="I782" i="3"/>
  <c r="J782" i="3"/>
  <c r="Q782" i="3"/>
  <c r="H782" i="3"/>
  <c r="D782" i="3"/>
  <c r="E782" i="3" s="1"/>
  <c r="B782" i="3"/>
  <c r="A782" i="3"/>
  <c r="P781" i="3"/>
  <c r="O781" i="3"/>
  <c r="N781" i="3"/>
  <c r="I781" i="3"/>
  <c r="J781" i="3"/>
  <c r="Q781" i="3"/>
  <c r="H781" i="3"/>
  <c r="D781" i="3"/>
  <c r="E781" i="3" s="1"/>
  <c r="B781" i="3"/>
  <c r="A781" i="3"/>
  <c r="P780" i="3"/>
  <c r="O780" i="3"/>
  <c r="N780" i="3"/>
  <c r="I780" i="3"/>
  <c r="J780" i="3"/>
  <c r="Q780" i="3"/>
  <c r="H780" i="3"/>
  <c r="D780" i="3"/>
  <c r="E780" i="3" s="1"/>
  <c r="B780" i="3"/>
  <c r="A780" i="3"/>
  <c r="P779" i="3"/>
  <c r="O779" i="3"/>
  <c r="N779" i="3"/>
  <c r="I779" i="3"/>
  <c r="J779" i="3"/>
  <c r="Q779" i="3"/>
  <c r="H779" i="3"/>
  <c r="D779" i="3"/>
  <c r="E779" i="3" s="1"/>
  <c r="B779" i="3"/>
  <c r="A779" i="3"/>
  <c r="P778" i="3"/>
  <c r="O778" i="3"/>
  <c r="N778" i="3"/>
  <c r="I778" i="3"/>
  <c r="J778" i="3"/>
  <c r="Q778" i="3"/>
  <c r="H778" i="3"/>
  <c r="D778" i="3"/>
  <c r="E778" i="3" s="1"/>
  <c r="B778" i="3"/>
  <c r="A778" i="3"/>
  <c r="P777" i="3"/>
  <c r="O777" i="3"/>
  <c r="N777" i="3"/>
  <c r="I777" i="3"/>
  <c r="J777" i="3"/>
  <c r="Q777" i="3"/>
  <c r="H777" i="3"/>
  <c r="D777" i="3"/>
  <c r="E777" i="3" s="1"/>
  <c r="B777" i="3"/>
  <c r="A777" i="3"/>
  <c r="P776" i="3"/>
  <c r="O776" i="3"/>
  <c r="N776" i="3"/>
  <c r="I776" i="3"/>
  <c r="J776" i="3"/>
  <c r="Q776" i="3"/>
  <c r="H776" i="3"/>
  <c r="D776" i="3"/>
  <c r="E776" i="3" s="1"/>
  <c r="B776" i="3"/>
  <c r="A776" i="3"/>
  <c r="P775" i="3"/>
  <c r="O775" i="3"/>
  <c r="N775" i="3"/>
  <c r="I775" i="3"/>
  <c r="J775" i="3"/>
  <c r="Q775" i="3"/>
  <c r="H775" i="3"/>
  <c r="D775" i="3"/>
  <c r="E775" i="3" s="1"/>
  <c r="B775" i="3"/>
  <c r="A775" i="3"/>
  <c r="P774" i="3"/>
  <c r="O774" i="3"/>
  <c r="N774" i="3"/>
  <c r="I774" i="3"/>
  <c r="J774" i="3"/>
  <c r="Q774" i="3"/>
  <c r="H774" i="3"/>
  <c r="D774" i="3"/>
  <c r="E774" i="3" s="1"/>
  <c r="B774" i="3"/>
  <c r="A774" i="3"/>
  <c r="P773" i="3"/>
  <c r="O773" i="3"/>
  <c r="N773" i="3"/>
  <c r="I773" i="3"/>
  <c r="J773" i="3"/>
  <c r="Q773" i="3"/>
  <c r="H773" i="3"/>
  <c r="D773" i="3"/>
  <c r="E773" i="3" s="1"/>
  <c r="B773" i="3"/>
  <c r="A773" i="3"/>
  <c r="P772" i="3"/>
  <c r="O772" i="3"/>
  <c r="N772" i="3"/>
  <c r="I772" i="3"/>
  <c r="J772" i="3"/>
  <c r="Q772" i="3"/>
  <c r="H772" i="3"/>
  <c r="D772" i="3"/>
  <c r="E772" i="3" s="1"/>
  <c r="B772" i="3"/>
  <c r="A772" i="3"/>
  <c r="P771" i="3"/>
  <c r="O771" i="3"/>
  <c r="N771" i="3"/>
  <c r="I771" i="3"/>
  <c r="J771" i="3"/>
  <c r="Q771" i="3"/>
  <c r="H771" i="3"/>
  <c r="D771" i="3"/>
  <c r="E771" i="3" s="1"/>
  <c r="B771" i="3"/>
  <c r="A771" i="3"/>
  <c r="P770" i="3"/>
  <c r="O770" i="3"/>
  <c r="N770" i="3"/>
  <c r="I770" i="3"/>
  <c r="J770" i="3"/>
  <c r="Q770" i="3"/>
  <c r="H770" i="3"/>
  <c r="D770" i="3"/>
  <c r="E770" i="3" s="1"/>
  <c r="B770" i="3"/>
  <c r="A770" i="3"/>
  <c r="P769" i="3"/>
  <c r="O769" i="3"/>
  <c r="N769" i="3"/>
  <c r="I769" i="3"/>
  <c r="J769" i="3"/>
  <c r="Q769" i="3"/>
  <c r="H769" i="3"/>
  <c r="D769" i="3"/>
  <c r="E769" i="3" s="1"/>
  <c r="B769" i="3"/>
  <c r="A769" i="3"/>
  <c r="P768" i="3"/>
  <c r="O768" i="3"/>
  <c r="N768" i="3"/>
  <c r="I768" i="3"/>
  <c r="J768" i="3"/>
  <c r="Q768" i="3"/>
  <c r="H768" i="3"/>
  <c r="D768" i="3"/>
  <c r="E768" i="3" s="1"/>
  <c r="B768" i="3"/>
  <c r="A768" i="3"/>
  <c r="P767" i="3"/>
  <c r="O767" i="3"/>
  <c r="N767" i="3"/>
  <c r="I767" i="3"/>
  <c r="J767" i="3"/>
  <c r="Q767" i="3"/>
  <c r="H767" i="3"/>
  <c r="D767" i="3"/>
  <c r="E767" i="3" s="1"/>
  <c r="B767" i="3"/>
  <c r="A767" i="3"/>
  <c r="P766" i="3"/>
  <c r="O766" i="3"/>
  <c r="N766" i="3"/>
  <c r="I766" i="3"/>
  <c r="J766" i="3"/>
  <c r="Q766" i="3"/>
  <c r="H766" i="3"/>
  <c r="D766" i="3"/>
  <c r="E766" i="3" s="1"/>
  <c r="B766" i="3"/>
  <c r="A766" i="3"/>
  <c r="P765" i="3"/>
  <c r="O765" i="3"/>
  <c r="N765" i="3"/>
  <c r="I765" i="3"/>
  <c r="J765" i="3"/>
  <c r="Q765" i="3"/>
  <c r="H765" i="3"/>
  <c r="D765" i="3"/>
  <c r="E765" i="3" s="1"/>
  <c r="B765" i="3"/>
  <c r="A765" i="3"/>
  <c r="P764" i="3"/>
  <c r="O764" i="3"/>
  <c r="N764" i="3"/>
  <c r="I764" i="3"/>
  <c r="J764" i="3"/>
  <c r="Q764" i="3"/>
  <c r="H764" i="3"/>
  <c r="D764" i="3"/>
  <c r="E764" i="3" s="1"/>
  <c r="B764" i="3"/>
  <c r="A764" i="3"/>
  <c r="P763" i="3"/>
  <c r="O763" i="3"/>
  <c r="N763" i="3"/>
  <c r="I763" i="3"/>
  <c r="J763" i="3"/>
  <c r="Q763" i="3"/>
  <c r="H763" i="3"/>
  <c r="D763" i="3"/>
  <c r="E763" i="3" s="1"/>
  <c r="B763" i="3"/>
  <c r="A763" i="3"/>
  <c r="P762" i="3"/>
  <c r="O762" i="3"/>
  <c r="N762" i="3"/>
  <c r="I762" i="3"/>
  <c r="J762" i="3"/>
  <c r="Q762" i="3"/>
  <c r="H762" i="3"/>
  <c r="D762" i="3"/>
  <c r="E762" i="3" s="1"/>
  <c r="B762" i="3"/>
  <c r="A762" i="3"/>
  <c r="P761" i="3"/>
  <c r="O761" i="3"/>
  <c r="N761" i="3"/>
  <c r="I761" i="3"/>
  <c r="J761" i="3"/>
  <c r="Q761" i="3"/>
  <c r="H761" i="3"/>
  <c r="D761" i="3"/>
  <c r="E761" i="3" s="1"/>
  <c r="B761" i="3"/>
  <c r="A761" i="3"/>
  <c r="P760" i="3"/>
  <c r="O760" i="3"/>
  <c r="N760" i="3"/>
  <c r="I760" i="3"/>
  <c r="J760" i="3"/>
  <c r="Q760" i="3"/>
  <c r="H760" i="3"/>
  <c r="D760" i="3"/>
  <c r="E760" i="3" s="1"/>
  <c r="B760" i="3"/>
  <c r="A760" i="3"/>
  <c r="P759" i="3"/>
  <c r="O759" i="3"/>
  <c r="N759" i="3"/>
  <c r="I759" i="3"/>
  <c r="J759" i="3"/>
  <c r="Q759" i="3"/>
  <c r="H759" i="3"/>
  <c r="D759" i="3"/>
  <c r="E759" i="3" s="1"/>
  <c r="B759" i="3"/>
  <c r="A759" i="3"/>
  <c r="P758" i="3"/>
  <c r="O758" i="3"/>
  <c r="N758" i="3"/>
  <c r="I758" i="3"/>
  <c r="J758" i="3"/>
  <c r="Q758" i="3"/>
  <c r="H758" i="3"/>
  <c r="D758" i="3"/>
  <c r="E758" i="3" s="1"/>
  <c r="B758" i="3"/>
  <c r="A758" i="3"/>
  <c r="P757" i="3"/>
  <c r="O757" i="3"/>
  <c r="N757" i="3"/>
  <c r="I757" i="3"/>
  <c r="J757" i="3"/>
  <c r="Q757" i="3"/>
  <c r="H757" i="3"/>
  <c r="D757" i="3"/>
  <c r="E757" i="3" s="1"/>
  <c r="B757" i="3"/>
  <c r="A757" i="3"/>
  <c r="P756" i="3"/>
  <c r="O756" i="3"/>
  <c r="N756" i="3"/>
  <c r="I756" i="3"/>
  <c r="J756" i="3"/>
  <c r="H756" i="3"/>
  <c r="D756" i="3"/>
  <c r="E756" i="3" s="1"/>
  <c r="B756" i="3"/>
  <c r="A756" i="3"/>
  <c r="P755" i="3"/>
  <c r="O755" i="3"/>
  <c r="N755" i="3"/>
  <c r="I755" i="3"/>
  <c r="J755" i="3"/>
  <c r="H755" i="3"/>
  <c r="D755" i="3"/>
  <c r="E755" i="3" s="1"/>
  <c r="B755" i="3"/>
  <c r="A755" i="3"/>
  <c r="P754" i="3"/>
  <c r="O754" i="3"/>
  <c r="N754" i="3"/>
  <c r="I754" i="3"/>
  <c r="J754" i="3"/>
  <c r="H754" i="3"/>
  <c r="D754" i="3"/>
  <c r="E754" i="3" s="1"/>
  <c r="B754" i="3"/>
  <c r="A754" i="3"/>
  <c r="P753" i="3"/>
  <c r="O753" i="3"/>
  <c r="N753" i="3"/>
  <c r="I753" i="3"/>
  <c r="J753" i="3"/>
  <c r="H753" i="3"/>
  <c r="D753" i="3"/>
  <c r="E753" i="3" s="1"/>
  <c r="B753" i="3"/>
  <c r="A753" i="3"/>
  <c r="P752" i="3"/>
  <c r="O752" i="3"/>
  <c r="N752" i="3"/>
  <c r="I752" i="3"/>
  <c r="J752" i="3"/>
  <c r="H752" i="3"/>
  <c r="D752" i="3"/>
  <c r="E752" i="3" s="1"/>
  <c r="B752" i="3"/>
  <c r="A752" i="3"/>
  <c r="P751" i="3"/>
  <c r="O751" i="3"/>
  <c r="N751" i="3"/>
  <c r="I751" i="3"/>
  <c r="J751" i="3"/>
  <c r="H751" i="3"/>
  <c r="D751" i="3"/>
  <c r="E751" i="3" s="1"/>
  <c r="B751" i="3"/>
  <c r="A751" i="3"/>
  <c r="P750" i="3"/>
  <c r="O750" i="3"/>
  <c r="N750" i="3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/>
  <c r="I748" i="3"/>
  <c r="J748" i="3"/>
  <c r="H748" i="3"/>
  <c r="D748" i="3"/>
  <c r="E748" i="3" s="1"/>
  <c r="B748" i="3"/>
  <c r="A748" i="3"/>
  <c r="P747" i="3"/>
  <c r="O747" i="3"/>
  <c r="N747" i="3"/>
  <c r="I747" i="3"/>
  <c r="J747" i="3"/>
  <c r="H747" i="3"/>
  <c r="D747" i="3"/>
  <c r="E747" i="3" s="1"/>
  <c r="B747" i="3"/>
  <c r="A747" i="3"/>
  <c r="P746" i="3"/>
  <c r="O746" i="3"/>
  <c r="N746" i="3"/>
  <c r="I746" i="3"/>
  <c r="J746" i="3"/>
  <c r="H746" i="3"/>
  <c r="D746" i="3"/>
  <c r="E746" i="3" s="1"/>
  <c r="B746" i="3"/>
  <c r="A746" i="3"/>
  <c r="P745" i="3"/>
  <c r="O745" i="3"/>
  <c r="N745" i="3"/>
  <c r="I745" i="3"/>
  <c r="J745" i="3"/>
  <c r="H745" i="3"/>
  <c r="D745" i="3"/>
  <c r="E745" i="3" s="1"/>
  <c r="B745" i="3"/>
  <c r="A745" i="3"/>
  <c r="P744" i="3"/>
  <c r="O744" i="3"/>
  <c r="N744" i="3"/>
  <c r="I744" i="3"/>
  <c r="J744" i="3"/>
  <c r="H744" i="3"/>
  <c r="D744" i="3"/>
  <c r="E744" i="3" s="1"/>
  <c r="B744" i="3"/>
  <c r="A744" i="3"/>
  <c r="P743" i="3"/>
  <c r="O743" i="3"/>
  <c r="N743" i="3"/>
  <c r="I743" i="3"/>
  <c r="J743" i="3"/>
  <c r="H743" i="3"/>
  <c r="D743" i="3"/>
  <c r="E743" i="3" s="1"/>
  <c r="B743" i="3"/>
  <c r="A743" i="3"/>
  <c r="P742" i="3"/>
  <c r="O742" i="3"/>
  <c r="N742" i="3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/>
  <c r="I740" i="3"/>
  <c r="J740" i="3"/>
  <c r="H740" i="3"/>
  <c r="D740" i="3"/>
  <c r="E740" i="3" s="1"/>
  <c r="B740" i="3"/>
  <c r="A740" i="3"/>
  <c r="P739" i="3"/>
  <c r="O739" i="3"/>
  <c r="N739" i="3"/>
  <c r="I739" i="3"/>
  <c r="J739" i="3"/>
  <c r="H739" i="3"/>
  <c r="D739" i="3"/>
  <c r="E739" i="3" s="1"/>
  <c r="B739" i="3"/>
  <c r="A739" i="3"/>
  <c r="P738" i="3"/>
  <c r="O738" i="3"/>
  <c r="N738" i="3"/>
  <c r="I738" i="3"/>
  <c r="J738" i="3"/>
  <c r="H738" i="3"/>
  <c r="D738" i="3"/>
  <c r="E738" i="3" s="1"/>
  <c r="B738" i="3"/>
  <c r="A738" i="3"/>
  <c r="P737" i="3"/>
  <c r="O737" i="3"/>
  <c r="N737" i="3"/>
  <c r="I737" i="3"/>
  <c r="J737" i="3"/>
  <c r="H737" i="3"/>
  <c r="D737" i="3"/>
  <c r="E737" i="3" s="1"/>
  <c r="B737" i="3"/>
  <c r="A737" i="3"/>
  <c r="P736" i="3"/>
  <c r="O736" i="3"/>
  <c r="N736" i="3"/>
  <c r="I736" i="3"/>
  <c r="J736" i="3"/>
  <c r="H736" i="3"/>
  <c r="D736" i="3"/>
  <c r="E736" i="3" s="1"/>
  <c r="B736" i="3"/>
  <c r="A736" i="3"/>
  <c r="P735" i="3"/>
  <c r="O735" i="3"/>
  <c r="N735" i="3"/>
  <c r="I735" i="3"/>
  <c r="J735" i="3"/>
  <c r="H735" i="3"/>
  <c r="D735" i="3"/>
  <c r="E735" i="3" s="1"/>
  <c r="B735" i="3"/>
  <c r="A735" i="3"/>
  <c r="P734" i="3"/>
  <c r="O734" i="3"/>
  <c r="N734" i="3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/>
  <c r="I732" i="3"/>
  <c r="J732" i="3"/>
  <c r="H732" i="3"/>
  <c r="D732" i="3"/>
  <c r="E732" i="3" s="1"/>
  <c r="B732" i="3"/>
  <c r="A732" i="3"/>
  <c r="P731" i="3"/>
  <c r="O731" i="3"/>
  <c r="N731" i="3"/>
  <c r="I731" i="3"/>
  <c r="J731" i="3"/>
  <c r="H731" i="3"/>
  <c r="D731" i="3"/>
  <c r="E731" i="3" s="1"/>
  <c r="B731" i="3"/>
  <c r="A731" i="3"/>
  <c r="P730" i="3"/>
  <c r="O730" i="3"/>
  <c r="N730" i="3"/>
  <c r="I730" i="3"/>
  <c r="J730" i="3"/>
  <c r="H730" i="3"/>
  <c r="D730" i="3"/>
  <c r="E730" i="3" s="1"/>
  <c r="B730" i="3"/>
  <c r="A730" i="3"/>
  <c r="P729" i="3"/>
  <c r="O729" i="3"/>
  <c r="N729" i="3"/>
  <c r="I729" i="3"/>
  <c r="J729" i="3"/>
  <c r="H729" i="3"/>
  <c r="D729" i="3"/>
  <c r="E729" i="3" s="1"/>
  <c r="B729" i="3"/>
  <c r="A729" i="3"/>
  <c r="P728" i="3"/>
  <c r="O728" i="3"/>
  <c r="N728" i="3"/>
  <c r="I728" i="3"/>
  <c r="J728" i="3"/>
  <c r="H728" i="3"/>
  <c r="D728" i="3"/>
  <c r="E728" i="3" s="1"/>
  <c r="B728" i="3"/>
  <c r="A728" i="3"/>
  <c r="P727" i="3"/>
  <c r="O727" i="3"/>
  <c r="N727" i="3"/>
  <c r="I727" i="3"/>
  <c r="J727" i="3"/>
  <c r="H727" i="3"/>
  <c r="D727" i="3"/>
  <c r="E727" i="3" s="1"/>
  <c r="B727" i="3"/>
  <c r="A727" i="3"/>
  <c r="P726" i="3"/>
  <c r="O726" i="3"/>
  <c r="N726" i="3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/>
  <c r="I724" i="3"/>
  <c r="J724" i="3"/>
  <c r="H724" i="3"/>
  <c r="D724" i="3"/>
  <c r="E724" i="3" s="1"/>
  <c r="B724" i="3"/>
  <c r="A724" i="3"/>
  <c r="P723" i="3"/>
  <c r="O723" i="3"/>
  <c r="N723" i="3"/>
  <c r="I723" i="3"/>
  <c r="J723" i="3"/>
  <c r="H723" i="3"/>
  <c r="D723" i="3"/>
  <c r="E723" i="3" s="1"/>
  <c r="B723" i="3"/>
  <c r="A723" i="3"/>
  <c r="P722" i="3"/>
  <c r="O722" i="3"/>
  <c r="N722" i="3"/>
  <c r="I722" i="3"/>
  <c r="J722" i="3"/>
  <c r="H722" i="3"/>
  <c r="D722" i="3"/>
  <c r="E722" i="3" s="1"/>
  <c r="B722" i="3"/>
  <c r="A722" i="3"/>
  <c r="P721" i="3"/>
  <c r="O721" i="3"/>
  <c r="N721" i="3"/>
  <c r="I721" i="3"/>
  <c r="J721" i="3"/>
  <c r="H721" i="3"/>
  <c r="D721" i="3"/>
  <c r="E721" i="3" s="1"/>
  <c r="B721" i="3"/>
  <c r="A721" i="3"/>
  <c r="P720" i="3"/>
  <c r="O720" i="3"/>
  <c r="N720" i="3"/>
  <c r="I720" i="3"/>
  <c r="J720" i="3"/>
  <c r="H720" i="3"/>
  <c r="D720" i="3"/>
  <c r="E720" i="3" s="1"/>
  <c r="B720" i="3"/>
  <c r="A720" i="3"/>
  <c r="P719" i="3"/>
  <c r="O719" i="3"/>
  <c r="N719" i="3"/>
  <c r="I719" i="3"/>
  <c r="J719" i="3"/>
  <c r="H719" i="3"/>
  <c r="D719" i="3"/>
  <c r="E719" i="3" s="1"/>
  <c r="B719" i="3"/>
  <c r="A719" i="3"/>
  <c r="P718" i="3"/>
  <c r="O718" i="3"/>
  <c r="N718" i="3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/>
  <c r="I716" i="3"/>
  <c r="J716" i="3"/>
  <c r="H716" i="3"/>
  <c r="D716" i="3"/>
  <c r="E716" i="3" s="1"/>
  <c r="B716" i="3"/>
  <c r="A716" i="3"/>
  <c r="P715" i="3"/>
  <c r="O715" i="3"/>
  <c r="N715" i="3"/>
  <c r="I715" i="3"/>
  <c r="J715" i="3"/>
  <c r="H715" i="3"/>
  <c r="D715" i="3"/>
  <c r="E715" i="3" s="1"/>
  <c r="B715" i="3"/>
  <c r="A715" i="3"/>
  <c r="P714" i="3"/>
  <c r="O714" i="3"/>
  <c r="N714" i="3"/>
  <c r="I714" i="3"/>
  <c r="J714" i="3"/>
  <c r="H714" i="3"/>
  <c r="D714" i="3"/>
  <c r="E714" i="3" s="1"/>
  <c r="B714" i="3"/>
  <c r="A714" i="3"/>
  <c r="P713" i="3"/>
  <c r="O713" i="3"/>
  <c r="N713" i="3"/>
  <c r="I713" i="3"/>
  <c r="J713" i="3"/>
  <c r="H713" i="3"/>
  <c r="D713" i="3"/>
  <c r="E713" i="3" s="1"/>
  <c r="B713" i="3"/>
  <c r="A713" i="3"/>
  <c r="P712" i="3"/>
  <c r="O712" i="3"/>
  <c r="N712" i="3"/>
  <c r="I712" i="3"/>
  <c r="J712" i="3"/>
  <c r="H712" i="3"/>
  <c r="D712" i="3"/>
  <c r="E712" i="3" s="1"/>
  <c r="B712" i="3"/>
  <c r="A712" i="3"/>
  <c r="P711" i="3"/>
  <c r="O711" i="3"/>
  <c r="N711" i="3"/>
  <c r="I711" i="3"/>
  <c r="J711" i="3"/>
  <c r="H711" i="3"/>
  <c r="D711" i="3"/>
  <c r="E711" i="3" s="1"/>
  <c r="B711" i="3"/>
  <c r="A711" i="3"/>
  <c r="P710" i="3"/>
  <c r="O710" i="3"/>
  <c r="N710" i="3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/>
  <c r="I708" i="3"/>
  <c r="J708" i="3"/>
  <c r="H708" i="3"/>
  <c r="D708" i="3"/>
  <c r="E708" i="3" s="1"/>
  <c r="B708" i="3"/>
  <c r="A708" i="3"/>
  <c r="P707" i="3"/>
  <c r="O707" i="3"/>
  <c r="N707" i="3"/>
  <c r="I707" i="3"/>
  <c r="J707" i="3"/>
  <c r="H707" i="3"/>
  <c r="D707" i="3"/>
  <c r="E707" i="3" s="1"/>
  <c r="B707" i="3"/>
  <c r="A707" i="3"/>
  <c r="P706" i="3"/>
  <c r="O706" i="3"/>
  <c r="N706" i="3"/>
  <c r="I706" i="3"/>
  <c r="J706" i="3"/>
  <c r="H706" i="3"/>
  <c r="D706" i="3"/>
  <c r="E706" i="3" s="1"/>
  <c r="B706" i="3"/>
  <c r="A706" i="3"/>
  <c r="P705" i="3"/>
  <c r="O705" i="3"/>
  <c r="N705" i="3"/>
  <c r="I705" i="3"/>
  <c r="J705" i="3"/>
  <c r="H705" i="3"/>
  <c r="D705" i="3"/>
  <c r="E705" i="3" s="1"/>
  <c r="B705" i="3"/>
  <c r="A705" i="3"/>
  <c r="P704" i="3"/>
  <c r="O704" i="3"/>
  <c r="N704" i="3"/>
  <c r="I704" i="3"/>
  <c r="J704" i="3"/>
  <c r="H704" i="3"/>
  <c r="D704" i="3"/>
  <c r="E704" i="3" s="1"/>
  <c r="B704" i="3"/>
  <c r="A704" i="3"/>
  <c r="P703" i="3"/>
  <c r="O703" i="3"/>
  <c r="N703" i="3"/>
  <c r="I703" i="3"/>
  <c r="J703" i="3"/>
  <c r="H703" i="3"/>
  <c r="D703" i="3"/>
  <c r="E703" i="3" s="1"/>
  <c r="B703" i="3"/>
  <c r="A703" i="3"/>
  <c r="P702" i="3"/>
  <c r="O702" i="3"/>
  <c r="N702" i="3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/>
  <c r="I700" i="3"/>
  <c r="J700" i="3"/>
  <c r="H700" i="3"/>
  <c r="D700" i="3"/>
  <c r="E700" i="3" s="1"/>
  <c r="B700" i="3"/>
  <c r="A700" i="3"/>
  <c r="P699" i="3"/>
  <c r="O699" i="3"/>
  <c r="N699" i="3"/>
  <c r="I699" i="3"/>
  <c r="J699" i="3"/>
  <c r="H699" i="3"/>
  <c r="D699" i="3"/>
  <c r="E699" i="3" s="1"/>
  <c r="B699" i="3"/>
  <c r="A699" i="3"/>
  <c r="P698" i="3"/>
  <c r="O698" i="3"/>
  <c r="N698" i="3"/>
  <c r="I698" i="3"/>
  <c r="J698" i="3"/>
  <c r="H698" i="3"/>
  <c r="D698" i="3"/>
  <c r="E698" i="3" s="1"/>
  <c r="B698" i="3"/>
  <c r="A698" i="3"/>
  <c r="P697" i="3"/>
  <c r="O697" i="3"/>
  <c r="N697" i="3"/>
  <c r="I697" i="3"/>
  <c r="J697" i="3"/>
  <c r="H697" i="3"/>
  <c r="D697" i="3"/>
  <c r="E697" i="3" s="1"/>
  <c r="B697" i="3"/>
  <c r="A697" i="3"/>
  <c r="P696" i="3"/>
  <c r="O696" i="3"/>
  <c r="N696" i="3"/>
  <c r="I696" i="3"/>
  <c r="J696" i="3"/>
  <c r="H696" i="3"/>
  <c r="D696" i="3"/>
  <c r="E696" i="3" s="1"/>
  <c r="B696" i="3"/>
  <c r="A696" i="3"/>
  <c r="P695" i="3"/>
  <c r="O695" i="3"/>
  <c r="N695" i="3"/>
  <c r="I695" i="3"/>
  <c r="J695" i="3"/>
  <c r="H695" i="3"/>
  <c r="D695" i="3"/>
  <c r="E695" i="3" s="1"/>
  <c r="B695" i="3"/>
  <c r="A695" i="3"/>
  <c r="P694" i="3"/>
  <c r="O694" i="3"/>
  <c r="N694" i="3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/>
  <c r="I692" i="3"/>
  <c r="J692" i="3"/>
  <c r="H692" i="3"/>
  <c r="D692" i="3"/>
  <c r="E692" i="3" s="1"/>
  <c r="B692" i="3"/>
  <c r="A692" i="3"/>
  <c r="P691" i="3"/>
  <c r="O691" i="3"/>
  <c r="N691" i="3"/>
  <c r="I691" i="3"/>
  <c r="J691" i="3"/>
  <c r="H691" i="3"/>
  <c r="D691" i="3"/>
  <c r="E691" i="3" s="1"/>
  <c r="B691" i="3"/>
  <c r="A691" i="3"/>
  <c r="P690" i="3"/>
  <c r="O690" i="3"/>
  <c r="N690" i="3"/>
  <c r="I690" i="3"/>
  <c r="J690" i="3"/>
  <c r="H690" i="3"/>
  <c r="D690" i="3"/>
  <c r="E690" i="3" s="1"/>
  <c r="B690" i="3"/>
  <c r="A690" i="3"/>
  <c r="P689" i="3"/>
  <c r="O689" i="3"/>
  <c r="N689" i="3"/>
  <c r="I689" i="3"/>
  <c r="J689" i="3"/>
  <c r="H689" i="3"/>
  <c r="D689" i="3"/>
  <c r="E689" i="3" s="1"/>
  <c r="B689" i="3"/>
  <c r="A689" i="3"/>
  <c r="P688" i="3"/>
  <c r="O688" i="3"/>
  <c r="N688" i="3"/>
  <c r="I688" i="3"/>
  <c r="J688" i="3"/>
  <c r="H688" i="3"/>
  <c r="D688" i="3"/>
  <c r="E688" i="3" s="1"/>
  <c r="B688" i="3"/>
  <c r="A688" i="3"/>
  <c r="P687" i="3"/>
  <c r="O687" i="3"/>
  <c r="N687" i="3"/>
  <c r="I687" i="3"/>
  <c r="J687" i="3"/>
  <c r="H687" i="3"/>
  <c r="D687" i="3"/>
  <c r="E687" i="3" s="1"/>
  <c r="B687" i="3"/>
  <c r="A687" i="3"/>
  <c r="P686" i="3"/>
  <c r="O686" i="3"/>
  <c r="N686" i="3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/>
  <c r="I684" i="3"/>
  <c r="J684" i="3"/>
  <c r="H684" i="3"/>
  <c r="D684" i="3"/>
  <c r="E684" i="3" s="1"/>
  <c r="B684" i="3"/>
  <c r="A684" i="3"/>
  <c r="P683" i="3"/>
  <c r="O683" i="3"/>
  <c r="N683" i="3"/>
  <c r="I683" i="3"/>
  <c r="J683" i="3"/>
  <c r="H683" i="3"/>
  <c r="D683" i="3"/>
  <c r="E683" i="3" s="1"/>
  <c r="B683" i="3"/>
  <c r="A683" i="3"/>
  <c r="P682" i="3"/>
  <c r="O682" i="3"/>
  <c r="N682" i="3"/>
  <c r="I682" i="3"/>
  <c r="J682" i="3"/>
  <c r="H682" i="3"/>
  <c r="D682" i="3"/>
  <c r="E682" i="3" s="1"/>
  <c r="B682" i="3"/>
  <c r="A682" i="3"/>
  <c r="P681" i="3"/>
  <c r="O681" i="3"/>
  <c r="N681" i="3"/>
  <c r="I681" i="3"/>
  <c r="J681" i="3"/>
  <c r="H681" i="3"/>
  <c r="D681" i="3"/>
  <c r="E681" i="3" s="1"/>
  <c r="B681" i="3"/>
  <c r="A681" i="3"/>
  <c r="P680" i="3"/>
  <c r="O680" i="3"/>
  <c r="N680" i="3"/>
  <c r="I680" i="3"/>
  <c r="J680" i="3"/>
  <c r="H680" i="3"/>
  <c r="D680" i="3"/>
  <c r="E680" i="3" s="1"/>
  <c r="B680" i="3"/>
  <c r="A680" i="3"/>
  <c r="P679" i="3"/>
  <c r="O679" i="3"/>
  <c r="N679" i="3"/>
  <c r="I679" i="3"/>
  <c r="J679" i="3"/>
  <c r="H679" i="3"/>
  <c r="D679" i="3"/>
  <c r="E679" i="3" s="1"/>
  <c r="B679" i="3"/>
  <c r="A679" i="3"/>
  <c r="P678" i="3"/>
  <c r="O678" i="3"/>
  <c r="N678" i="3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/>
  <c r="I676" i="3"/>
  <c r="J676" i="3"/>
  <c r="H676" i="3"/>
  <c r="D676" i="3"/>
  <c r="E676" i="3" s="1"/>
  <c r="B676" i="3"/>
  <c r="A676" i="3"/>
  <c r="P675" i="3"/>
  <c r="O675" i="3"/>
  <c r="N675" i="3"/>
  <c r="I675" i="3"/>
  <c r="J675" i="3"/>
  <c r="H675" i="3"/>
  <c r="D675" i="3"/>
  <c r="E675" i="3" s="1"/>
  <c r="B675" i="3"/>
  <c r="A675" i="3"/>
  <c r="P674" i="3"/>
  <c r="O674" i="3"/>
  <c r="N674" i="3"/>
  <c r="I674" i="3"/>
  <c r="J674" i="3"/>
  <c r="H674" i="3"/>
  <c r="D674" i="3"/>
  <c r="E674" i="3" s="1"/>
  <c r="B674" i="3"/>
  <c r="A674" i="3"/>
  <c r="P673" i="3"/>
  <c r="O673" i="3"/>
  <c r="N673" i="3"/>
  <c r="I673" i="3"/>
  <c r="J673" i="3"/>
  <c r="H673" i="3"/>
  <c r="D673" i="3"/>
  <c r="E673" i="3" s="1"/>
  <c r="B673" i="3"/>
  <c r="A673" i="3"/>
  <c r="P672" i="3"/>
  <c r="O672" i="3"/>
  <c r="N672" i="3"/>
  <c r="I672" i="3"/>
  <c r="J672" i="3"/>
  <c r="H672" i="3"/>
  <c r="D672" i="3"/>
  <c r="E672" i="3" s="1"/>
  <c r="B672" i="3"/>
  <c r="A672" i="3"/>
  <c r="P671" i="3"/>
  <c r="O671" i="3"/>
  <c r="N671" i="3"/>
  <c r="I671" i="3"/>
  <c r="J671" i="3"/>
  <c r="H671" i="3"/>
  <c r="D671" i="3"/>
  <c r="E671" i="3" s="1"/>
  <c r="B671" i="3"/>
  <c r="A671" i="3"/>
  <c r="P670" i="3"/>
  <c r="O670" i="3"/>
  <c r="N670" i="3"/>
  <c r="I670" i="3"/>
  <c r="J670" i="3"/>
  <c r="H670" i="3"/>
  <c r="D670" i="3"/>
  <c r="E670" i="3" s="1"/>
  <c r="B670" i="3"/>
  <c r="A670" i="3"/>
  <c r="P669" i="3"/>
  <c r="O669" i="3"/>
  <c r="N669" i="3"/>
  <c r="I669" i="3"/>
  <c r="J669" i="3"/>
  <c r="H669" i="3"/>
  <c r="D669" i="3"/>
  <c r="E669" i="3" s="1"/>
  <c r="B669" i="3"/>
  <c r="A669" i="3"/>
  <c r="P668" i="3"/>
  <c r="O668" i="3"/>
  <c r="N668" i="3"/>
  <c r="I668" i="3"/>
  <c r="J668" i="3"/>
  <c r="H668" i="3"/>
  <c r="D668" i="3"/>
  <c r="E668" i="3" s="1"/>
  <c r="B668" i="3"/>
  <c r="A668" i="3"/>
  <c r="P667" i="3"/>
  <c r="O667" i="3"/>
  <c r="N667" i="3"/>
  <c r="I667" i="3"/>
  <c r="J667" i="3"/>
  <c r="H667" i="3"/>
  <c r="D667" i="3"/>
  <c r="E667" i="3" s="1"/>
  <c r="B667" i="3"/>
  <c r="A667" i="3"/>
  <c r="P666" i="3"/>
  <c r="O666" i="3"/>
  <c r="N666" i="3"/>
  <c r="I666" i="3"/>
  <c r="J666" i="3"/>
  <c r="H666" i="3"/>
  <c r="D666" i="3"/>
  <c r="E666" i="3" s="1"/>
  <c r="B666" i="3"/>
  <c r="A666" i="3"/>
  <c r="P665" i="3"/>
  <c r="O665" i="3"/>
  <c r="N665" i="3"/>
  <c r="I665" i="3"/>
  <c r="J665" i="3"/>
  <c r="H665" i="3"/>
  <c r="D665" i="3"/>
  <c r="E665" i="3" s="1"/>
  <c r="B665" i="3"/>
  <c r="A665" i="3"/>
  <c r="P664" i="3"/>
  <c r="O664" i="3"/>
  <c r="N664" i="3"/>
  <c r="I664" i="3"/>
  <c r="J664" i="3"/>
  <c r="H664" i="3"/>
  <c r="D664" i="3"/>
  <c r="E664" i="3" s="1"/>
  <c r="B664" i="3"/>
  <c r="A664" i="3"/>
  <c r="P663" i="3"/>
  <c r="O663" i="3"/>
  <c r="N663" i="3"/>
  <c r="I663" i="3"/>
  <c r="J663" i="3"/>
  <c r="H663" i="3"/>
  <c r="D663" i="3"/>
  <c r="E663" i="3" s="1"/>
  <c r="B663" i="3"/>
  <c r="A663" i="3"/>
  <c r="P662" i="3"/>
  <c r="O662" i="3"/>
  <c r="N662" i="3"/>
  <c r="I662" i="3"/>
  <c r="J662" i="3"/>
  <c r="H662" i="3"/>
  <c r="D662" i="3"/>
  <c r="E662" i="3" s="1"/>
  <c r="B662" i="3"/>
  <c r="A662" i="3"/>
  <c r="P661" i="3"/>
  <c r="O661" i="3"/>
  <c r="N661" i="3"/>
  <c r="I661" i="3"/>
  <c r="J661" i="3"/>
  <c r="H661" i="3"/>
  <c r="D661" i="3"/>
  <c r="E661" i="3" s="1"/>
  <c r="B661" i="3"/>
  <c r="A661" i="3"/>
  <c r="P660" i="3"/>
  <c r="O660" i="3"/>
  <c r="N660" i="3"/>
  <c r="I660" i="3"/>
  <c r="J660" i="3"/>
  <c r="H660" i="3"/>
  <c r="D660" i="3"/>
  <c r="E660" i="3" s="1"/>
  <c r="B660" i="3"/>
  <c r="A660" i="3"/>
  <c r="P659" i="3"/>
  <c r="O659" i="3"/>
  <c r="N659" i="3"/>
  <c r="I659" i="3"/>
  <c r="J659" i="3"/>
  <c r="H659" i="3"/>
  <c r="D659" i="3"/>
  <c r="E659" i="3" s="1"/>
  <c r="B659" i="3"/>
  <c r="A659" i="3"/>
  <c r="P658" i="3"/>
  <c r="O658" i="3"/>
  <c r="N658" i="3"/>
  <c r="I658" i="3"/>
  <c r="J658" i="3"/>
  <c r="H658" i="3"/>
  <c r="D658" i="3"/>
  <c r="E658" i="3" s="1"/>
  <c r="B658" i="3"/>
  <c r="A658" i="3"/>
  <c r="P657" i="3"/>
  <c r="O657" i="3"/>
  <c r="N657" i="3"/>
  <c r="I657" i="3"/>
  <c r="J657" i="3"/>
  <c r="H657" i="3"/>
  <c r="D657" i="3"/>
  <c r="E657" i="3" s="1"/>
  <c r="B657" i="3"/>
  <c r="A657" i="3"/>
  <c r="P656" i="3"/>
  <c r="O656" i="3"/>
  <c r="N656" i="3"/>
  <c r="I656" i="3"/>
  <c r="J656" i="3"/>
  <c r="H656" i="3"/>
  <c r="D656" i="3"/>
  <c r="E656" i="3" s="1"/>
  <c r="B656" i="3"/>
  <c r="A656" i="3"/>
  <c r="P655" i="3"/>
  <c r="O655" i="3"/>
  <c r="N655" i="3"/>
  <c r="I655" i="3"/>
  <c r="J655" i="3"/>
  <c r="H655" i="3"/>
  <c r="D655" i="3"/>
  <c r="E655" i="3" s="1"/>
  <c r="B655" i="3"/>
  <c r="A655" i="3"/>
  <c r="P654" i="3"/>
  <c r="O654" i="3"/>
  <c r="N654" i="3"/>
  <c r="I654" i="3"/>
  <c r="J654" i="3"/>
  <c r="H654" i="3"/>
  <c r="D654" i="3"/>
  <c r="E654" i="3" s="1"/>
  <c r="B654" i="3"/>
  <c r="A654" i="3"/>
  <c r="P653" i="3"/>
  <c r="O653" i="3"/>
  <c r="N653" i="3"/>
  <c r="I653" i="3"/>
  <c r="J653" i="3"/>
  <c r="H653" i="3"/>
  <c r="D653" i="3"/>
  <c r="E653" i="3" s="1"/>
  <c r="B653" i="3"/>
  <c r="A653" i="3"/>
  <c r="P652" i="3"/>
  <c r="O652" i="3"/>
  <c r="N652" i="3"/>
  <c r="I652" i="3"/>
  <c r="J652" i="3"/>
  <c r="H652" i="3"/>
  <c r="D652" i="3"/>
  <c r="E652" i="3" s="1"/>
  <c r="B652" i="3"/>
  <c r="A652" i="3"/>
  <c r="P651" i="3"/>
  <c r="O651" i="3"/>
  <c r="N651" i="3"/>
  <c r="I651" i="3"/>
  <c r="J651" i="3"/>
  <c r="H651" i="3"/>
  <c r="D651" i="3"/>
  <c r="E651" i="3" s="1"/>
  <c r="B651" i="3"/>
  <c r="A651" i="3"/>
  <c r="P650" i="3"/>
  <c r="O650" i="3"/>
  <c r="N650" i="3"/>
  <c r="I650" i="3"/>
  <c r="J650" i="3"/>
  <c r="H650" i="3"/>
  <c r="D650" i="3"/>
  <c r="E650" i="3" s="1"/>
  <c r="B650" i="3"/>
  <c r="A650" i="3"/>
  <c r="P649" i="3"/>
  <c r="O649" i="3"/>
  <c r="N649" i="3"/>
  <c r="I649" i="3"/>
  <c r="J649" i="3"/>
  <c r="H649" i="3"/>
  <c r="D649" i="3"/>
  <c r="E649" i="3" s="1"/>
  <c r="B649" i="3"/>
  <c r="A649" i="3"/>
  <c r="P648" i="3"/>
  <c r="O648" i="3"/>
  <c r="N648" i="3"/>
  <c r="I648" i="3"/>
  <c r="J648" i="3"/>
  <c r="H648" i="3"/>
  <c r="D648" i="3"/>
  <c r="E648" i="3" s="1"/>
  <c r="B648" i="3"/>
  <c r="A648" i="3"/>
  <c r="P647" i="3"/>
  <c r="O647" i="3"/>
  <c r="N647" i="3"/>
  <c r="I647" i="3"/>
  <c r="J647" i="3"/>
  <c r="H647" i="3"/>
  <c r="D647" i="3"/>
  <c r="E647" i="3" s="1"/>
  <c r="B647" i="3"/>
  <c r="A647" i="3"/>
  <c r="P646" i="3"/>
  <c r="O646" i="3"/>
  <c r="N646" i="3"/>
  <c r="I646" i="3"/>
  <c r="J646" i="3"/>
  <c r="H646" i="3"/>
  <c r="D646" i="3"/>
  <c r="E646" i="3" s="1"/>
  <c r="B646" i="3"/>
  <c r="A646" i="3"/>
  <c r="P645" i="3"/>
  <c r="O645" i="3"/>
  <c r="N645" i="3"/>
  <c r="I645" i="3"/>
  <c r="J645" i="3"/>
  <c r="H645" i="3"/>
  <c r="D645" i="3"/>
  <c r="E645" i="3" s="1"/>
  <c r="B645" i="3"/>
  <c r="A645" i="3"/>
  <c r="P644" i="3"/>
  <c r="O644" i="3"/>
  <c r="N644" i="3"/>
  <c r="I644" i="3"/>
  <c r="J644" i="3"/>
  <c r="H644" i="3"/>
  <c r="D644" i="3"/>
  <c r="E644" i="3" s="1"/>
  <c r="B644" i="3"/>
  <c r="A644" i="3"/>
  <c r="P643" i="3"/>
  <c r="O643" i="3"/>
  <c r="N643" i="3"/>
  <c r="I643" i="3"/>
  <c r="J643" i="3"/>
  <c r="H643" i="3"/>
  <c r="D643" i="3"/>
  <c r="E643" i="3" s="1"/>
  <c r="B643" i="3"/>
  <c r="A643" i="3"/>
  <c r="P642" i="3"/>
  <c r="O642" i="3"/>
  <c r="N642" i="3"/>
  <c r="I642" i="3"/>
  <c r="J642" i="3"/>
  <c r="H642" i="3"/>
  <c r="D642" i="3"/>
  <c r="E642" i="3" s="1"/>
  <c r="B642" i="3"/>
  <c r="A642" i="3"/>
  <c r="P641" i="3"/>
  <c r="O641" i="3"/>
  <c r="N641" i="3"/>
  <c r="I641" i="3"/>
  <c r="J641" i="3"/>
  <c r="H641" i="3"/>
  <c r="D641" i="3"/>
  <c r="E641" i="3" s="1"/>
  <c r="B641" i="3"/>
  <c r="A641" i="3"/>
  <c r="P640" i="3"/>
  <c r="O640" i="3"/>
  <c r="N640" i="3"/>
  <c r="I640" i="3"/>
  <c r="J640" i="3"/>
  <c r="H640" i="3"/>
  <c r="D640" i="3"/>
  <c r="E640" i="3" s="1"/>
  <c r="B640" i="3"/>
  <c r="A640" i="3"/>
  <c r="P639" i="3"/>
  <c r="O639" i="3"/>
  <c r="N639" i="3"/>
  <c r="I639" i="3"/>
  <c r="J639" i="3"/>
  <c r="H639" i="3"/>
  <c r="D639" i="3"/>
  <c r="E639" i="3" s="1"/>
  <c r="B639" i="3"/>
  <c r="A639" i="3"/>
  <c r="P638" i="3"/>
  <c r="O638" i="3"/>
  <c r="N638" i="3"/>
  <c r="I638" i="3"/>
  <c r="J638" i="3"/>
  <c r="Q638" i="3"/>
  <c r="H638" i="3"/>
  <c r="D638" i="3"/>
  <c r="E638" i="3" s="1"/>
  <c r="B638" i="3"/>
  <c r="A638" i="3"/>
  <c r="P637" i="3"/>
  <c r="O637" i="3"/>
  <c r="N637" i="3"/>
  <c r="I637" i="3"/>
  <c r="J637" i="3"/>
  <c r="H637" i="3"/>
  <c r="D637" i="3"/>
  <c r="E637" i="3" s="1"/>
  <c r="B637" i="3"/>
  <c r="A637" i="3"/>
  <c r="P636" i="3"/>
  <c r="O636" i="3"/>
  <c r="N636" i="3"/>
  <c r="I636" i="3"/>
  <c r="J636" i="3"/>
  <c r="Q636" i="3"/>
  <c r="H636" i="3"/>
  <c r="D636" i="3"/>
  <c r="E636" i="3" s="1"/>
  <c r="B636" i="3"/>
  <c r="A636" i="3"/>
  <c r="P635" i="3"/>
  <c r="O635" i="3"/>
  <c r="N635" i="3"/>
  <c r="I635" i="3"/>
  <c r="J635" i="3"/>
  <c r="Q635" i="3"/>
  <c r="H635" i="3"/>
  <c r="D635" i="3"/>
  <c r="E635" i="3" s="1"/>
  <c r="B635" i="3"/>
  <c r="A635" i="3"/>
  <c r="P634" i="3"/>
  <c r="O634" i="3"/>
  <c r="N634" i="3"/>
  <c r="I634" i="3"/>
  <c r="J634" i="3"/>
  <c r="H634" i="3"/>
  <c r="D634" i="3"/>
  <c r="E634" i="3" s="1"/>
  <c r="B634" i="3"/>
  <c r="A634" i="3"/>
  <c r="P633" i="3"/>
  <c r="O633" i="3"/>
  <c r="N633" i="3"/>
  <c r="I633" i="3"/>
  <c r="J633" i="3"/>
  <c r="Q633" i="3"/>
  <c r="H633" i="3"/>
  <c r="D633" i="3"/>
  <c r="E633" i="3" s="1"/>
  <c r="B633" i="3"/>
  <c r="A633" i="3"/>
  <c r="P632" i="3"/>
  <c r="O632" i="3"/>
  <c r="N632" i="3"/>
  <c r="I632" i="3"/>
  <c r="J632" i="3"/>
  <c r="Q632" i="3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/>
  <c r="I630" i="3"/>
  <c r="J630" i="3"/>
  <c r="Q630" i="3"/>
  <c r="H630" i="3"/>
  <c r="D630" i="3"/>
  <c r="E630" i="3" s="1"/>
  <c r="B630" i="3"/>
  <c r="A630" i="3"/>
  <c r="P629" i="3"/>
  <c r="O629" i="3"/>
  <c r="N629" i="3"/>
  <c r="I629" i="3"/>
  <c r="J629" i="3"/>
  <c r="H629" i="3"/>
  <c r="D629" i="3"/>
  <c r="E629" i="3" s="1"/>
  <c r="B629" i="3"/>
  <c r="A629" i="3"/>
  <c r="P628" i="3"/>
  <c r="O628" i="3"/>
  <c r="N628" i="3"/>
  <c r="I628" i="3"/>
  <c r="J628" i="3"/>
  <c r="H628" i="3"/>
  <c r="D628" i="3"/>
  <c r="E628" i="3" s="1"/>
  <c r="B628" i="3"/>
  <c r="A628" i="3"/>
  <c r="P627" i="3"/>
  <c r="O627" i="3"/>
  <c r="N627" i="3"/>
  <c r="I627" i="3"/>
  <c r="J627" i="3"/>
  <c r="H627" i="3"/>
  <c r="D627" i="3"/>
  <c r="E627" i="3" s="1"/>
  <c r="B627" i="3"/>
  <c r="A627" i="3"/>
  <c r="P626" i="3"/>
  <c r="O626" i="3"/>
  <c r="N626" i="3"/>
  <c r="I626" i="3"/>
  <c r="J626" i="3"/>
  <c r="Q626" i="3"/>
  <c r="H626" i="3"/>
  <c r="D626" i="3"/>
  <c r="E626" i="3" s="1"/>
  <c r="B626" i="3"/>
  <c r="A626" i="3"/>
  <c r="P625" i="3"/>
  <c r="O625" i="3"/>
  <c r="N625" i="3"/>
  <c r="I625" i="3"/>
  <c r="J625" i="3"/>
  <c r="L625" i="3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/>
  <c r="I623" i="3"/>
  <c r="J623" i="3"/>
  <c r="H623" i="3"/>
  <c r="D623" i="3"/>
  <c r="E623" i="3" s="1"/>
  <c r="B623" i="3"/>
  <c r="A623" i="3"/>
  <c r="P622" i="3"/>
  <c r="O622" i="3"/>
  <c r="N622" i="3"/>
  <c r="I622" i="3"/>
  <c r="J622" i="3"/>
  <c r="H622" i="3"/>
  <c r="D622" i="3"/>
  <c r="E622" i="3" s="1"/>
  <c r="B622" i="3"/>
  <c r="A622" i="3"/>
  <c r="P621" i="3"/>
  <c r="O621" i="3"/>
  <c r="N621" i="3"/>
  <c r="I621" i="3"/>
  <c r="J621" i="3"/>
  <c r="L621" i="3"/>
  <c r="H621" i="3"/>
  <c r="D621" i="3"/>
  <c r="E621" i="3" s="1"/>
  <c r="B621" i="3"/>
  <c r="A621" i="3"/>
  <c r="P620" i="3"/>
  <c r="O620" i="3"/>
  <c r="N620" i="3"/>
  <c r="I620" i="3"/>
  <c r="J620" i="3"/>
  <c r="Q620" i="3"/>
  <c r="H620" i="3"/>
  <c r="D620" i="3"/>
  <c r="E620" i="3" s="1"/>
  <c r="B620" i="3"/>
  <c r="A620" i="3"/>
  <c r="P619" i="3"/>
  <c r="O619" i="3"/>
  <c r="N619" i="3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/>
  <c r="I617" i="3"/>
  <c r="J617" i="3"/>
  <c r="L617" i="3"/>
  <c r="H617" i="3"/>
  <c r="D617" i="3"/>
  <c r="E617" i="3" s="1"/>
  <c r="B617" i="3"/>
  <c r="A617" i="3"/>
  <c r="P616" i="3"/>
  <c r="O616" i="3"/>
  <c r="N616" i="3"/>
  <c r="I616" i="3"/>
  <c r="J616" i="3"/>
  <c r="H616" i="3"/>
  <c r="D616" i="3"/>
  <c r="E616" i="3" s="1"/>
  <c r="B616" i="3"/>
  <c r="A616" i="3"/>
  <c r="P615" i="3"/>
  <c r="O615" i="3"/>
  <c r="N615" i="3"/>
  <c r="I615" i="3"/>
  <c r="J615" i="3"/>
  <c r="L615" i="3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/>
  <c r="I613" i="3"/>
  <c r="H613" i="3"/>
  <c r="D613" i="3"/>
  <c r="E613" i="3" s="1"/>
  <c r="B613" i="3"/>
  <c r="A613" i="3"/>
  <c r="P612" i="3"/>
  <c r="O612" i="3"/>
  <c r="N612" i="3"/>
  <c r="I612" i="3"/>
  <c r="H612" i="3"/>
  <c r="D612" i="3"/>
  <c r="E612" i="3" s="1"/>
  <c r="B612" i="3"/>
  <c r="A612" i="3"/>
  <c r="P611" i="3"/>
  <c r="O611" i="3"/>
  <c r="N611" i="3"/>
  <c r="I611" i="3"/>
  <c r="H611" i="3"/>
  <c r="D611" i="3"/>
  <c r="E611" i="3" s="1"/>
  <c r="B611" i="3"/>
  <c r="A611" i="3"/>
  <c r="P610" i="3"/>
  <c r="O610" i="3"/>
  <c r="N610" i="3"/>
  <c r="I610" i="3"/>
  <c r="H610" i="3"/>
  <c r="D610" i="3"/>
  <c r="E610" i="3" s="1"/>
  <c r="B610" i="3"/>
  <c r="A610" i="3"/>
  <c r="P609" i="3"/>
  <c r="O609" i="3"/>
  <c r="N609" i="3"/>
  <c r="I609" i="3"/>
  <c r="H609" i="3"/>
  <c r="D609" i="3"/>
  <c r="E609" i="3" s="1"/>
  <c r="B609" i="3"/>
  <c r="A609" i="3"/>
  <c r="P608" i="3"/>
  <c r="O608" i="3"/>
  <c r="N608" i="3"/>
  <c r="I608" i="3"/>
  <c r="H608" i="3"/>
  <c r="D608" i="3"/>
  <c r="E608" i="3" s="1"/>
  <c r="B608" i="3"/>
  <c r="A608" i="3"/>
  <c r="P607" i="3"/>
  <c r="O607" i="3"/>
  <c r="N607" i="3"/>
  <c r="I607" i="3"/>
  <c r="H607" i="3"/>
  <c r="D607" i="3"/>
  <c r="E607" i="3" s="1"/>
  <c r="B607" i="3"/>
  <c r="A607" i="3"/>
  <c r="P606" i="3"/>
  <c r="O606" i="3"/>
  <c r="N606" i="3"/>
  <c r="I606" i="3"/>
  <c r="H606" i="3"/>
  <c r="D606" i="3"/>
  <c r="E606" i="3" s="1"/>
  <c r="B606" i="3"/>
  <c r="A606" i="3"/>
  <c r="P605" i="3"/>
  <c r="O605" i="3"/>
  <c r="N605" i="3"/>
  <c r="I605" i="3"/>
  <c r="H605" i="3"/>
  <c r="D605" i="3"/>
  <c r="E605" i="3" s="1"/>
  <c r="B605" i="3"/>
  <c r="A605" i="3"/>
  <c r="P604" i="3"/>
  <c r="O604" i="3"/>
  <c r="N604" i="3"/>
  <c r="I604" i="3"/>
  <c r="H604" i="3"/>
  <c r="D604" i="3"/>
  <c r="E604" i="3" s="1"/>
  <c r="B604" i="3"/>
  <c r="A604" i="3"/>
  <c r="P603" i="3"/>
  <c r="O603" i="3"/>
  <c r="N603" i="3"/>
  <c r="I603" i="3"/>
  <c r="J603" i="3"/>
  <c r="Q603" i="3"/>
  <c r="H603" i="3"/>
  <c r="D603" i="3"/>
  <c r="E603" i="3" s="1"/>
  <c r="B603" i="3"/>
  <c r="A603" i="3"/>
  <c r="P602" i="3"/>
  <c r="O602" i="3"/>
  <c r="N602" i="3"/>
  <c r="I602" i="3"/>
  <c r="H602" i="3"/>
  <c r="D602" i="3"/>
  <c r="E602" i="3" s="1"/>
  <c r="B602" i="3"/>
  <c r="A602" i="3"/>
  <c r="P601" i="3"/>
  <c r="O601" i="3"/>
  <c r="N601" i="3"/>
  <c r="I601" i="3"/>
  <c r="H601" i="3"/>
  <c r="D601" i="3"/>
  <c r="E601" i="3" s="1"/>
  <c r="B601" i="3"/>
  <c r="A601" i="3"/>
  <c r="P600" i="3"/>
  <c r="O600" i="3"/>
  <c r="N600" i="3"/>
  <c r="I600" i="3"/>
  <c r="H600" i="3"/>
  <c r="D600" i="3"/>
  <c r="E600" i="3" s="1"/>
  <c r="B600" i="3"/>
  <c r="A600" i="3"/>
  <c r="P599" i="3"/>
  <c r="O599" i="3"/>
  <c r="N599" i="3"/>
  <c r="I599" i="3"/>
  <c r="H599" i="3"/>
  <c r="D599" i="3"/>
  <c r="E599" i="3" s="1"/>
  <c r="B599" i="3"/>
  <c r="A599" i="3"/>
  <c r="P598" i="3"/>
  <c r="O598" i="3"/>
  <c r="N598" i="3"/>
  <c r="I598" i="3"/>
  <c r="H598" i="3"/>
  <c r="D598" i="3"/>
  <c r="E598" i="3" s="1"/>
  <c r="B598" i="3"/>
  <c r="A598" i="3"/>
  <c r="P597" i="3"/>
  <c r="O597" i="3"/>
  <c r="N597" i="3"/>
  <c r="I597" i="3"/>
  <c r="H597" i="3"/>
  <c r="D597" i="3"/>
  <c r="E597" i="3" s="1"/>
  <c r="B597" i="3"/>
  <c r="A597" i="3"/>
  <c r="P596" i="3"/>
  <c r="O596" i="3"/>
  <c r="N596" i="3"/>
  <c r="I596" i="3"/>
  <c r="H596" i="3"/>
  <c r="D596" i="3"/>
  <c r="E596" i="3" s="1"/>
  <c r="B596" i="3"/>
  <c r="A596" i="3"/>
  <c r="P595" i="3"/>
  <c r="O595" i="3"/>
  <c r="N595" i="3"/>
  <c r="I595" i="3"/>
  <c r="H595" i="3"/>
  <c r="D595" i="3"/>
  <c r="E595" i="3" s="1"/>
  <c r="B595" i="3"/>
  <c r="A595" i="3"/>
  <c r="P594" i="3"/>
  <c r="O594" i="3"/>
  <c r="N594" i="3"/>
  <c r="I594" i="3"/>
  <c r="H594" i="3"/>
  <c r="D594" i="3"/>
  <c r="E594" i="3" s="1"/>
  <c r="B594" i="3"/>
  <c r="A594" i="3"/>
  <c r="P593" i="3"/>
  <c r="O593" i="3"/>
  <c r="N593" i="3"/>
  <c r="I593" i="3"/>
  <c r="H593" i="3"/>
  <c r="D593" i="3"/>
  <c r="E593" i="3" s="1"/>
  <c r="B593" i="3"/>
  <c r="A593" i="3"/>
  <c r="P592" i="3"/>
  <c r="O592" i="3"/>
  <c r="N592" i="3"/>
  <c r="I592" i="3"/>
  <c r="H592" i="3"/>
  <c r="D592" i="3"/>
  <c r="E592" i="3" s="1"/>
  <c r="B592" i="3"/>
  <c r="A592" i="3"/>
  <c r="P591" i="3"/>
  <c r="O591" i="3"/>
  <c r="N591" i="3"/>
  <c r="I591" i="3"/>
  <c r="H591" i="3"/>
  <c r="D591" i="3"/>
  <c r="E591" i="3" s="1"/>
  <c r="B591" i="3"/>
  <c r="A591" i="3"/>
  <c r="P590" i="3"/>
  <c r="O590" i="3"/>
  <c r="N590" i="3"/>
  <c r="I590" i="3"/>
  <c r="H590" i="3"/>
  <c r="D590" i="3"/>
  <c r="E590" i="3" s="1"/>
  <c r="B590" i="3"/>
  <c r="A590" i="3"/>
  <c r="P589" i="3"/>
  <c r="O589" i="3"/>
  <c r="N589" i="3"/>
  <c r="I589" i="3"/>
  <c r="H589" i="3"/>
  <c r="D589" i="3"/>
  <c r="E589" i="3" s="1"/>
  <c r="B589" i="3"/>
  <c r="A589" i="3"/>
  <c r="P588" i="3"/>
  <c r="O588" i="3"/>
  <c r="N588" i="3"/>
  <c r="I588" i="3"/>
  <c r="H588" i="3"/>
  <c r="D588" i="3"/>
  <c r="E588" i="3" s="1"/>
  <c r="B588" i="3"/>
  <c r="A588" i="3"/>
  <c r="P587" i="3"/>
  <c r="O587" i="3"/>
  <c r="N587" i="3"/>
  <c r="I587" i="3"/>
  <c r="H587" i="3"/>
  <c r="D587" i="3"/>
  <c r="E587" i="3" s="1"/>
  <c r="B587" i="3"/>
  <c r="A587" i="3"/>
  <c r="P586" i="3"/>
  <c r="O586" i="3"/>
  <c r="N586" i="3"/>
  <c r="I586" i="3"/>
  <c r="H586" i="3"/>
  <c r="D586" i="3"/>
  <c r="E586" i="3" s="1"/>
  <c r="B586" i="3"/>
  <c r="A586" i="3"/>
  <c r="P585" i="3"/>
  <c r="O585" i="3"/>
  <c r="N585" i="3"/>
  <c r="I585" i="3"/>
  <c r="H585" i="3"/>
  <c r="D585" i="3"/>
  <c r="E585" i="3" s="1"/>
  <c r="B585" i="3"/>
  <c r="A585" i="3"/>
  <c r="P584" i="3"/>
  <c r="O584" i="3"/>
  <c r="N584" i="3"/>
  <c r="I584" i="3"/>
  <c r="H584" i="3"/>
  <c r="D584" i="3"/>
  <c r="E584" i="3" s="1"/>
  <c r="B584" i="3"/>
  <c r="A584" i="3"/>
  <c r="P583" i="3"/>
  <c r="O583" i="3"/>
  <c r="N583" i="3"/>
  <c r="I583" i="3"/>
  <c r="H583" i="3"/>
  <c r="D583" i="3"/>
  <c r="E583" i="3" s="1"/>
  <c r="B583" i="3"/>
  <c r="A583" i="3"/>
  <c r="P582" i="3"/>
  <c r="O582" i="3"/>
  <c r="N582" i="3"/>
  <c r="I582" i="3"/>
  <c r="H582" i="3"/>
  <c r="D582" i="3"/>
  <c r="E582" i="3" s="1"/>
  <c r="B582" i="3"/>
  <c r="A582" i="3"/>
  <c r="P581" i="3"/>
  <c r="O581" i="3"/>
  <c r="N581" i="3"/>
  <c r="I581" i="3"/>
  <c r="H581" i="3"/>
  <c r="D581" i="3"/>
  <c r="E581" i="3" s="1"/>
  <c r="B581" i="3"/>
  <c r="A581" i="3"/>
  <c r="P580" i="3"/>
  <c r="O580" i="3"/>
  <c r="N580" i="3"/>
  <c r="I580" i="3"/>
  <c r="H580" i="3"/>
  <c r="D580" i="3"/>
  <c r="E580" i="3" s="1"/>
  <c r="B580" i="3"/>
  <c r="A580" i="3"/>
  <c r="P579" i="3"/>
  <c r="O579" i="3"/>
  <c r="N579" i="3"/>
  <c r="I579" i="3"/>
  <c r="H579" i="3"/>
  <c r="D579" i="3"/>
  <c r="E579" i="3" s="1"/>
  <c r="B579" i="3"/>
  <c r="A579" i="3"/>
  <c r="P578" i="3"/>
  <c r="O578" i="3"/>
  <c r="N578" i="3"/>
  <c r="I578" i="3"/>
  <c r="H578" i="3"/>
  <c r="D578" i="3"/>
  <c r="E578" i="3" s="1"/>
  <c r="B578" i="3"/>
  <c r="A578" i="3"/>
  <c r="P577" i="3"/>
  <c r="O577" i="3"/>
  <c r="N577" i="3"/>
  <c r="I577" i="3"/>
  <c r="H577" i="3"/>
  <c r="D577" i="3"/>
  <c r="E577" i="3" s="1"/>
  <c r="B577" i="3"/>
  <c r="A577" i="3"/>
  <c r="P576" i="3"/>
  <c r="O576" i="3"/>
  <c r="N576" i="3"/>
  <c r="I576" i="3"/>
  <c r="H576" i="3"/>
  <c r="D576" i="3"/>
  <c r="E576" i="3" s="1"/>
  <c r="B576" i="3"/>
  <c r="A576" i="3"/>
  <c r="P575" i="3"/>
  <c r="O575" i="3"/>
  <c r="N575" i="3"/>
  <c r="I575" i="3"/>
  <c r="H575" i="3"/>
  <c r="D575" i="3"/>
  <c r="E575" i="3" s="1"/>
  <c r="B575" i="3"/>
  <c r="A575" i="3"/>
  <c r="P574" i="3"/>
  <c r="O574" i="3"/>
  <c r="N574" i="3"/>
  <c r="I574" i="3"/>
  <c r="H574" i="3"/>
  <c r="D574" i="3"/>
  <c r="E574" i="3" s="1"/>
  <c r="B574" i="3"/>
  <c r="A574" i="3"/>
  <c r="P573" i="3"/>
  <c r="O573" i="3"/>
  <c r="N573" i="3"/>
  <c r="I573" i="3"/>
  <c r="H573" i="3"/>
  <c r="D573" i="3"/>
  <c r="E573" i="3" s="1"/>
  <c r="B573" i="3"/>
  <c r="A573" i="3"/>
  <c r="P572" i="3"/>
  <c r="O572" i="3"/>
  <c r="N572" i="3"/>
  <c r="I572" i="3"/>
  <c r="H572" i="3"/>
  <c r="D572" i="3"/>
  <c r="E572" i="3" s="1"/>
  <c r="B572" i="3"/>
  <c r="A572" i="3"/>
  <c r="P571" i="3"/>
  <c r="O571" i="3"/>
  <c r="N571" i="3"/>
  <c r="I571" i="3"/>
  <c r="H571" i="3"/>
  <c r="D571" i="3"/>
  <c r="E571" i="3" s="1"/>
  <c r="B571" i="3"/>
  <c r="A571" i="3"/>
  <c r="P570" i="3"/>
  <c r="O570" i="3"/>
  <c r="N570" i="3"/>
  <c r="I570" i="3"/>
  <c r="H570" i="3"/>
  <c r="D570" i="3"/>
  <c r="E570" i="3" s="1"/>
  <c r="B570" i="3"/>
  <c r="A570" i="3"/>
  <c r="P569" i="3"/>
  <c r="O569" i="3"/>
  <c r="N569" i="3"/>
  <c r="I569" i="3"/>
  <c r="H569" i="3"/>
  <c r="D569" i="3"/>
  <c r="E569" i="3" s="1"/>
  <c r="B569" i="3"/>
  <c r="A569" i="3"/>
  <c r="P568" i="3"/>
  <c r="O568" i="3"/>
  <c r="N568" i="3"/>
  <c r="I568" i="3"/>
  <c r="H568" i="3"/>
  <c r="D568" i="3"/>
  <c r="E568" i="3" s="1"/>
  <c r="B568" i="3"/>
  <c r="A568" i="3"/>
  <c r="P567" i="3"/>
  <c r="O567" i="3"/>
  <c r="N567" i="3"/>
  <c r="I567" i="3"/>
  <c r="H567" i="3"/>
  <c r="D567" i="3"/>
  <c r="E567" i="3" s="1"/>
  <c r="B567" i="3"/>
  <c r="A567" i="3"/>
  <c r="P566" i="3"/>
  <c r="O566" i="3"/>
  <c r="N566" i="3"/>
  <c r="I566" i="3"/>
  <c r="H566" i="3"/>
  <c r="D566" i="3"/>
  <c r="E566" i="3" s="1"/>
  <c r="B566" i="3"/>
  <c r="A566" i="3"/>
  <c r="P565" i="3"/>
  <c r="O565" i="3"/>
  <c r="N565" i="3"/>
  <c r="I565" i="3"/>
  <c r="H565" i="3"/>
  <c r="D565" i="3"/>
  <c r="E565" i="3" s="1"/>
  <c r="B565" i="3"/>
  <c r="A565" i="3"/>
  <c r="P564" i="3"/>
  <c r="O564" i="3"/>
  <c r="N564" i="3"/>
  <c r="I564" i="3"/>
  <c r="H564" i="3"/>
  <c r="D564" i="3"/>
  <c r="E564" i="3" s="1"/>
  <c r="B564" i="3"/>
  <c r="A564" i="3"/>
  <c r="P563" i="3"/>
  <c r="O563" i="3"/>
  <c r="N563" i="3"/>
  <c r="I563" i="3"/>
  <c r="H563" i="3"/>
  <c r="D563" i="3"/>
  <c r="E563" i="3" s="1"/>
  <c r="B563" i="3"/>
  <c r="A563" i="3"/>
  <c r="P562" i="3"/>
  <c r="O562" i="3"/>
  <c r="N562" i="3"/>
  <c r="I562" i="3"/>
  <c r="H562" i="3"/>
  <c r="D562" i="3"/>
  <c r="E562" i="3" s="1"/>
  <c r="B562" i="3"/>
  <c r="A562" i="3"/>
  <c r="P561" i="3"/>
  <c r="O561" i="3"/>
  <c r="N561" i="3"/>
  <c r="I561" i="3"/>
  <c r="H561" i="3"/>
  <c r="D561" i="3"/>
  <c r="E561" i="3" s="1"/>
  <c r="B561" i="3"/>
  <c r="A561" i="3"/>
  <c r="P560" i="3"/>
  <c r="O560" i="3"/>
  <c r="N560" i="3"/>
  <c r="I560" i="3"/>
  <c r="H560" i="3"/>
  <c r="D560" i="3"/>
  <c r="E560" i="3" s="1"/>
  <c r="B560" i="3"/>
  <c r="A560" i="3"/>
  <c r="P559" i="3"/>
  <c r="O559" i="3"/>
  <c r="N559" i="3"/>
  <c r="I559" i="3"/>
  <c r="H559" i="3"/>
  <c r="D559" i="3"/>
  <c r="E559" i="3" s="1"/>
  <c r="B559" i="3"/>
  <c r="A559" i="3"/>
  <c r="P558" i="3"/>
  <c r="O558" i="3"/>
  <c r="N558" i="3"/>
  <c r="I558" i="3"/>
  <c r="H558" i="3"/>
  <c r="D558" i="3"/>
  <c r="E558" i="3" s="1"/>
  <c r="B558" i="3"/>
  <c r="A558" i="3"/>
  <c r="P557" i="3"/>
  <c r="O557" i="3"/>
  <c r="N557" i="3"/>
  <c r="I557" i="3"/>
  <c r="H557" i="3"/>
  <c r="D557" i="3"/>
  <c r="E557" i="3" s="1"/>
  <c r="B557" i="3"/>
  <c r="A557" i="3"/>
  <c r="P556" i="3"/>
  <c r="O556" i="3"/>
  <c r="N556" i="3"/>
  <c r="I556" i="3"/>
  <c r="H556" i="3"/>
  <c r="D556" i="3"/>
  <c r="E556" i="3" s="1"/>
  <c r="B556" i="3"/>
  <c r="A556" i="3"/>
  <c r="P555" i="3"/>
  <c r="O555" i="3"/>
  <c r="N555" i="3"/>
  <c r="I555" i="3"/>
  <c r="H555" i="3"/>
  <c r="D555" i="3"/>
  <c r="E555" i="3" s="1"/>
  <c r="B555" i="3"/>
  <c r="A555" i="3"/>
  <c r="P554" i="3"/>
  <c r="O554" i="3"/>
  <c r="N554" i="3"/>
  <c r="I554" i="3"/>
  <c r="H554" i="3"/>
  <c r="D554" i="3"/>
  <c r="E554" i="3" s="1"/>
  <c r="B554" i="3"/>
  <c r="A554" i="3"/>
  <c r="P553" i="3"/>
  <c r="O553" i="3"/>
  <c r="N553" i="3"/>
  <c r="I553" i="3"/>
  <c r="H553" i="3"/>
  <c r="D553" i="3"/>
  <c r="E553" i="3" s="1"/>
  <c r="B553" i="3"/>
  <c r="A553" i="3"/>
  <c r="P552" i="3"/>
  <c r="O552" i="3"/>
  <c r="N552" i="3"/>
  <c r="I552" i="3"/>
  <c r="H552" i="3"/>
  <c r="D552" i="3"/>
  <c r="E552" i="3" s="1"/>
  <c r="B552" i="3"/>
  <c r="A552" i="3"/>
  <c r="P551" i="3"/>
  <c r="O551" i="3"/>
  <c r="N551" i="3"/>
  <c r="I551" i="3"/>
  <c r="H551" i="3"/>
  <c r="D551" i="3"/>
  <c r="E551" i="3" s="1"/>
  <c r="B551" i="3"/>
  <c r="A551" i="3"/>
  <c r="P550" i="3"/>
  <c r="O550" i="3"/>
  <c r="N550" i="3"/>
  <c r="I550" i="3"/>
  <c r="H550" i="3"/>
  <c r="D550" i="3"/>
  <c r="E550" i="3" s="1"/>
  <c r="B550" i="3"/>
  <c r="A550" i="3"/>
  <c r="P549" i="3"/>
  <c r="O549" i="3"/>
  <c r="N549" i="3"/>
  <c r="I549" i="3"/>
  <c r="H549" i="3"/>
  <c r="D549" i="3"/>
  <c r="E549" i="3" s="1"/>
  <c r="B549" i="3"/>
  <c r="A549" i="3"/>
  <c r="P548" i="3"/>
  <c r="O548" i="3"/>
  <c r="N548" i="3"/>
  <c r="I548" i="3"/>
  <c r="H548" i="3"/>
  <c r="D548" i="3"/>
  <c r="E548" i="3" s="1"/>
  <c r="B548" i="3"/>
  <c r="A548" i="3"/>
  <c r="P547" i="3"/>
  <c r="O547" i="3"/>
  <c r="N547" i="3"/>
  <c r="I547" i="3"/>
  <c r="H547" i="3"/>
  <c r="D547" i="3"/>
  <c r="E547" i="3" s="1"/>
  <c r="B547" i="3"/>
  <c r="A547" i="3"/>
  <c r="P546" i="3"/>
  <c r="O546" i="3"/>
  <c r="N546" i="3"/>
  <c r="I546" i="3"/>
  <c r="H546" i="3"/>
  <c r="D546" i="3"/>
  <c r="E546" i="3" s="1"/>
  <c r="B546" i="3"/>
  <c r="A546" i="3"/>
  <c r="P545" i="3"/>
  <c r="O545" i="3"/>
  <c r="N545" i="3"/>
  <c r="I545" i="3"/>
  <c r="H545" i="3"/>
  <c r="D545" i="3"/>
  <c r="E545" i="3" s="1"/>
  <c r="B545" i="3"/>
  <c r="A545" i="3"/>
  <c r="P544" i="3"/>
  <c r="O544" i="3"/>
  <c r="N544" i="3"/>
  <c r="I544" i="3"/>
  <c r="H544" i="3"/>
  <c r="D544" i="3"/>
  <c r="E544" i="3" s="1"/>
  <c r="B544" i="3"/>
  <c r="A544" i="3"/>
  <c r="P543" i="3"/>
  <c r="O543" i="3"/>
  <c r="N543" i="3"/>
  <c r="I543" i="3"/>
  <c r="H543" i="3"/>
  <c r="D543" i="3"/>
  <c r="E543" i="3" s="1"/>
  <c r="B543" i="3"/>
  <c r="A543" i="3"/>
  <c r="P542" i="3"/>
  <c r="O542" i="3"/>
  <c r="N542" i="3"/>
  <c r="I542" i="3"/>
  <c r="H542" i="3"/>
  <c r="D542" i="3"/>
  <c r="E542" i="3" s="1"/>
  <c r="B542" i="3"/>
  <c r="A542" i="3"/>
  <c r="P541" i="3"/>
  <c r="O541" i="3"/>
  <c r="N541" i="3"/>
  <c r="I541" i="3"/>
  <c r="H541" i="3"/>
  <c r="D541" i="3"/>
  <c r="E541" i="3" s="1"/>
  <c r="B541" i="3"/>
  <c r="A541" i="3"/>
  <c r="P540" i="3"/>
  <c r="O540" i="3"/>
  <c r="N540" i="3"/>
  <c r="I540" i="3"/>
  <c r="H540" i="3"/>
  <c r="D540" i="3"/>
  <c r="E540" i="3" s="1"/>
  <c r="B540" i="3"/>
  <c r="A540" i="3"/>
  <c r="P539" i="3"/>
  <c r="O539" i="3"/>
  <c r="N539" i="3"/>
  <c r="I539" i="3"/>
  <c r="H539" i="3"/>
  <c r="D539" i="3"/>
  <c r="E539" i="3" s="1"/>
  <c r="B539" i="3"/>
  <c r="A539" i="3"/>
  <c r="P538" i="3"/>
  <c r="O538" i="3"/>
  <c r="N538" i="3"/>
  <c r="I538" i="3"/>
  <c r="H538" i="3"/>
  <c r="D538" i="3"/>
  <c r="E538" i="3" s="1"/>
  <c r="B538" i="3"/>
  <c r="A538" i="3"/>
  <c r="P537" i="3"/>
  <c r="O537" i="3"/>
  <c r="N537" i="3"/>
  <c r="I537" i="3"/>
  <c r="H537" i="3"/>
  <c r="D537" i="3"/>
  <c r="E537" i="3" s="1"/>
  <c r="B537" i="3"/>
  <c r="A537" i="3"/>
  <c r="P536" i="3"/>
  <c r="O536" i="3"/>
  <c r="N536" i="3"/>
  <c r="I536" i="3"/>
  <c r="H536" i="3"/>
  <c r="D536" i="3"/>
  <c r="E536" i="3" s="1"/>
  <c r="B536" i="3"/>
  <c r="A536" i="3"/>
  <c r="P535" i="3"/>
  <c r="O535" i="3"/>
  <c r="N535" i="3"/>
  <c r="I535" i="3"/>
  <c r="H535" i="3"/>
  <c r="D535" i="3"/>
  <c r="E535" i="3" s="1"/>
  <c r="B535" i="3"/>
  <c r="A535" i="3"/>
  <c r="P534" i="3"/>
  <c r="O534" i="3"/>
  <c r="N534" i="3"/>
  <c r="I534" i="3"/>
  <c r="H534" i="3"/>
  <c r="D534" i="3"/>
  <c r="E534" i="3" s="1"/>
  <c r="B534" i="3"/>
  <c r="A534" i="3"/>
  <c r="P533" i="3"/>
  <c r="O533" i="3"/>
  <c r="N533" i="3"/>
  <c r="I533" i="3"/>
  <c r="H533" i="3"/>
  <c r="D533" i="3"/>
  <c r="E533" i="3" s="1"/>
  <c r="B533" i="3"/>
  <c r="A533" i="3"/>
  <c r="P532" i="3"/>
  <c r="O532" i="3"/>
  <c r="N532" i="3"/>
  <c r="I532" i="3"/>
  <c r="H532" i="3"/>
  <c r="D532" i="3"/>
  <c r="E532" i="3" s="1"/>
  <c r="B532" i="3"/>
  <c r="A532" i="3"/>
  <c r="P531" i="3"/>
  <c r="O531" i="3"/>
  <c r="N531" i="3"/>
  <c r="I531" i="3"/>
  <c r="H531" i="3"/>
  <c r="D531" i="3"/>
  <c r="E531" i="3" s="1"/>
  <c r="B531" i="3"/>
  <c r="A531" i="3"/>
  <c r="P530" i="3"/>
  <c r="O530" i="3"/>
  <c r="N530" i="3"/>
  <c r="I530" i="3"/>
  <c r="H530" i="3"/>
  <c r="D530" i="3"/>
  <c r="E530" i="3" s="1"/>
  <c r="B530" i="3"/>
  <c r="A530" i="3"/>
  <c r="P529" i="3"/>
  <c r="O529" i="3"/>
  <c r="N529" i="3"/>
  <c r="I529" i="3"/>
  <c r="H529" i="3"/>
  <c r="D529" i="3"/>
  <c r="E529" i="3" s="1"/>
  <c r="B529" i="3"/>
  <c r="A529" i="3"/>
  <c r="P528" i="3"/>
  <c r="O528" i="3"/>
  <c r="N528" i="3"/>
  <c r="I528" i="3"/>
  <c r="H528" i="3"/>
  <c r="D528" i="3"/>
  <c r="E528" i="3" s="1"/>
  <c r="B528" i="3"/>
  <c r="A528" i="3"/>
  <c r="P527" i="3"/>
  <c r="O527" i="3"/>
  <c r="N527" i="3"/>
  <c r="I527" i="3"/>
  <c r="H527" i="3"/>
  <c r="D527" i="3"/>
  <c r="E527" i="3" s="1"/>
  <c r="B527" i="3"/>
  <c r="A527" i="3"/>
  <c r="P526" i="3"/>
  <c r="O526" i="3"/>
  <c r="N526" i="3"/>
  <c r="I526" i="3"/>
  <c r="H526" i="3"/>
  <c r="D526" i="3"/>
  <c r="E526" i="3" s="1"/>
  <c r="B526" i="3"/>
  <c r="A526" i="3"/>
  <c r="P525" i="3"/>
  <c r="O525" i="3"/>
  <c r="N525" i="3"/>
  <c r="I525" i="3"/>
  <c r="H525" i="3"/>
  <c r="D525" i="3"/>
  <c r="E525" i="3" s="1"/>
  <c r="B525" i="3"/>
  <c r="A525" i="3"/>
  <c r="P524" i="3"/>
  <c r="O524" i="3"/>
  <c r="N524" i="3"/>
  <c r="I524" i="3"/>
  <c r="H524" i="3"/>
  <c r="D524" i="3"/>
  <c r="E524" i="3" s="1"/>
  <c r="B524" i="3"/>
  <c r="A524" i="3"/>
  <c r="P523" i="3"/>
  <c r="O523" i="3"/>
  <c r="N523" i="3"/>
  <c r="I523" i="3"/>
  <c r="H523" i="3"/>
  <c r="D523" i="3"/>
  <c r="E523" i="3" s="1"/>
  <c r="B523" i="3"/>
  <c r="A523" i="3"/>
  <c r="P522" i="3"/>
  <c r="O522" i="3"/>
  <c r="N522" i="3"/>
  <c r="I522" i="3"/>
  <c r="H522" i="3"/>
  <c r="D522" i="3"/>
  <c r="E522" i="3" s="1"/>
  <c r="B522" i="3"/>
  <c r="A522" i="3"/>
  <c r="P521" i="3"/>
  <c r="O521" i="3"/>
  <c r="N521" i="3"/>
  <c r="I521" i="3"/>
  <c r="H521" i="3"/>
  <c r="D521" i="3"/>
  <c r="E521" i="3" s="1"/>
  <c r="B521" i="3"/>
  <c r="A521" i="3"/>
  <c r="P520" i="3"/>
  <c r="O520" i="3"/>
  <c r="N520" i="3"/>
  <c r="I520" i="3"/>
  <c r="H520" i="3"/>
  <c r="D520" i="3"/>
  <c r="E520" i="3" s="1"/>
  <c r="B520" i="3"/>
  <c r="A520" i="3"/>
  <c r="P519" i="3"/>
  <c r="O519" i="3"/>
  <c r="N519" i="3"/>
  <c r="I519" i="3"/>
  <c r="H519" i="3"/>
  <c r="D519" i="3"/>
  <c r="E519" i="3" s="1"/>
  <c r="B519" i="3"/>
  <c r="A519" i="3"/>
  <c r="P518" i="3"/>
  <c r="O518" i="3"/>
  <c r="N518" i="3"/>
  <c r="I518" i="3"/>
  <c r="H518" i="3"/>
  <c r="D518" i="3"/>
  <c r="E518" i="3" s="1"/>
  <c r="B518" i="3"/>
  <c r="A518" i="3"/>
  <c r="P517" i="3"/>
  <c r="O517" i="3"/>
  <c r="N517" i="3"/>
  <c r="I517" i="3"/>
  <c r="H517" i="3"/>
  <c r="D517" i="3"/>
  <c r="E517" i="3" s="1"/>
  <c r="B517" i="3"/>
  <c r="A517" i="3"/>
  <c r="P516" i="3"/>
  <c r="O516" i="3"/>
  <c r="N516" i="3"/>
  <c r="I516" i="3"/>
  <c r="H516" i="3"/>
  <c r="D516" i="3"/>
  <c r="E516" i="3" s="1"/>
  <c r="B516" i="3"/>
  <c r="A516" i="3"/>
  <c r="P515" i="3"/>
  <c r="O515" i="3"/>
  <c r="N515" i="3"/>
  <c r="I515" i="3"/>
  <c r="H515" i="3"/>
  <c r="D515" i="3"/>
  <c r="E515" i="3" s="1"/>
  <c r="B515" i="3"/>
  <c r="A515" i="3"/>
  <c r="P514" i="3"/>
  <c r="O514" i="3"/>
  <c r="N514" i="3"/>
  <c r="I514" i="3"/>
  <c r="H514" i="3"/>
  <c r="D514" i="3"/>
  <c r="E514" i="3" s="1"/>
  <c r="B514" i="3"/>
  <c r="A514" i="3"/>
  <c r="P513" i="3"/>
  <c r="O513" i="3"/>
  <c r="N513" i="3"/>
  <c r="I513" i="3"/>
  <c r="H513" i="3"/>
  <c r="D513" i="3"/>
  <c r="E513" i="3" s="1"/>
  <c r="B513" i="3"/>
  <c r="A513" i="3"/>
  <c r="P512" i="3"/>
  <c r="O512" i="3"/>
  <c r="N512" i="3"/>
  <c r="I512" i="3"/>
  <c r="H512" i="3"/>
  <c r="D512" i="3"/>
  <c r="E512" i="3" s="1"/>
  <c r="B512" i="3"/>
  <c r="A512" i="3"/>
  <c r="P511" i="3"/>
  <c r="O511" i="3"/>
  <c r="N511" i="3"/>
  <c r="I511" i="3"/>
  <c r="H511" i="3"/>
  <c r="D511" i="3"/>
  <c r="E511" i="3" s="1"/>
  <c r="B511" i="3"/>
  <c r="A511" i="3"/>
  <c r="P510" i="3"/>
  <c r="O510" i="3"/>
  <c r="N510" i="3"/>
  <c r="I510" i="3"/>
  <c r="H510" i="3"/>
  <c r="D510" i="3"/>
  <c r="E510" i="3" s="1"/>
  <c r="B510" i="3"/>
  <c r="A510" i="3"/>
  <c r="P509" i="3"/>
  <c r="O509" i="3"/>
  <c r="N509" i="3"/>
  <c r="I509" i="3"/>
  <c r="H509" i="3"/>
  <c r="D509" i="3"/>
  <c r="E509" i="3" s="1"/>
  <c r="B509" i="3"/>
  <c r="A509" i="3"/>
  <c r="P508" i="3"/>
  <c r="O508" i="3"/>
  <c r="N508" i="3"/>
  <c r="I508" i="3"/>
  <c r="H508" i="3"/>
  <c r="D508" i="3"/>
  <c r="E508" i="3" s="1"/>
  <c r="B508" i="3"/>
  <c r="A508" i="3"/>
  <c r="P507" i="3"/>
  <c r="O507" i="3"/>
  <c r="N507" i="3"/>
  <c r="I507" i="3"/>
  <c r="H507" i="3"/>
  <c r="D507" i="3"/>
  <c r="E507" i="3" s="1"/>
  <c r="B507" i="3"/>
  <c r="A507" i="3"/>
  <c r="P506" i="3"/>
  <c r="O506" i="3"/>
  <c r="N506" i="3"/>
  <c r="I506" i="3"/>
  <c r="H506" i="3"/>
  <c r="D506" i="3"/>
  <c r="E506" i="3" s="1"/>
  <c r="B506" i="3"/>
  <c r="A506" i="3"/>
  <c r="P505" i="3"/>
  <c r="O505" i="3"/>
  <c r="N505" i="3"/>
  <c r="I505" i="3"/>
  <c r="H505" i="3"/>
  <c r="D505" i="3"/>
  <c r="E505" i="3" s="1"/>
  <c r="B505" i="3"/>
  <c r="A505" i="3"/>
  <c r="P504" i="3"/>
  <c r="O504" i="3"/>
  <c r="N504" i="3"/>
  <c r="I504" i="3"/>
  <c r="H504" i="3"/>
  <c r="D504" i="3"/>
  <c r="E504" i="3" s="1"/>
  <c r="B504" i="3"/>
  <c r="A504" i="3"/>
  <c r="P503" i="3"/>
  <c r="O503" i="3"/>
  <c r="N503" i="3"/>
  <c r="I503" i="3"/>
  <c r="H503" i="3"/>
  <c r="D503" i="3"/>
  <c r="E503" i="3" s="1"/>
  <c r="B503" i="3"/>
  <c r="A503" i="3"/>
  <c r="P502" i="3"/>
  <c r="O502" i="3"/>
  <c r="N502" i="3"/>
  <c r="I502" i="3"/>
  <c r="H502" i="3"/>
  <c r="D502" i="3"/>
  <c r="E502" i="3" s="1"/>
  <c r="B502" i="3"/>
  <c r="A502" i="3"/>
  <c r="P501" i="3"/>
  <c r="O501" i="3"/>
  <c r="N501" i="3"/>
  <c r="I501" i="3"/>
  <c r="H501" i="3"/>
  <c r="D501" i="3"/>
  <c r="E501" i="3" s="1"/>
  <c r="B501" i="3"/>
  <c r="A501" i="3"/>
  <c r="P500" i="3"/>
  <c r="O500" i="3"/>
  <c r="N500" i="3"/>
  <c r="I500" i="3"/>
  <c r="H500" i="3"/>
  <c r="D500" i="3"/>
  <c r="E500" i="3" s="1"/>
  <c r="B500" i="3"/>
  <c r="A500" i="3"/>
  <c r="P499" i="3"/>
  <c r="O499" i="3"/>
  <c r="N499" i="3"/>
  <c r="I499" i="3"/>
  <c r="H499" i="3"/>
  <c r="D499" i="3"/>
  <c r="E499" i="3" s="1"/>
  <c r="B499" i="3"/>
  <c r="A499" i="3"/>
  <c r="P498" i="3"/>
  <c r="O498" i="3"/>
  <c r="N498" i="3"/>
  <c r="I498" i="3"/>
  <c r="H498" i="3"/>
  <c r="D498" i="3"/>
  <c r="E498" i="3" s="1"/>
  <c r="B498" i="3"/>
  <c r="A498" i="3"/>
  <c r="P497" i="3"/>
  <c r="O497" i="3"/>
  <c r="N497" i="3"/>
  <c r="I497" i="3"/>
  <c r="H497" i="3"/>
  <c r="D497" i="3"/>
  <c r="E497" i="3" s="1"/>
  <c r="B497" i="3"/>
  <c r="A497" i="3"/>
  <c r="P496" i="3"/>
  <c r="O496" i="3"/>
  <c r="N496" i="3"/>
  <c r="I496" i="3"/>
  <c r="H496" i="3"/>
  <c r="D496" i="3"/>
  <c r="E496" i="3" s="1"/>
  <c r="B496" i="3"/>
  <c r="A496" i="3"/>
  <c r="P495" i="3"/>
  <c r="O495" i="3"/>
  <c r="N495" i="3"/>
  <c r="I495" i="3"/>
  <c r="H495" i="3"/>
  <c r="D495" i="3"/>
  <c r="E495" i="3" s="1"/>
  <c r="B495" i="3"/>
  <c r="A495" i="3"/>
  <c r="P494" i="3"/>
  <c r="O494" i="3"/>
  <c r="N494" i="3"/>
  <c r="I494" i="3"/>
  <c r="H494" i="3"/>
  <c r="D494" i="3"/>
  <c r="E494" i="3" s="1"/>
  <c r="B494" i="3"/>
  <c r="A494" i="3"/>
  <c r="P493" i="3"/>
  <c r="O493" i="3"/>
  <c r="N493" i="3"/>
  <c r="I493" i="3"/>
  <c r="H493" i="3"/>
  <c r="D493" i="3"/>
  <c r="E493" i="3" s="1"/>
  <c r="B493" i="3"/>
  <c r="A493" i="3"/>
  <c r="P492" i="3"/>
  <c r="O492" i="3"/>
  <c r="N492" i="3"/>
  <c r="I492" i="3"/>
  <c r="H492" i="3"/>
  <c r="D492" i="3"/>
  <c r="E492" i="3" s="1"/>
  <c r="B492" i="3"/>
  <c r="A492" i="3"/>
  <c r="P491" i="3"/>
  <c r="O491" i="3"/>
  <c r="N491" i="3"/>
  <c r="I491" i="3"/>
  <c r="H491" i="3"/>
  <c r="D491" i="3"/>
  <c r="E491" i="3" s="1"/>
  <c r="B491" i="3"/>
  <c r="A491" i="3"/>
  <c r="P490" i="3"/>
  <c r="O490" i="3"/>
  <c r="N490" i="3"/>
  <c r="I490" i="3"/>
  <c r="H490" i="3"/>
  <c r="D490" i="3"/>
  <c r="E490" i="3" s="1"/>
  <c r="B490" i="3"/>
  <c r="A490" i="3"/>
  <c r="P489" i="3"/>
  <c r="O489" i="3"/>
  <c r="N489" i="3"/>
  <c r="I489" i="3"/>
  <c r="H489" i="3"/>
  <c r="D489" i="3"/>
  <c r="E489" i="3" s="1"/>
  <c r="B489" i="3"/>
  <c r="A489" i="3"/>
  <c r="P488" i="3"/>
  <c r="O488" i="3"/>
  <c r="N488" i="3"/>
  <c r="I488" i="3"/>
  <c r="H488" i="3"/>
  <c r="D488" i="3"/>
  <c r="E488" i="3" s="1"/>
  <c r="B488" i="3"/>
  <c r="A488" i="3"/>
  <c r="P487" i="3"/>
  <c r="O487" i="3"/>
  <c r="N487" i="3"/>
  <c r="I487" i="3"/>
  <c r="H487" i="3"/>
  <c r="D487" i="3"/>
  <c r="E487" i="3" s="1"/>
  <c r="B487" i="3"/>
  <c r="A487" i="3"/>
  <c r="P486" i="3"/>
  <c r="O486" i="3"/>
  <c r="N486" i="3"/>
  <c r="I486" i="3"/>
  <c r="H486" i="3"/>
  <c r="D486" i="3"/>
  <c r="E486" i="3" s="1"/>
  <c r="B486" i="3"/>
  <c r="A486" i="3"/>
  <c r="P485" i="3"/>
  <c r="O485" i="3"/>
  <c r="N485" i="3"/>
  <c r="I485" i="3"/>
  <c r="H485" i="3"/>
  <c r="D485" i="3"/>
  <c r="E485" i="3" s="1"/>
  <c r="B485" i="3"/>
  <c r="A485" i="3"/>
  <c r="P484" i="3"/>
  <c r="O484" i="3"/>
  <c r="N484" i="3"/>
  <c r="I484" i="3"/>
  <c r="H484" i="3"/>
  <c r="D484" i="3"/>
  <c r="E484" i="3" s="1"/>
  <c r="B484" i="3"/>
  <c r="A484" i="3"/>
  <c r="P483" i="3"/>
  <c r="O483" i="3"/>
  <c r="N483" i="3"/>
  <c r="I483" i="3"/>
  <c r="H483" i="3"/>
  <c r="D483" i="3"/>
  <c r="E483" i="3" s="1"/>
  <c r="B483" i="3"/>
  <c r="A483" i="3"/>
  <c r="P482" i="3"/>
  <c r="O482" i="3"/>
  <c r="N482" i="3"/>
  <c r="I482" i="3"/>
  <c r="H482" i="3"/>
  <c r="D482" i="3"/>
  <c r="E482" i="3" s="1"/>
  <c r="B482" i="3"/>
  <c r="A482" i="3"/>
  <c r="P481" i="3"/>
  <c r="O481" i="3"/>
  <c r="N481" i="3"/>
  <c r="I481" i="3"/>
  <c r="H481" i="3"/>
  <c r="D481" i="3"/>
  <c r="E481" i="3" s="1"/>
  <c r="B481" i="3"/>
  <c r="A481" i="3"/>
  <c r="P480" i="3"/>
  <c r="O480" i="3"/>
  <c r="N480" i="3"/>
  <c r="I480" i="3"/>
  <c r="H480" i="3"/>
  <c r="D480" i="3"/>
  <c r="E480" i="3" s="1"/>
  <c r="B480" i="3"/>
  <c r="A480" i="3"/>
  <c r="P479" i="3"/>
  <c r="O479" i="3"/>
  <c r="N479" i="3"/>
  <c r="I479" i="3"/>
  <c r="H479" i="3"/>
  <c r="D479" i="3"/>
  <c r="E479" i="3" s="1"/>
  <c r="B479" i="3"/>
  <c r="A479" i="3"/>
  <c r="P478" i="3"/>
  <c r="O478" i="3"/>
  <c r="N478" i="3"/>
  <c r="I478" i="3"/>
  <c r="H478" i="3"/>
  <c r="D478" i="3"/>
  <c r="E478" i="3" s="1"/>
  <c r="B478" i="3"/>
  <c r="A478" i="3"/>
  <c r="P477" i="3"/>
  <c r="O477" i="3"/>
  <c r="N477" i="3"/>
  <c r="I477" i="3"/>
  <c r="H477" i="3"/>
  <c r="D477" i="3"/>
  <c r="E477" i="3" s="1"/>
  <c r="B477" i="3"/>
  <c r="A477" i="3"/>
  <c r="P476" i="3"/>
  <c r="O476" i="3"/>
  <c r="N476" i="3"/>
  <c r="I476" i="3"/>
  <c r="H476" i="3"/>
  <c r="D476" i="3"/>
  <c r="E476" i="3" s="1"/>
  <c r="B476" i="3"/>
  <c r="A476" i="3"/>
  <c r="P475" i="3"/>
  <c r="O475" i="3"/>
  <c r="N475" i="3"/>
  <c r="I475" i="3"/>
  <c r="H475" i="3"/>
  <c r="D475" i="3"/>
  <c r="E475" i="3" s="1"/>
  <c r="B475" i="3"/>
  <c r="A475" i="3"/>
  <c r="P474" i="3"/>
  <c r="O474" i="3"/>
  <c r="N474" i="3"/>
  <c r="I474" i="3"/>
  <c r="H474" i="3"/>
  <c r="D474" i="3"/>
  <c r="E474" i="3" s="1"/>
  <c r="B474" i="3"/>
  <c r="A474" i="3"/>
  <c r="P473" i="3"/>
  <c r="O473" i="3"/>
  <c r="N473" i="3"/>
  <c r="I473" i="3"/>
  <c r="H473" i="3"/>
  <c r="D473" i="3"/>
  <c r="E473" i="3" s="1"/>
  <c r="B473" i="3"/>
  <c r="A473" i="3"/>
  <c r="P472" i="3"/>
  <c r="O472" i="3"/>
  <c r="N472" i="3"/>
  <c r="I472" i="3"/>
  <c r="H472" i="3"/>
  <c r="D472" i="3"/>
  <c r="E472" i="3" s="1"/>
  <c r="B472" i="3"/>
  <c r="A472" i="3"/>
  <c r="P471" i="3"/>
  <c r="O471" i="3"/>
  <c r="N471" i="3"/>
  <c r="I471" i="3"/>
  <c r="H471" i="3"/>
  <c r="D471" i="3"/>
  <c r="E471" i="3" s="1"/>
  <c r="B471" i="3"/>
  <c r="A471" i="3"/>
  <c r="P470" i="3"/>
  <c r="O470" i="3"/>
  <c r="N470" i="3"/>
  <c r="I470" i="3"/>
  <c r="H470" i="3"/>
  <c r="D470" i="3"/>
  <c r="E470" i="3" s="1"/>
  <c r="B470" i="3"/>
  <c r="A470" i="3"/>
  <c r="P469" i="3"/>
  <c r="O469" i="3"/>
  <c r="N469" i="3"/>
  <c r="I469" i="3"/>
  <c r="H469" i="3"/>
  <c r="D469" i="3"/>
  <c r="E469" i="3" s="1"/>
  <c r="B469" i="3"/>
  <c r="A469" i="3"/>
  <c r="P468" i="3"/>
  <c r="O468" i="3"/>
  <c r="N468" i="3"/>
  <c r="I468" i="3"/>
  <c r="H468" i="3"/>
  <c r="D468" i="3"/>
  <c r="E468" i="3" s="1"/>
  <c r="B468" i="3"/>
  <c r="A468" i="3"/>
  <c r="P467" i="3"/>
  <c r="O467" i="3"/>
  <c r="N467" i="3"/>
  <c r="I467" i="3"/>
  <c r="H467" i="3"/>
  <c r="D467" i="3"/>
  <c r="E467" i="3" s="1"/>
  <c r="B467" i="3"/>
  <c r="A467" i="3"/>
  <c r="P466" i="3"/>
  <c r="O466" i="3"/>
  <c r="N466" i="3"/>
  <c r="I466" i="3"/>
  <c r="H466" i="3"/>
  <c r="D466" i="3"/>
  <c r="E466" i="3" s="1"/>
  <c r="B466" i="3"/>
  <c r="A466" i="3"/>
  <c r="P465" i="3"/>
  <c r="O465" i="3"/>
  <c r="N465" i="3"/>
  <c r="I465" i="3"/>
  <c r="H465" i="3"/>
  <c r="D465" i="3"/>
  <c r="E465" i="3" s="1"/>
  <c r="B465" i="3"/>
  <c r="A465" i="3"/>
  <c r="P464" i="3"/>
  <c r="O464" i="3"/>
  <c r="N464" i="3"/>
  <c r="I464" i="3"/>
  <c r="H464" i="3"/>
  <c r="D464" i="3"/>
  <c r="E464" i="3" s="1"/>
  <c r="B464" i="3"/>
  <c r="A464" i="3"/>
  <c r="P463" i="3"/>
  <c r="O463" i="3"/>
  <c r="N463" i="3"/>
  <c r="I463" i="3"/>
  <c r="H463" i="3"/>
  <c r="D463" i="3"/>
  <c r="E463" i="3" s="1"/>
  <c r="B463" i="3"/>
  <c r="A463" i="3"/>
  <c r="P462" i="3"/>
  <c r="O462" i="3"/>
  <c r="N462" i="3"/>
  <c r="I462" i="3"/>
  <c r="H462" i="3"/>
  <c r="D462" i="3"/>
  <c r="E462" i="3" s="1"/>
  <c r="B462" i="3"/>
  <c r="A462" i="3"/>
  <c r="P461" i="3"/>
  <c r="O461" i="3"/>
  <c r="N461" i="3"/>
  <c r="I461" i="3"/>
  <c r="H461" i="3"/>
  <c r="D461" i="3"/>
  <c r="E461" i="3" s="1"/>
  <c r="B461" i="3"/>
  <c r="A461" i="3"/>
  <c r="P460" i="3"/>
  <c r="O460" i="3"/>
  <c r="N460" i="3"/>
  <c r="I460" i="3"/>
  <c r="H460" i="3"/>
  <c r="D460" i="3"/>
  <c r="E460" i="3" s="1"/>
  <c r="B460" i="3"/>
  <c r="A460" i="3"/>
  <c r="P459" i="3"/>
  <c r="O459" i="3"/>
  <c r="N459" i="3"/>
  <c r="I459" i="3"/>
  <c r="H459" i="3"/>
  <c r="D459" i="3"/>
  <c r="E459" i="3" s="1"/>
  <c r="B459" i="3"/>
  <c r="A459" i="3"/>
  <c r="P458" i="3"/>
  <c r="O458" i="3"/>
  <c r="N458" i="3"/>
  <c r="I458" i="3"/>
  <c r="H458" i="3"/>
  <c r="D458" i="3"/>
  <c r="E458" i="3" s="1"/>
  <c r="B458" i="3"/>
  <c r="A458" i="3"/>
  <c r="P457" i="3"/>
  <c r="O457" i="3"/>
  <c r="N457" i="3"/>
  <c r="I457" i="3"/>
  <c r="H457" i="3"/>
  <c r="D457" i="3"/>
  <c r="E457" i="3" s="1"/>
  <c r="B457" i="3"/>
  <c r="A457" i="3"/>
  <c r="P456" i="3"/>
  <c r="O456" i="3"/>
  <c r="N456" i="3"/>
  <c r="I456" i="3"/>
  <c r="H456" i="3"/>
  <c r="D456" i="3"/>
  <c r="E456" i="3" s="1"/>
  <c r="B456" i="3"/>
  <c r="A456" i="3"/>
  <c r="P455" i="3"/>
  <c r="O455" i="3"/>
  <c r="N455" i="3"/>
  <c r="I455" i="3"/>
  <c r="H455" i="3"/>
  <c r="D455" i="3"/>
  <c r="E455" i="3" s="1"/>
  <c r="B455" i="3"/>
  <c r="A455" i="3"/>
  <c r="P454" i="3"/>
  <c r="O454" i="3"/>
  <c r="N454" i="3"/>
  <c r="I454" i="3"/>
  <c r="H454" i="3"/>
  <c r="D454" i="3"/>
  <c r="E454" i="3" s="1"/>
  <c r="B454" i="3"/>
  <c r="A454" i="3"/>
  <c r="P453" i="3"/>
  <c r="O453" i="3"/>
  <c r="N453" i="3"/>
  <c r="I453" i="3"/>
  <c r="H453" i="3"/>
  <c r="D453" i="3"/>
  <c r="E453" i="3" s="1"/>
  <c r="B453" i="3"/>
  <c r="A453" i="3"/>
  <c r="P452" i="3"/>
  <c r="O452" i="3"/>
  <c r="N452" i="3"/>
  <c r="I452" i="3"/>
  <c r="H452" i="3"/>
  <c r="D452" i="3"/>
  <c r="E452" i="3" s="1"/>
  <c r="B452" i="3"/>
  <c r="A452" i="3"/>
  <c r="P451" i="3"/>
  <c r="O451" i="3"/>
  <c r="N451" i="3"/>
  <c r="I451" i="3"/>
  <c r="H451" i="3"/>
  <c r="D451" i="3"/>
  <c r="E451" i="3" s="1"/>
  <c r="B451" i="3"/>
  <c r="A451" i="3"/>
  <c r="P450" i="3"/>
  <c r="O450" i="3"/>
  <c r="N450" i="3"/>
  <c r="I450" i="3"/>
  <c r="H450" i="3"/>
  <c r="D450" i="3"/>
  <c r="E450" i="3" s="1"/>
  <c r="B450" i="3"/>
  <c r="A450" i="3"/>
  <c r="P449" i="3"/>
  <c r="O449" i="3"/>
  <c r="N449" i="3"/>
  <c r="I449" i="3"/>
  <c r="H449" i="3"/>
  <c r="D449" i="3"/>
  <c r="E449" i="3" s="1"/>
  <c r="B449" i="3"/>
  <c r="A449" i="3"/>
  <c r="P448" i="3"/>
  <c r="O448" i="3"/>
  <c r="N448" i="3"/>
  <c r="I448" i="3"/>
  <c r="H448" i="3"/>
  <c r="D448" i="3"/>
  <c r="E448" i="3" s="1"/>
  <c r="B448" i="3"/>
  <c r="A448" i="3"/>
  <c r="P447" i="3"/>
  <c r="O447" i="3"/>
  <c r="N447" i="3"/>
  <c r="I447" i="3"/>
  <c r="H447" i="3"/>
  <c r="D447" i="3"/>
  <c r="E447" i="3" s="1"/>
  <c r="B447" i="3"/>
  <c r="A447" i="3"/>
  <c r="P446" i="3"/>
  <c r="O446" i="3"/>
  <c r="N446" i="3"/>
  <c r="I446" i="3"/>
  <c r="H446" i="3"/>
  <c r="D446" i="3"/>
  <c r="E446" i="3" s="1"/>
  <c r="B446" i="3"/>
  <c r="A446" i="3"/>
  <c r="P445" i="3"/>
  <c r="O445" i="3"/>
  <c r="N445" i="3"/>
  <c r="I445" i="3"/>
  <c r="H445" i="3"/>
  <c r="D445" i="3"/>
  <c r="E445" i="3" s="1"/>
  <c r="B445" i="3"/>
  <c r="A445" i="3"/>
  <c r="P444" i="3"/>
  <c r="O444" i="3"/>
  <c r="N444" i="3"/>
  <c r="I444" i="3"/>
  <c r="H444" i="3"/>
  <c r="D444" i="3"/>
  <c r="E444" i="3" s="1"/>
  <c r="B444" i="3"/>
  <c r="A444" i="3"/>
  <c r="P443" i="3"/>
  <c r="O443" i="3"/>
  <c r="N443" i="3"/>
  <c r="I443" i="3"/>
  <c r="H443" i="3"/>
  <c r="D443" i="3"/>
  <c r="E443" i="3" s="1"/>
  <c r="B443" i="3"/>
  <c r="A443" i="3"/>
  <c r="P442" i="3"/>
  <c r="O442" i="3"/>
  <c r="N442" i="3"/>
  <c r="I442" i="3"/>
  <c r="H442" i="3"/>
  <c r="D442" i="3"/>
  <c r="E442" i="3" s="1"/>
  <c r="B442" i="3"/>
  <c r="A442" i="3"/>
  <c r="P441" i="3"/>
  <c r="O441" i="3"/>
  <c r="N441" i="3"/>
  <c r="I441" i="3"/>
  <c r="H441" i="3"/>
  <c r="D441" i="3"/>
  <c r="E441" i="3" s="1"/>
  <c r="B441" i="3"/>
  <c r="A441" i="3"/>
  <c r="P440" i="3"/>
  <c r="O440" i="3"/>
  <c r="N440" i="3"/>
  <c r="I440" i="3"/>
  <c r="H440" i="3"/>
  <c r="D440" i="3"/>
  <c r="E440" i="3" s="1"/>
  <c r="B440" i="3"/>
  <c r="A440" i="3"/>
  <c r="P439" i="3"/>
  <c r="O439" i="3"/>
  <c r="N439" i="3"/>
  <c r="I439" i="3"/>
  <c r="H439" i="3"/>
  <c r="D439" i="3"/>
  <c r="E439" i="3" s="1"/>
  <c r="B439" i="3"/>
  <c r="A439" i="3"/>
  <c r="P438" i="3"/>
  <c r="O438" i="3"/>
  <c r="N438" i="3"/>
  <c r="I438" i="3"/>
  <c r="H438" i="3"/>
  <c r="D438" i="3"/>
  <c r="E438" i="3" s="1"/>
  <c r="B438" i="3"/>
  <c r="A438" i="3"/>
  <c r="P437" i="3"/>
  <c r="O437" i="3"/>
  <c r="N437" i="3"/>
  <c r="I437" i="3"/>
  <c r="H437" i="3"/>
  <c r="D437" i="3"/>
  <c r="E437" i="3" s="1"/>
  <c r="B437" i="3"/>
  <c r="A437" i="3"/>
  <c r="P436" i="3"/>
  <c r="O436" i="3"/>
  <c r="N436" i="3"/>
  <c r="I436" i="3"/>
  <c r="H436" i="3"/>
  <c r="D436" i="3"/>
  <c r="E436" i="3" s="1"/>
  <c r="B436" i="3"/>
  <c r="A436" i="3"/>
  <c r="P435" i="3"/>
  <c r="O435" i="3"/>
  <c r="N435" i="3"/>
  <c r="I435" i="3"/>
  <c r="H435" i="3"/>
  <c r="D435" i="3"/>
  <c r="E435" i="3" s="1"/>
  <c r="B435" i="3"/>
  <c r="A435" i="3"/>
  <c r="P434" i="3"/>
  <c r="O434" i="3"/>
  <c r="N434" i="3"/>
  <c r="I434" i="3"/>
  <c r="H434" i="3"/>
  <c r="D434" i="3"/>
  <c r="E434" i="3" s="1"/>
  <c r="B434" i="3"/>
  <c r="A434" i="3"/>
  <c r="P433" i="3"/>
  <c r="O433" i="3"/>
  <c r="N433" i="3"/>
  <c r="I433" i="3"/>
  <c r="H433" i="3"/>
  <c r="D433" i="3"/>
  <c r="E433" i="3" s="1"/>
  <c r="B433" i="3"/>
  <c r="A433" i="3"/>
  <c r="P432" i="3"/>
  <c r="O432" i="3"/>
  <c r="N432" i="3"/>
  <c r="I432" i="3"/>
  <c r="H432" i="3"/>
  <c r="D432" i="3"/>
  <c r="E432" i="3" s="1"/>
  <c r="B432" i="3"/>
  <c r="A432" i="3"/>
  <c r="P431" i="3"/>
  <c r="O431" i="3"/>
  <c r="N431" i="3"/>
  <c r="I431" i="3"/>
  <c r="H431" i="3"/>
  <c r="D431" i="3"/>
  <c r="E431" i="3" s="1"/>
  <c r="B431" i="3"/>
  <c r="A431" i="3"/>
  <c r="P430" i="3"/>
  <c r="O430" i="3"/>
  <c r="N430" i="3"/>
  <c r="I430" i="3"/>
  <c r="H430" i="3"/>
  <c r="D430" i="3"/>
  <c r="E430" i="3" s="1"/>
  <c r="B430" i="3"/>
  <c r="A430" i="3"/>
  <c r="P429" i="3"/>
  <c r="O429" i="3"/>
  <c r="N429" i="3"/>
  <c r="I429" i="3"/>
  <c r="H429" i="3"/>
  <c r="D429" i="3"/>
  <c r="E429" i="3" s="1"/>
  <c r="B429" i="3"/>
  <c r="A429" i="3"/>
  <c r="P428" i="3"/>
  <c r="O428" i="3"/>
  <c r="N428" i="3"/>
  <c r="I428" i="3"/>
  <c r="H428" i="3"/>
  <c r="D428" i="3"/>
  <c r="E428" i="3" s="1"/>
  <c r="B428" i="3"/>
  <c r="A428" i="3"/>
  <c r="P427" i="3"/>
  <c r="O427" i="3"/>
  <c r="N427" i="3"/>
  <c r="I427" i="3"/>
  <c r="H427" i="3"/>
  <c r="D427" i="3"/>
  <c r="E427" i="3" s="1"/>
  <c r="B427" i="3"/>
  <c r="A427" i="3"/>
  <c r="P426" i="3"/>
  <c r="O426" i="3"/>
  <c r="N426" i="3"/>
  <c r="I426" i="3"/>
  <c r="H426" i="3"/>
  <c r="D426" i="3"/>
  <c r="E426" i="3" s="1"/>
  <c r="B426" i="3"/>
  <c r="A426" i="3"/>
  <c r="P425" i="3"/>
  <c r="O425" i="3"/>
  <c r="N425" i="3"/>
  <c r="I425" i="3"/>
  <c r="H425" i="3"/>
  <c r="D425" i="3"/>
  <c r="E425" i="3" s="1"/>
  <c r="B425" i="3"/>
  <c r="A425" i="3"/>
  <c r="P424" i="3"/>
  <c r="O424" i="3"/>
  <c r="N424" i="3"/>
  <c r="I424" i="3"/>
  <c r="H424" i="3"/>
  <c r="D424" i="3"/>
  <c r="E424" i="3" s="1"/>
  <c r="B424" i="3"/>
  <c r="A424" i="3"/>
  <c r="P423" i="3"/>
  <c r="O423" i="3"/>
  <c r="N423" i="3"/>
  <c r="I423" i="3"/>
  <c r="H423" i="3"/>
  <c r="D423" i="3"/>
  <c r="E423" i="3" s="1"/>
  <c r="B423" i="3"/>
  <c r="A423" i="3"/>
  <c r="P422" i="3"/>
  <c r="O422" i="3"/>
  <c r="N422" i="3"/>
  <c r="I422" i="3"/>
  <c r="H422" i="3"/>
  <c r="D422" i="3"/>
  <c r="E422" i="3" s="1"/>
  <c r="B422" i="3"/>
  <c r="A422" i="3"/>
  <c r="P421" i="3"/>
  <c r="O421" i="3"/>
  <c r="N421" i="3"/>
  <c r="I421" i="3"/>
  <c r="H421" i="3"/>
  <c r="D421" i="3"/>
  <c r="E421" i="3" s="1"/>
  <c r="B421" i="3"/>
  <c r="A421" i="3"/>
  <c r="P420" i="3"/>
  <c r="O420" i="3"/>
  <c r="N420" i="3"/>
  <c r="I420" i="3"/>
  <c r="H420" i="3"/>
  <c r="D420" i="3"/>
  <c r="E420" i="3" s="1"/>
  <c r="B420" i="3"/>
  <c r="A420" i="3"/>
  <c r="P419" i="3"/>
  <c r="O419" i="3"/>
  <c r="N419" i="3"/>
  <c r="I419" i="3"/>
  <c r="H419" i="3"/>
  <c r="D419" i="3"/>
  <c r="E419" i="3" s="1"/>
  <c r="B419" i="3"/>
  <c r="A419" i="3"/>
  <c r="P418" i="3"/>
  <c r="O418" i="3"/>
  <c r="N418" i="3"/>
  <c r="I418" i="3"/>
  <c r="H418" i="3"/>
  <c r="D418" i="3"/>
  <c r="E418" i="3" s="1"/>
  <c r="B418" i="3"/>
  <c r="A418" i="3"/>
  <c r="P417" i="3"/>
  <c r="O417" i="3"/>
  <c r="N417" i="3"/>
  <c r="I417" i="3"/>
  <c r="H417" i="3"/>
  <c r="D417" i="3"/>
  <c r="E417" i="3" s="1"/>
  <c r="B417" i="3"/>
  <c r="A417" i="3"/>
  <c r="P416" i="3"/>
  <c r="O416" i="3"/>
  <c r="N416" i="3"/>
  <c r="I416" i="3"/>
  <c r="H416" i="3"/>
  <c r="D416" i="3"/>
  <c r="E416" i="3" s="1"/>
  <c r="B416" i="3"/>
  <c r="A416" i="3"/>
  <c r="P415" i="3"/>
  <c r="O415" i="3"/>
  <c r="N415" i="3"/>
  <c r="I415" i="3"/>
  <c r="H415" i="3"/>
  <c r="D415" i="3"/>
  <c r="E415" i="3" s="1"/>
  <c r="B415" i="3"/>
  <c r="A415" i="3"/>
  <c r="P414" i="3"/>
  <c r="O414" i="3"/>
  <c r="N414" i="3"/>
  <c r="I414" i="3"/>
  <c r="H414" i="3"/>
  <c r="D414" i="3"/>
  <c r="E414" i="3" s="1"/>
  <c r="B414" i="3"/>
  <c r="A414" i="3"/>
  <c r="P413" i="3"/>
  <c r="O413" i="3"/>
  <c r="N413" i="3"/>
  <c r="I413" i="3"/>
  <c r="H413" i="3"/>
  <c r="D413" i="3"/>
  <c r="E413" i="3" s="1"/>
  <c r="B413" i="3"/>
  <c r="A413" i="3"/>
  <c r="P412" i="3"/>
  <c r="O412" i="3"/>
  <c r="N412" i="3"/>
  <c r="I412" i="3"/>
  <c r="H412" i="3"/>
  <c r="D412" i="3"/>
  <c r="E412" i="3" s="1"/>
  <c r="B412" i="3"/>
  <c r="A412" i="3"/>
  <c r="P411" i="3"/>
  <c r="O411" i="3"/>
  <c r="N411" i="3"/>
  <c r="I411" i="3"/>
  <c r="H411" i="3"/>
  <c r="D411" i="3"/>
  <c r="E411" i="3" s="1"/>
  <c r="B411" i="3"/>
  <c r="A411" i="3"/>
  <c r="P410" i="3"/>
  <c r="O410" i="3"/>
  <c r="N410" i="3"/>
  <c r="I410" i="3"/>
  <c r="H410" i="3"/>
  <c r="D410" i="3"/>
  <c r="E410" i="3" s="1"/>
  <c r="B410" i="3"/>
  <c r="A410" i="3"/>
  <c r="P409" i="3"/>
  <c r="O409" i="3"/>
  <c r="N409" i="3"/>
  <c r="I409" i="3"/>
  <c r="H409" i="3"/>
  <c r="D409" i="3"/>
  <c r="E409" i="3" s="1"/>
  <c r="B409" i="3"/>
  <c r="A409" i="3"/>
  <c r="P408" i="3"/>
  <c r="O408" i="3"/>
  <c r="N408" i="3"/>
  <c r="I408" i="3"/>
  <c r="H408" i="3"/>
  <c r="D408" i="3"/>
  <c r="E408" i="3" s="1"/>
  <c r="B408" i="3"/>
  <c r="A408" i="3"/>
  <c r="P407" i="3"/>
  <c r="O407" i="3"/>
  <c r="N407" i="3"/>
  <c r="I407" i="3"/>
  <c r="H407" i="3"/>
  <c r="D407" i="3"/>
  <c r="E407" i="3" s="1"/>
  <c r="B407" i="3"/>
  <c r="A407" i="3"/>
  <c r="P406" i="3"/>
  <c r="O406" i="3"/>
  <c r="N406" i="3"/>
  <c r="I406" i="3"/>
  <c r="H406" i="3"/>
  <c r="D406" i="3"/>
  <c r="E406" i="3" s="1"/>
  <c r="B406" i="3"/>
  <c r="A406" i="3"/>
  <c r="P405" i="3"/>
  <c r="O405" i="3"/>
  <c r="N405" i="3"/>
  <c r="I405" i="3"/>
  <c r="H405" i="3"/>
  <c r="D405" i="3"/>
  <c r="E405" i="3" s="1"/>
  <c r="B405" i="3"/>
  <c r="A405" i="3"/>
  <c r="P404" i="3"/>
  <c r="O404" i="3"/>
  <c r="N404" i="3"/>
  <c r="I404" i="3"/>
  <c r="H404" i="3"/>
  <c r="D404" i="3"/>
  <c r="E404" i="3" s="1"/>
  <c r="B404" i="3"/>
  <c r="A404" i="3"/>
  <c r="P403" i="3"/>
  <c r="O403" i="3"/>
  <c r="N403" i="3"/>
  <c r="I403" i="3"/>
  <c r="H403" i="3"/>
  <c r="D403" i="3"/>
  <c r="E403" i="3" s="1"/>
  <c r="B403" i="3"/>
  <c r="A403" i="3"/>
  <c r="P402" i="3"/>
  <c r="O402" i="3"/>
  <c r="N402" i="3"/>
  <c r="I402" i="3"/>
  <c r="H402" i="3"/>
  <c r="D402" i="3"/>
  <c r="E402" i="3" s="1"/>
  <c r="B402" i="3"/>
  <c r="A402" i="3"/>
  <c r="P401" i="3"/>
  <c r="O401" i="3"/>
  <c r="N401" i="3"/>
  <c r="I401" i="3"/>
  <c r="H401" i="3"/>
  <c r="D401" i="3"/>
  <c r="E401" i="3" s="1"/>
  <c r="B401" i="3"/>
  <c r="A401" i="3"/>
  <c r="P400" i="3"/>
  <c r="O400" i="3"/>
  <c r="N400" i="3"/>
  <c r="I400" i="3"/>
  <c r="H400" i="3"/>
  <c r="D400" i="3"/>
  <c r="E400" i="3" s="1"/>
  <c r="B400" i="3"/>
  <c r="A400" i="3"/>
  <c r="P399" i="3"/>
  <c r="O399" i="3"/>
  <c r="N399" i="3"/>
  <c r="I399" i="3"/>
  <c r="H399" i="3"/>
  <c r="D399" i="3"/>
  <c r="E399" i="3" s="1"/>
  <c r="B399" i="3"/>
  <c r="A399" i="3"/>
  <c r="P398" i="3"/>
  <c r="O398" i="3"/>
  <c r="N398" i="3"/>
  <c r="I398" i="3"/>
  <c r="H398" i="3"/>
  <c r="D398" i="3"/>
  <c r="E398" i="3" s="1"/>
  <c r="B398" i="3"/>
  <c r="A398" i="3"/>
  <c r="P397" i="3"/>
  <c r="O397" i="3"/>
  <c r="N397" i="3"/>
  <c r="I397" i="3"/>
  <c r="H397" i="3"/>
  <c r="D397" i="3"/>
  <c r="E397" i="3" s="1"/>
  <c r="B397" i="3"/>
  <c r="A397" i="3"/>
  <c r="P396" i="3"/>
  <c r="O396" i="3"/>
  <c r="N396" i="3"/>
  <c r="I396" i="3"/>
  <c r="H396" i="3"/>
  <c r="D396" i="3"/>
  <c r="E396" i="3" s="1"/>
  <c r="B396" i="3"/>
  <c r="A396" i="3"/>
  <c r="P395" i="3"/>
  <c r="O395" i="3"/>
  <c r="N395" i="3"/>
  <c r="I395" i="3"/>
  <c r="H395" i="3"/>
  <c r="D395" i="3"/>
  <c r="E395" i="3" s="1"/>
  <c r="B395" i="3"/>
  <c r="A395" i="3"/>
  <c r="P394" i="3"/>
  <c r="O394" i="3"/>
  <c r="N394" i="3"/>
  <c r="I394" i="3"/>
  <c r="H394" i="3"/>
  <c r="D394" i="3"/>
  <c r="E394" i="3" s="1"/>
  <c r="B394" i="3"/>
  <c r="A394" i="3"/>
  <c r="P393" i="3"/>
  <c r="O393" i="3"/>
  <c r="N393" i="3"/>
  <c r="I393" i="3"/>
  <c r="H393" i="3"/>
  <c r="D393" i="3"/>
  <c r="E393" i="3" s="1"/>
  <c r="B393" i="3"/>
  <c r="A393" i="3"/>
  <c r="P392" i="3"/>
  <c r="O392" i="3"/>
  <c r="N392" i="3"/>
  <c r="I392" i="3"/>
  <c r="H392" i="3"/>
  <c r="D392" i="3"/>
  <c r="E392" i="3" s="1"/>
  <c r="B392" i="3"/>
  <c r="A392" i="3"/>
  <c r="P391" i="3"/>
  <c r="O391" i="3"/>
  <c r="N391" i="3"/>
  <c r="I391" i="3"/>
  <c r="H391" i="3"/>
  <c r="D391" i="3"/>
  <c r="E391" i="3" s="1"/>
  <c r="B391" i="3"/>
  <c r="A391" i="3"/>
  <c r="P390" i="3"/>
  <c r="O390" i="3"/>
  <c r="N390" i="3"/>
  <c r="I390" i="3"/>
  <c r="H390" i="3"/>
  <c r="D390" i="3"/>
  <c r="E390" i="3" s="1"/>
  <c r="B390" i="3"/>
  <c r="A390" i="3"/>
  <c r="P389" i="3"/>
  <c r="O389" i="3"/>
  <c r="N389" i="3"/>
  <c r="I389" i="3"/>
  <c r="H389" i="3"/>
  <c r="D389" i="3"/>
  <c r="E389" i="3" s="1"/>
  <c r="B389" i="3"/>
  <c r="A389" i="3"/>
  <c r="P388" i="3"/>
  <c r="O388" i="3"/>
  <c r="N388" i="3"/>
  <c r="I388" i="3"/>
  <c r="H388" i="3"/>
  <c r="D388" i="3"/>
  <c r="E388" i="3" s="1"/>
  <c r="B388" i="3"/>
  <c r="A388" i="3"/>
  <c r="P387" i="3"/>
  <c r="O387" i="3"/>
  <c r="N387" i="3"/>
  <c r="I387" i="3"/>
  <c r="H387" i="3"/>
  <c r="D387" i="3"/>
  <c r="E387" i="3" s="1"/>
  <c r="B387" i="3"/>
  <c r="A387" i="3"/>
  <c r="P386" i="3"/>
  <c r="O386" i="3"/>
  <c r="N386" i="3"/>
  <c r="I386" i="3"/>
  <c r="H386" i="3"/>
  <c r="D386" i="3"/>
  <c r="E386" i="3" s="1"/>
  <c r="B386" i="3"/>
  <c r="A386" i="3"/>
  <c r="P385" i="3"/>
  <c r="O385" i="3"/>
  <c r="N385" i="3"/>
  <c r="I385" i="3"/>
  <c r="H385" i="3"/>
  <c r="D385" i="3"/>
  <c r="E385" i="3" s="1"/>
  <c r="B385" i="3"/>
  <c r="A385" i="3"/>
  <c r="P384" i="3"/>
  <c r="O384" i="3"/>
  <c r="N384" i="3"/>
  <c r="I384" i="3"/>
  <c r="H384" i="3"/>
  <c r="D384" i="3"/>
  <c r="E384" i="3" s="1"/>
  <c r="B384" i="3"/>
  <c r="A384" i="3"/>
  <c r="P383" i="3"/>
  <c r="O383" i="3"/>
  <c r="N383" i="3"/>
  <c r="I383" i="3"/>
  <c r="H383" i="3"/>
  <c r="D383" i="3"/>
  <c r="E383" i="3" s="1"/>
  <c r="B383" i="3"/>
  <c r="A383" i="3"/>
  <c r="P382" i="3"/>
  <c r="O382" i="3"/>
  <c r="N382" i="3"/>
  <c r="I382" i="3"/>
  <c r="H382" i="3"/>
  <c r="D382" i="3"/>
  <c r="E382" i="3" s="1"/>
  <c r="B382" i="3"/>
  <c r="A382" i="3"/>
  <c r="P381" i="3"/>
  <c r="O381" i="3"/>
  <c r="N381" i="3"/>
  <c r="I381" i="3"/>
  <c r="H381" i="3"/>
  <c r="D381" i="3"/>
  <c r="E381" i="3" s="1"/>
  <c r="B381" i="3"/>
  <c r="A381" i="3"/>
  <c r="P380" i="3"/>
  <c r="O380" i="3"/>
  <c r="N380" i="3"/>
  <c r="I380" i="3"/>
  <c r="H380" i="3"/>
  <c r="D380" i="3"/>
  <c r="E380" i="3" s="1"/>
  <c r="B380" i="3"/>
  <c r="A380" i="3"/>
  <c r="P379" i="3"/>
  <c r="O379" i="3"/>
  <c r="N379" i="3"/>
  <c r="I379" i="3"/>
  <c r="H379" i="3"/>
  <c r="D379" i="3"/>
  <c r="E379" i="3" s="1"/>
  <c r="B379" i="3"/>
  <c r="A379" i="3"/>
  <c r="P378" i="3"/>
  <c r="O378" i="3"/>
  <c r="N378" i="3"/>
  <c r="I378" i="3"/>
  <c r="H378" i="3"/>
  <c r="D378" i="3"/>
  <c r="E378" i="3" s="1"/>
  <c r="B378" i="3"/>
  <c r="A378" i="3"/>
  <c r="P377" i="3"/>
  <c r="O377" i="3"/>
  <c r="N377" i="3"/>
  <c r="I377" i="3"/>
  <c r="H377" i="3"/>
  <c r="D377" i="3"/>
  <c r="E377" i="3" s="1"/>
  <c r="B377" i="3"/>
  <c r="A377" i="3"/>
  <c r="P376" i="3"/>
  <c r="O376" i="3"/>
  <c r="N376" i="3"/>
  <c r="I376" i="3"/>
  <c r="H376" i="3"/>
  <c r="D376" i="3"/>
  <c r="E376" i="3" s="1"/>
  <c r="B376" i="3"/>
  <c r="A376" i="3"/>
  <c r="P375" i="3"/>
  <c r="O375" i="3"/>
  <c r="N375" i="3"/>
  <c r="I375" i="3"/>
  <c r="H375" i="3"/>
  <c r="D375" i="3"/>
  <c r="E375" i="3" s="1"/>
  <c r="B375" i="3"/>
  <c r="A375" i="3"/>
  <c r="P374" i="3"/>
  <c r="O374" i="3"/>
  <c r="N374" i="3"/>
  <c r="I374" i="3"/>
  <c r="H374" i="3"/>
  <c r="D374" i="3"/>
  <c r="E374" i="3" s="1"/>
  <c r="B374" i="3"/>
  <c r="A374" i="3"/>
  <c r="P373" i="3"/>
  <c r="O373" i="3"/>
  <c r="N373" i="3"/>
  <c r="I373" i="3"/>
  <c r="H373" i="3"/>
  <c r="D373" i="3"/>
  <c r="E373" i="3" s="1"/>
  <c r="B373" i="3"/>
  <c r="A373" i="3"/>
  <c r="P372" i="3"/>
  <c r="O372" i="3"/>
  <c r="N372" i="3"/>
  <c r="I372" i="3"/>
  <c r="H372" i="3"/>
  <c r="D372" i="3"/>
  <c r="E372" i="3" s="1"/>
  <c r="B372" i="3"/>
  <c r="A372" i="3"/>
  <c r="P371" i="3"/>
  <c r="O371" i="3"/>
  <c r="N371" i="3"/>
  <c r="I371" i="3"/>
  <c r="H371" i="3"/>
  <c r="D371" i="3"/>
  <c r="E371" i="3" s="1"/>
  <c r="B371" i="3"/>
  <c r="A371" i="3"/>
  <c r="P370" i="3"/>
  <c r="O370" i="3"/>
  <c r="N370" i="3"/>
  <c r="I370" i="3"/>
  <c r="H370" i="3"/>
  <c r="D370" i="3"/>
  <c r="E370" i="3" s="1"/>
  <c r="B370" i="3"/>
  <c r="A370" i="3"/>
  <c r="P369" i="3"/>
  <c r="O369" i="3"/>
  <c r="N369" i="3"/>
  <c r="I369" i="3"/>
  <c r="H369" i="3"/>
  <c r="D369" i="3"/>
  <c r="E369" i="3" s="1"/>
  <c r="B369" i="3"/>
  <c r="A369" i="3"/>
  <c r="P368" i="3"/>
  <c r="O368" i="3"/>
  <c r="N368" i="3"/>
  <c r="I368" i="3"/>
  <c r="H368" i="3"/>
  <c r="D368" i="3"/>
  <c r="E368" i="3" s="1"/>
  <c r="B368" i="3"/>
  <c r="A368" i="3"/>
  <c r="P367" i="3"/>
  <c r="O367" i="3"/>
  <c r="N367" i="3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/>
  <c r="I362" i="3"/>
  <c r="H362" i="3"/>
  <c r="D362" i="3"/>
  <c r="E362" i="3" s="1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/>
  <c r="I354" i="3"/>
  <c r="H354" i="3"/>
  <c r="D354" i="3"/>
  <c r="E354" i="3" s="1"/>
  <c r="B354" i="3"/>
  <c r="A354" i="3"/>
  <c r="P353" i="3"/>
  <c r="O353" i="3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/>
  <c r="I346" i="3"/>
  <c r="H346" i="3"/>
  <c r="D346" i="3"/>
  <c r="E346" i="3" s="1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/>
  <c r="I338" i="3"/>
  <c r="H338" i="3"/>
  <c r="D338" i="3"/>
  <c r="E338" i="3" s="1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/>
  <c r="N330" i="3"/>
  <c r="I330" i="3"/>
  <c r="H330" i="3"/>
  <c r="D330" i="3"/>
  <c r="E330" i="3" s="1"/>
  <c r="B330" i="3"/>
  <c r="A330" i="3"/>
  <c r="P329" i="3"/>
  <c r="O329" i="3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/>
  <c r="N326" i="3"/>
  <c r="I326" i="3"/>
  <c r="H326" i="3"/>
  <c r="D326" i="3"/>
  <c r="E326" i="3" s="1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/>
  <c r="N322" i="3"/>
  <c r="I322" i="3"/>
  <c r="H322" i="3"/>
  <c r="D322" i="3"/>
  <c r="E322" i="3" s="1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/>
  <c r="N318" i="3"/>
  <c r="I318" i="3"/>
  <c r="H318" i="3"/>
  <c r="D318" i="3"/>
  <c r="E318" i="3" s="1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/>
  <c r="N314" i="3"/>
  <c r="I314" i="3"/>
  <c r="H314" i="3"/>
  <c r="D314" i="3"/>
  <c r="E314" i="3" s="1"/>
  <c r="B314" i="3"/>
  <c r="A314" i="3"/>
  <c r="P313" i="3"/>
  <c r="O313" i="3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/>
  <c r="N310" i="3"/>
  <c r="I310" i="3"/>
  <c r="H310" i="3"/>
  <c r="D310" i="3"/>
  <c r="E310" i="3" s="1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/>
  <c r="N306" i="3"/>
  <c r="I306" i="3"/>
  <c r="H306" i="3"/>
  <c r="D306" i="3"/>
  <c r="E306" i="3" s="1"/>
  <c r="B306" i="3"/>
  <c r="A306" i="3"/>
  <c r="P305" i="3"/>
  <c r="O305" i="3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/>
  <c r="N302" i="3"/>
  <c r="I302" i="3"/>
  <c r="H302" i="3"/>
  <c r="D302" i="3"/>
  <c r="E302" i="3" s="1"/>
  <c r="B302" i="3"/>
  <c r="A302" i="3"/>
  <c r="P301" i="3"/>
  <c r="O301" i="3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/>
  <c r="N298" i="3"/>
  <c r="I298" i="3"/>
  <c r="H298" i="3"/>
  <c r="D298" i="3"/>
  <c r="E298" i="3" s="1"/>
  <c r="B298" i="3"/>
  <c r="A298" i="3"/>
  <c r="P297" i="3"/>
  <c r="O297" i="3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/>
  <c r="N294" i="3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/>
  <c r="N290" i="3" s="1"/>
  <c r="I290" i="3"/>
  <c r="H290" i="3"/>
  <c r="D290" i="3"/>
  <c r="E290" i="3" s="1"/>
  <c r="B290" i="3"/>
  <c r="A290" i="3"/>
  <c r="P289" i="3"/>
  <c r="O289" i="3" s="1"/>
  <c r="N289" i="3"/>
  <c r="I289" i="3"/>
  <c r="H289" i="3"/>
  <c r="D289" i="3"/>
  <c r="E289" i="3" s="1"/>
  <c r="B289" i="3"/>
  <c r="A289" i="3"/>
  <c r="P288" i="3"/>
  <c r="O288" i="3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/>
  <c r="N286" i="3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/>
  <c r="I273" i="3"/>
  <c r="H273" i="3"/>
  <c r="D273" i="3"/>
  <c r="E273" i="3" s="1"/>
  <c r="B273" i="3"/>
  <c r="A273" i="3"/>
  <c r="P272" i="3"/>
  <c r="O272" i="3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/>
  <c r="N268" i="3" s="1"/>
  <c r="I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/>
  <c r="N265" i="3" s="1"/>
  <c r="I265" i="3"/>
  <c r="J265" i="3"/>
  <c r="H265" i="3"/>
  <c r="D265" i="3"/>
  <c r="E265" i="3" s="1"/>
  <c r="B265" i="3"/>
  <c r="A265" i="3"/>
  <c r="P264" i="3"/>
  <c r="O264" i="3" s="1"/>
  <c r="N264" i="3" s="1"/>
  <c r="I264" i="3"/>
  <c r="J264" i="3" s="1"/>
  <c r="H264" i="3"/>
  <c r="D264" i="3"/>
  <c r="E264" i="3" s="1"/>
  <c r="B264" i="3"/>
  <c r="A264" i="3"/>
  <c r="P263" i="3"/>
  <c r="O263" i="3" s="1"/>
  <c r="N263" i="3" s="1"/>
  <c r="I263" i="3"/>
  <c r="J263" i="3" s="1"/>
  <c r="H263" i="3"/>
  <c r="D263" i="3"/>
  <c r="E263" i="3" s="1"/>
  <c r="B263" i="3"/>
  <c r="A263" i="3"/>
  <c r="P262" i="3"/>
  <c r="O262" i="3" s="1"/>
  <c r="N262" i="3" s="1"/>
  <c r="I262" i="3"/>
  <c r="J262" i="3"/>
  <c r="Q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H259" i="3"/>
  <c r="D259" i="3"/>
  <c r="E259" i="3" s="1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 s="1"/>
  <c r="H253" i="3"/>
  <c r="D253" i="3"/>
  <c r="E253" i="3" s="1"/>
  <c r="B253" i="3"/>
  <c r="A253" i="3"/>
  <c r="P252" i="3"/>
  <c r="O252" i="3"/>
  <c r="N252" i="3" s="1"/>
  <c r="I252" i="3"/>
  <c r="J252" i="3"/>
  <c r="Q252" i="3" s="1"/>
  <c r="H252" i="3"/>
  <c r="D252" i="3"/>
  <c r="E252" i="3" s="1"/>
  <c r="B252" i="3"/>
  <c r="A252" i="3"/>
  <c r="P251" i="3"/>
  <c r="O251" i="3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 s="1"/>
  <c r="B249" i="3"/>
  <c r="A249" i="3"/>
  <c r="P248" i="3"/>
  <c r="O248" i="3" s="1"/>
  <c r="N248" i="3" s="1"/>
  <c r="I248" i="3"/>
  <c r="J248" i="3"/>
  <c r="Q248" i="3" s="1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 s="1"/>
  <c r="B245" i="3"/>
  <c r="A245" i="3"/>
  <c r="P244" i="3"/>
  <c r="O244" i="3" s="1"/>
  <c r="N244" i="3" s="1"/>
  <c r="I244" i="3"/>
  <c r="J244" i="3" s="1"/>
  <c r="H244" i="3"/>
  <c r="D244" i="3"/>
  <c r="E244" i="3" s="1"/>
  <c r="B244" i="3"/>
  <c r="A244" i="3"/>
  <c r="P243" i="3"/>
  <c r="O243" i="3"/>
  <c r="N243" i="3" s="1"/>
  <c r="I243" i="3"/>
  <c r="J243" i="3" s="1"/>
  <c r="Q243" i="3"/>
  <c r="H243" i="3"/>
  <c r="D243" i="3"/>
  <c r="E243" i="3" s="1"/>
  <c r="B243" i="3"/>
  <c r="A243" i="3"/>
  <c r="P242" i="3"/>
  <c r="O242" i="3" s="1"/>
  <c r="N242" i="3" s="1"/>
  <c r="I242" i="3"/>
  <c r="J242" i="3" s="1"/>
  <c r="H242" i="3"/>
  <c r="D242" i="3"/>
  <c r="E242" i="3" s="1"/>
  <c r="B242" i="3"/>
  <c r="A242" i="3"/>
  <c r="P241" i="3"/>
  <c r="O241" i="3" s="1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D237" i="3"/>
  <c r="E237" i="3" s="1"/>
  <c r="B237" i="3"/>
  <c r="A237" i="3"/>
  <c r="P236" i="3"/>
  <c r="O236" i="3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J235" i="3" s="1"/>
  <c r="H235" i="3"/>
  <c r="D235" i="3"/>
  <c r="E235" i="3" s="1"/>
  <c r="B235" i="3"/>
  <c r="A235" i="3"/>
  <c r="P234" i="3"/>
  <c r="O234" i="3" s="1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J233" i="3"/>
  <c r="Q233" i="3" s="1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Q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J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J208" i="3" s="1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J190" i="3" s="1"/>
  <c r="H190" i="3"/>
  <c r="D190" i="3"/>
  <c r="E190" i="3" s="1"/>
  <c r="B190" i="3"/>
  <c r="A190" i="3"/>
  <c r="P189" i="3"/>
  <c r="O189" i="3" s="1"/>
  <c r="N189" i="3" s="1"/>
  <c r="I189" i="3"/>
  <c r="J189" i="3" s="1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L186" i="3" s="1"/>
  <c r="H186" i="3"/>
  <c r="D186" i="3"/>
  <c r="E186" i="3" s="1"/>
  <c r="B186" i="3"/>
  <c r="A186" i="3"/>
  <c r="P185" i="3"/>
  <c r="O185" i="3" s="1"/>
  <c r="N185" i="3" s="1"/>
  <c r="I185" i="3"/>
  <c r="J185" i="3" s="1"/>
  <c r="L185" i="3" s="1"/>
  <c r="H185" i="3"/>
  <c r="D185" i="3"/>
  <c r="E185" i="3" s="1"/>
  <c r="B185" i="3"/>
  <c r="A185" i="3"/>
  <c r="P184" i="3"/>
  <c r="O184" i="3" s="1"/>
  <c r="N184" i="3" s="1"/>
  <c r="I184" i="3"/>
  <c r="J184" i="3" s="1"/>
  <c r="H184" i="3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K162" i="3" s="1"/>
  <c r="M162" i="3" s="1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J153" i="3" s="1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Q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L135" i="3" s="1"/>
  <c r="H135" i="3"/>
  <c r="D135" i="3"/>
  <c r="E135" i="3" s="1"/>
  <c r="B135" i="3"/>
  <c r="A135" i="3"/>
  <c r="P134" i="3"/>
  <c r="O134" i="3" s="1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H128" i="3"/>
  <c r="D128" i="3"/>
  <c r="E128" i="3" s="1"/>
  <c r="B128" i="3"/>
  <c r="A128" i="3"/>
  <c r="P127" i="3"/>
  <c r="O127" i="3" s="1"/>
  <c r="N127" i="3" s="1"/>
  <c r="I127" i="3"/>
  <c r="J127" i="3" s="1"/>
  <c r="L127" i="3" s="1"/>
  <c r="H127" i="3"/>
  <c r="D127" i="3"/>
  <c r="E127" i="3" s="1"/>
  <c r="B127" i="3"/>
  <c r="A127" i="3"/>
  <c r="P126" i="3"/>
  <c r="O126" i="3" s="1"/>
  <c r="N126" i="3" s="1"/>
  <c r="I126" i="3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H124" i="3"/>
  <c r="D124" i="3"/>
  <c r="E124" i="3" s="1"/>
  <c r="B124" i="3"/>
  <c r="A124" i="3"/>
  <c r="P123" i="3"/>
  <c r="O123" i="3" s="1"/>
  <c r="N123" i="3" s="1"/>
  <c r="I123" i="3"/>
  <c r="J123" i="3" s="1"/>
  <c r="Q123" i="3" s="1"/>
  <c r="H123" i="3"/>
  <c r="D123" i="3"/>
  <c r="E123" i="3" s="1"/>
  <c r="B123" i="3"/>
  <c r="A123" i="3"/>
  <c r="P122" i="3"/>
  <c r="O122" i="3" s="1"/>
  <c r="N122" i="3" s="1"/>
  <c r="I122" i="3"/>
  <c r="H122" i="3"/>
  <c r="D122" i="3"/>
  <c r="E122" i="3" s="1"/>
  <c r="B122" i="3"/>
  <c r="A122" i="3"/>
  <c r="P121" i="3"/>
  <c r="O121" i="3" s="1"/>
  <c r="N121" i="3" s="1"/>
  <c r="I121" i="3"/>
  <c r="J121" i="3" s="1"/>
  <c r="Q121" i="3" s="1"/>
  <c r="H121" i="3"/>
  <c r="D121" i="3"/>
  <c r="E121" i="3" s="1"/>
  <c r="B121" i="3"/>
  <c r="A121" i="3"/>
  <c r="P120" i="3"/>
  <c r="O120" i="3" s="1"/>
  <c r="N120" i="3" s="1"/>
  <c r="I120" i="3"/>
  <c r="J120" i="3" s="1"/>
  <c r="Q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Q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H100" i="3"/>
  <c r="D100" i="3"/>
  <c r="E100" i="3" s="1"/>
  <c r="B100" i="3"/>
  <c r="A100" i="3"/>
  <c r="P99" i="3"/>
  <c r="O99" i="3" s="1"/>
  <c r="N99" i="3" s="1"/>
  <c r="I99" i="3"/>
  <c r="J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J89" i="3" s="1"/>
  <c r="Q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J85" i="3" s="1"/>
  <c r="L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L80" i="3" s="1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J78" i="3" s="1"/>
  <c r="L78" i="3" s="1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J75" i="3" s="1"/>
  <c r="L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Q72" i="3" s="1"/>
  <c r="H72" i="3"/>
  <c r="D72" i="3"/>
  <c r="E72" i="3" s="1"/>
  <c r="B72" i="3"/>
  <c r="A72" i="3"/>
  <c r="P71" i="3"/>
  <c r="O71" i="3" s="1"/>
  <c r="N71" i="3" s="1"/>
  <c r="I71" i="3"/>
  <c r="J71" i="3" s="1"/>
  <c r="H71" i="3"/>
  <c r="D71" i="3"/>
  <c r="E71" i="3" s="1"/>
  <c r="B71" i="3"/>
  <c r="A71" i="3"/>
  <c r="P70" i="3"/>
  <c r="O70" i="3" s="1"/>
  <c r="N70" i="3" s="1"/>
  <c r="I70" i="3"/>
  <c r="J70" i="3" s="1"/>
  <c r="Q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H65" i="3"/>
  <c r="D65" i="3"/>
  <c r="E65" i="3" s="1"/>
  <c r="B65" i="3"/>
  <c r="A65" i="3"/>
  <c r="P64" i="3"/>
  <c r="O64" i="3" s="1"/>
  <c r="N64" i="3" s="1"/>
  <c r="I64" i="3"/>
  <c r="J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Q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Q54" i="3" s="1"/>
  <c r="H54" i="3"/>
  <c r="D54" i="3"/>
  <c r="E54" i="3" s="1"/>
  <c r="B54" i="3"/>
  <c r="A54" i="3"/>
  <c r="P53" i="3"/>
  <c r="O53" i="3" s="1"/>
  <c r="N53" i="3" s="1"/>
  <c r="I53" i="3"/>
  <c r="J53" i="3" s="1"/>
  <c r="Q53" i="3" s="1"/>
  <c r="H53" i="3"/>
  <c r="D53" i="3"/>
  <c r="E53" i="3" s="1"/>
  <c r="B53" i="3"/>
  <c r="A53" i="3"/>
  <c r="P52" i="3"/>
  <c r="O52" i="3" s="1"/>
  <c r="N52" i="3" s="1"/>
  <c r="I52" i="3"/>
  <c r="J52" i="3" s="1"/>
  <c r="Q52" i="3" s="1"/>
  <c r="H52" i="3"/>
  <c r="D52" i="3"/>
  <c r="E52" i="3" s="1"/>
  <c r="B52" i="3"/>
  <c r="A52" i="3"/>
  <c r="P51" i="3"/>
  <c r="O51" i="3" s="1"/>
  <c r="N51" i="3" s="1"/>
  <c r="I51" i="3"/>
  <c r="J51" i="3" s="1"/>
  <c r="Q51" i="3" s="1"/>
  <c r="H51" i="3"/>
  <c r="D51" i="3"/>
  <c r="E51" i="3" s="1"/>
  <c r="B51" i="3"/>
  <c r="A51" i="3"/>
  <c r="P50" i="3"/>
  <c r="O50" i="3" s="1"/>
  <c r="N50" i="3" s="1"/>
  <c r="I50" i="3"/>
  <c r="J50" i="3" s="1"/>
  <c r="Q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I246" i="9"/>
  <c r="L1270" i="4"/>
  <c r="I53" i="9"/>
  <c r="I177" i="9"/>
  <c r="I665" i="9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181" i="9"/>
  <c r="I193" i="9"/>
  <c r="I197" i="9"/>
  <c r="I121" i="9"/>
  <c r="I85" i="9"/>
  <c r="L25" i="4"/>
  <c r="L29" i="4"/>
  <c r="L20" i="4"/>
  <c r="L1120" i="4"/>
  <c r="L1515" i="4"/>
  <c r="I58" i="9"/>
  <c r="I62" i="9"/>
  <c r="I115" i="9"/>
  <c r="I119" i="9"/>
  <c r="I362" i="9"/>
  <c r="I375" i="9"/>
  <c r="I430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200" i="4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1854" i="9"/>
  <c r="L1074" i="4"/>
  <c r="L1154" i="4"/>
  <c r="I21" i="9"/>
  <c r="I111" i="9"/>
  <c r="I155" i="9"/>
  <c r="I218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70" i="4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150" i="9"/>
  <c r="I386" i="9"/>
  <c r="I758" i="9"/>
  <c r="I1460" i="9"/>
  <c r="I1477" i="9"/>
  <c r="I1537" i="9"/>
  <c r="I1541" i="9"/>
  <c r="I1545" i="9"/>
  <c r="I1760" i="9"/>
  <c r="I1863" i="9"/>
  <c r="I229" i="9"/>
  <c r="I230" i="9"/>
  <c r="I649" i="9"/>
  <c r="I683" i="9"/>
  <c r="I731" i="9"/>
  <c r="I736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/>
  <c r="L1271" i="4"/>
  <c r="L1079" i="4"/>
  <c r="L1275" i="4"/>
  <c r="K1275" i="4"/>
  <c r="P1275" i="4"/>
  <c r="L1314" i="4"/>
  <c r="K1527" i="4"/>
  <c r="P1527" i="4"/>
  <c r="L1527" i="4"/>
  <c r="L778" i="4"/>
  <c r="L1040" i="4"/>
  <c r="L1298" i="4"/>
  <c r="L264" i="4"/>
  <c r="L272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18" i="9"/>
  <c r="I97" i="9"/>
  <c r="I833" i="9"/>
  <c r="I922" i="9"/>
  <c r="I928" i="9"/>
  <c r="I1050" i="9"/>
  <c r="L1660" i="4"/>
  <c r="I67" i="9"/>
  <c r="I439" i="9"/>
  <c r="I538" i="9"/>
  <c r="I750" i="9"/>
  <c r="I756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5" i="9"/>
  <c r="I71" i="9"/>
  <c r="I198" i="9"/>
  <c r="I203" i="9"/>
  <c r="I225" i="9"/>
  <c r="I330" i="9"/>
  <c r="I418" i="9"/>
  <c r="I899" i="9"/>
  <c r="I911" i="9"/>
  <c r="I916" i="9"/>
  <c r="I944" i="9"/>
  <c r="I682" i="9"/>
  <c r="I686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9" i="9"/>
  <c r="I205" i="9"/>
  <c r="I209" i="9"/>
  <c r="I387" i="9"/>
  <c r="I390" i="9"/>
  <c r="I607" i="9"/>
  <c r="I628" i="9"/>
  <c r="I661" i="9"/>
  <c r="I666" i="9"/>
  <c r="I679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/>
  <c r="L1162" i="4"/>
  <c r="L1175" i="4"/>
  <c r="L1219" i="4"/>
  <c r="K1228" i="4"/>
  <c r="P1228" i="4"/>
  <c r="L1232" i="4"/>
  <c r="L1377" i="4"/>
  <c r="L1404" i="4"/>
  <c r="L1405" i="4"/>
  <c r="L1419" i="4"/>
  <c r="L1421" i="4"/>
  <c r="L1507" i="4"/>
  <c r="L1531" i="4"/>
  <c r="L1766" i="4"/>
  <c r="L1919" i="4"/>
  <c r="L1975" i="4"/>
  <c r="S1975" i="4"/>
  <c r="I15" i="9"/>
  <c r="I17" i="9"/>
  <c r="I19" i="9"/>
  <c r="I32" i="9"/>
  <c r="I63" i="9"/>
  <c r="I72" i="9"/>
  <c r="I84" i="9"/>
  <c r="I101" i="9"/>
  <c r="I145" i="9"/>
  <c r="I213" i="9"/>
  <c r="I250" i="9"/>
  <c r="L216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/>
  <c r="K1192" i="4"/>
  <c r="P1192" i="4" s="1"/>
  <c r="S1192" i="4" s="1"/>
  <c r="L1196" i="4"/>
  <c r="L1207" i="4"/>
  <c r="L1212" i="4"/>
  <c r="S1212" i="4" s="1"/>
  <c r="L1240" i="4"/>
  <c r="S1240" i="4"/>
  <c r="L1243" i="4"/>
  <c r="S1243" i="4" s="1"/>
  <c r="L1246" i="4"/>
  <c r="K1270" i="4"/>
  <c r="P1270" i="4"/>
  <c r="L1308" i="4"/>
  <c r="L1322" i="4"/>
  <c r="L1392" i="4"/>
  <c r="L1393" i="4"/>
  <c r="L1445" i="4"/>
  <c r="L1499" i="4"/>
  <c r="L1903" i="4"/>
  <c r="I27" i="9"/>
  <c r="I42" i="9"/>
  <c r="I46" i="9"/>
  <c r="I49" i="9"/>
  <c r="I182" i="9"/>
  <c r="I187" i="9"/>
  <c r="L74" i="4"/>
  <c r="L138" i="4"/>
  <c r="L142" i="4"/>
  <c r="L202" i="4"/>
  <c r="L282" i="4"/>
  <c r="L967" i="4"/>
  <c r="L976" i="4"/>
  <c r="L1148" i="4"/>
  <c r="S1148" i="4" s="1"/>
  <c r="L1164" i="4"/>
  <c r="S1164" i="4"/>
  <c r="L1390" i="4"/>
  <c r="L1489" i="4"/>
  <c r="L1533" i="4"/>
  <c r="L1675" i="4"/>
  <c r="K1817" i="4"/>
  <c r="P1817" i="4"/>
  <c r="L1817" i="4"/>
  <c r="I90" i="9"/>
  <c r="I94" i="9"/>
  <c r="I106" i="9"/>
  <c r="I110" i="9"/>
  <c r="I220" i="9"/>
  <c r="I224" i="9"/>
  <c r="I323" i="9"/>
  <c r="I629" i="9"/>
  <c r="I689" i="9"/>
  <c r="I698" i="9"/>
  <c r="I748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8" i="9"/>
  <c r="I34" i="9"/>
  <c r="I41" i="9"/>
  <c r="I74" i="9"/>
  <c r="I78" i="9"/>
  <c r="I79" i="9"/>
  <c r="I88" i="9"/>
  <c r="I99" i="9"/>
  <c r="I100" i="9"/>
  <c r="I137" i="9"/>
  <c r="I138" i="9"/>
  <c r="I146" i="9"/>
  <c r="I147" i="9"/>
  <c r="I153" i="9"/>
  <c r="I154" i="9"/>
  <c r="I169" i="9"/>
  <c r="I170" i="9"/>
  <c r="I185" i="9"/>
  <c r="I186" i="9"/>
  <c r="I194" i="9"/>
  <c r="I195" i="9"/>
  <c r="I201" i="9"/>
  <c r="I202" i="9"/>
  <c r="I214" i="9"/>
  <c r="I219" i="9"/>
  <c r="I252" i="9"/>
  <c r="I283" i="9"/>
  <c r="I326" i="9"/>
  <c r="I327" i="9"/>
  <c r="I363" i="9"/>
  <c r="I366" i="9"/>
  <c r="I392" i="9"/>
  <c r="I415" i="9"/>
  <c r="I442" i="9"/>
  <c r="I530" i="9"/>
  <c r="I631" i="9"/>
  <c r="I647" i="9"/>
  <c r="I654" i="9"/>
  <c r="I702" i="9"/>
  <c r="I743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88" i="9"/>
  <c r="I204" i="9"/>
  <c r="I208" i="9"/>
  <c r="I217" i="9"/>
  <c r="I272" i="9"/>
  <c r="I370" i="9"/>
  <c r="I462" i="9"/>
  <c r="I501" i="9"/>
  <c r="I635" i="9"/>
  <c r="I651" i="9"/>
  <c r="I715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L26" i="4"/>
  <c r="H140" i="4"/>
  <c r="C140" i="4" s="1"/>
  <c r="L176" i="4"/>
  <c r="L184" i="4"/>
  <c r="H210" i="4"/>
  <c r="C210" i="4"/>
  <c r="H240" i="4"/>
  <c r="C240" i="4" s="1"/>
  <c r="L288" i="4"/>
  <c r="L312" i="4"/>
  <c r="H368" i="4"/>
  <c r="C368" i="4" s="1"/>
  <c r="L424" i="4"/>
  <c r="L814" i="4"/>
  <c r="L1004" i="4"/>
  <c r="L1008" i="4"/>
  <c r="L1010" i="4"/>
  <c r="L1115" i="4"/>
  <c r="H1115" i="4"/>
  <c r="C1115" i="4"/>
  <c r="S1239" i="4"/>
  <c r="L1251" i="4"/>
  <c r="S1251" i="4" s="1"/>
  <c r="L1282" i="4"/>
  <c r="L1376" i="4"/>
  <c r="L865" i="4"/>
  <c r="K865" i="4"/>
  <c r="P865" i="4"/>
  <c r="L985" i="4"/>
  <c r="K985" i="4"/>
  <c r="P985" i="4" s="1"/>
  <c r="S985" i="4" s="1"/>
  <c r="L1090" i="4"/>
  <c r="K1090" i="4"/>
  <c r="P1090" i="4" s="1"/>
  <c r="S1090" i="4" s="1"/>
  <c r="K1127" i="4"/>
  <c r="P1127" i="4"/>
  <c r="L1127" i="4"/>
  <c r="K1286" i="4"/>
  <c r="P1286" i="4" s="1"/>
  <c r="L1286" i="4"/>
  <c r="L43" i="4"/>
  <c r="L47" i="4"/>
  <c r="L111" i="4"/>
  <c r="L416" i="4"/>
  <c r="L757" i="4"/>
  <c r="S757" i="4" s="1"/>
  <c r="L790" i="4"/>
  <c r="L1000" i="4"/>
  <c r="K1005" i="4"/>
  <c r="P1005" i="4" s="1"/>
  <c r="S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/>
  <c r="K1250" i="4"/>
  <c r="P1250" i="4" s="1"/>
  <c r="S1250" i="4" s="1"/>
  <c r="L1266" i="4"/>
  <c r="L1315" i="4"/>
  <c r="H1315" i="4"/>
  <c r="C1315" i="4" s="1"/>
  <c r="K1344" i="4"/>
  <c r="P1344" i="4"/>
  <c r="L1344" i="4"/>
  <c r="L1360" i="4"/>
  <c r="K1374" i="4"/>
  <c r="P1374" i="4"/>
  <c r="L1374" i="4"/>
  <c r="H1438" i="4"/>
  <c r="C1438" i="4" s="1"/>
  <c r="L1438" i="4"/>
  <c r="S1438" i="4" s="1"/>
  <c r="L33" i="4"/>
  <c r="L72" i="4"/>
  <c r="L178" i="4"/>
  <c r="L232" i="4"/>
  <c r="S232" i="4" s="1"/>
  <c r="L432" i="4"/>
  <c r="S432" i="4" s="1"/>
  <c r="L834" i="4"/>
  <c r="L1020" i="4"/>
  <c r="L1024" i="4"/>
  <c r="K1031" i="4"/>
  <c r="P1031" i="4"/>
  <c r="L1031" i="4"/>
  <c r="L1048" i="4"/>
  <c r="K1067" i="4"/>
  <c r="P1067" i="4"/>
  <c r="L1067" i="4"/>
  <c r="L1088" i="4"/>
  <c r="S1088" i="4" s="1"/>
  <c r="L1104" i="4"/>
  <c r="S1104" i="4" s="1"/>
  <c r="L1106" i="4"/>
  <c r="K1106" i="4"/>
  <c r="P1106" i="4"/>
  <c r="L1112" i="4"/>
  <c r="S1112" i="4" s="1"/>
  <c r="L1128" i="4"/>
  <c r="S1128" i="4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/>
  <c r="L1440" i="4"/>
  <c r="L1466" i="4"/>
  <c r="S1466" i="4" s="1"/>
  <c r="L1388" i="4"/>
  <c r="L1413" i="4"/>
  <c r="K1434" i="4"/>
  <c r="P1434" i="4" s="1"/>
  <c r="L1434" i="4"/>
  <c r="L1491" i="4"/>
  <c r="K1491" i="4"/>
  <c r="P1491" i="4"/>
  <c r="K1511" i="4"/>
  <c r="P1511" i="4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/>
  <c r="L1372" i="4"/>
  <c r="L1373" i="4"/>
  <c r="H1450" i="4"/>
  <c r="C1450" i="4"/>
  <c r="L1450" i="4"/>
  <c r="S1450" i="4" s="1"/>
  <c r="L1523" i="4"/>
  <c r="L1557" i="4"/>
  <c r="K1557" i="4"/>
  <c r="P1557" i="4"/>
  <c r="L1485" i="4"/>
  <c r="K1485" i="4"/>
  <c r="P1485" i="4"/>
  <c r="K1503" i="4"/>
  <c r="P1503" i="4"/>
  <c r="L1503" i="4"/>
  <c r="L1573" i="4"/>
  <c r="H1716" i="4"/>
  <c r="C1716" i="4"/>
  <c r="L1716" i="4"/>
  <c r="L1759" i="4"/>
  <c r="L1760" i="4"/>
  <c r="K1772" i="4"/>
  <c r="P1772" i="4"/>
  <c r="L1772" i="4"/>
  <c r="H1780" i="4"/>
  <c r="C1780" i="4"/>
  <c r="L1805" i="4"/>
  <c r="S1805" i="4"/>
  <c r="L1910" i="4"/>
  <c r="I30" i="9"/>
  <c r="I33" i="9"/>
  <c r="I45" i="9"/>
  <c r="I59" i="9"/>
  <c r="I75" i="9"/>
  <c r="I93" i="9"/>
  <c r="I112" i="9"/>
  <c r="I113" i="9"/>
  <c r="I221" i="9"/>
  <c r="I378" i="9"/>
  <c r="I432" i="9"/>
  <c r="K1519" i="4"/>
  <c r="P1519" i="4"/>
  <c r="L1519" i="4"/>
  <c r="K1537" i="4"/>
  <c r="P1537" i="4"/>
  <c r="L1537" i="4"/>
  <c r="L1687" i="4"/>
  <c r="L1725" i="4"/>
  <c r="K1943" i="4"/>
  <c r="P1943" i="4"/>
  <c r="L1943" i="4"/>
  <c r="I12" i="9"/>
  <c r="I24" i="9"/>
  <c r="I38" i="9"/>
  <c r="I128" i="9"/>
  <c r="I144" i="9"/>
  <c r="I192" i="9"/>
  <c r="H1702" i="4"/>
  <c r="C1702" i="4"/>
  <c r="L1702" i="4"/>
  <c r="L1668" i="4"/>
  <c r="L1720" i="4"/>
  <c r="L1809" i="4"/>
  <c r="S1809" i="4"/>
  <c r="I37" i="9"/>
  <c r="I48" i="9"/>
  <c r="I64" i="9"/>
  <c r="I65" i="9"/>
  <c r="I80" i="9"/>
  <c r="I81" i="9"/>
  <c r="I96" i="9"/>
  <c r="I125" i="9"/>
  <c r="I141" i="9"/>
  <c r="I189" i="9"/>
  <c r="I210" i="9"/>
  <c r="I211" i="9"/>
  <c r="I226" i="9"/>
  <c r="I227" i="9"/>
  <c r="I379" i="9"/>
  <c r="I409" i="9"/>
  <c r="I443" i="9"/>
  <c r="I554" i="9"/>
  <c r="I668" i="9"/>
  <c r="I741" i="9"/>
  <c r="I742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26" i="9"/>
  <c r="I136" i="9"/>
  <c r="I142" i="9"/>
  <c r="I152" i="9"/>
  <c r="I174" i="9"/>
  <c r="I184" i="9"/>
  <c r="I190" i="9"/>
  <c r="I200" i="9"/>
  <c r="I206" i="9"/>
  <c r="I216" i="9"/>
  <c r="I222" i="9"/>
  <c r="I254" i="9"/>
  <c r="I286" i="9"/>
  <c r="I369" i="9"/>
  <c r="I371" i="9"/>
  <c r="I382" i="9"/>
  <c r="I414" i="9"/>
  <c r="I547" i="9"/>
  <c r="I559" i="9"/>
  <c r="I606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/>
  <c r="I20" i="9"/>
  <c r="I50" i="9"/>
  <c r="I66" i="9"/>
  <c r="I82" i="9"/>
  <c r="I98" i="9"/>
  <c r="I114" i="9"/>
  <c r="I132" i="9"/>
  <c r="I148" i="9"/>
  <c r="I164" i="9"/>
  <c r="I196" i="9"/>
  <c r="I212" i="9"/>
  <c r="I228" i="9"/>
  <c r="I308" i="9"/>
  <c r="I374" i="9"/>
  <c r="I406" i="9"/>
  <c r="I510" i="9"/>
  <c r="I684" i="9"/>
  <c r="I728" i="9"/>
  <c r="I754" i="9"/>
  <c r="I818" i="9"/>
  <c r="I821" i="9"/>
  <c r="I882" i="9"/>
  <c r="I885" i="9"/>
  <c r="I582" i="9"/>
  <c r="I623" i="9"/>
  <c r="I639" i="9"/>
  <c r="I643" i="9"/>
  <c r="I659" i="9"/>
  <c r="I671" i="9"/>
  <c r="I675" i="9"/>
  <c r="I687" i="9"/>
  <c r="I691" i="9"/>
  <c r="I703" i="9"/>
  <c r="I729" i="9"/>
  <c r="I730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857" i="4" s="1"/>
  <c r="S1076" i="4"/>
  <c r="K1086" i="4"/>
  <c r="P1086" i="4"/>
  <c r="K1087" i="4"/>
  <c r="P1087" i="4"/>
  <c r="L1087" i="4"/>
  <c r="L1095" i="4"/>
  <c r="L1098" i="4"/>
  <c r="K1098" i="4"/>
  <c r="P1098" i="4"/>
  <c r="L1102" i="4"/>
  <c r="K1122" i="4"/>
  <c r="P1122" i="4"/>
  <c r="L1123" i="4"/>
  <c r="S1140" i="4"/>
  <c r="L1172" i="4"/>
  <c r="K1172" i="4"/>
  <c r="P1172" i="4"/>
  <c r="L1176" i="4"/>
  <c r="K1176" i="4"/>
  <c r="P1176" i="4" s="1"/>
  <c r="S1176" i="4" s="1"/>
  <c r="K1185" i="4"/>
  <c r="P1185" i="4"/>
  <c r="L1185" i="4"/>
  <c r="K1191" i="4"/>
  <c r="P1191" i="4"/>
  <c r="S1196" i="4"/>
  <c r="K1201" i="4"/>
  <c r="P1201" i="4" s="1"/>
  <c r="L1201" i="4"/>
  <c r="K1207" i="4"/>
  <c r="P1207" i="4" s="1"/>
  <c r="S1207" i="4" s="1"/>
  <c r="K1217" i="4"/>
  <c r="P1217" i="4"/>
  <c r="L1217" i="4"/>
  <c r="K1223" i="4"/>
  <c r="P1223" i="4" s="1"/>
  <c r="S1223" i="4" s="1"/>
  <c r="S1228" i="4"/>
  <c r="K1233" i="4"/>
  <c r="P1233" i="4" s="1"/>
  <c r="L1233" i="4"/>
  <c r="K1258" i="4"/>
  <c r="P1258" i="4"/>
  <c r="L1262" i="4"/>
  <c r="K1262" i="4"/>
  <c r="P1262" i="4"/>
  <c r="L1283" i="4"/>
  <c r="K1283" i="4"/>
  <c r="P1283" i="4" s="1"/>
  <c r="S1283" i="4" s="1"/>
  <c r="K1290" i="4"/>
  <c r="P1290" i="4"/>
  <c r="K1295" i="4"/>
  <c r="P1295" i="4" s="1"/>
  <c r="S1295" i="4" s="1"/>
  <c r="L1299" i="4"/>
  <c r="K1299" i="4"/>
  <c r="P1299" i="4" s="1"/>
  <c r="S1299" i="4" s="1"/>
  <c r="L1303" i="4"/>
  <c r="K1303" i="4"/>
  <c r="P1303" i="4"/>
  <c r="L1342" i="4"/>
  <c r="K1342" i="4"/>
  <c r="P1342" i="4"/>
  <c r="L1343" i="4"/>
  <c r="K1343" i="4"/>
  <c r="P1343" i="4" s="1"/>
  <c r="S1343" i="4" s="1"/>
  <c r="H1456" i="4"/>
  <c r="C1456" i="4"/>
  <c r="L1456" i="4"/>
  <c r="S1456" i="4" s="1"/>
  <c r="L1009" i="4"/>
  <c r="K1009" i="4"/>
  <c r="P1009" i="4" s="1"/>
  <c r="S1009" i="4" s="1"/>
  <c r="K1023" i="4"/>
  <c r="P1023" i="4"/>
  <c r="L1023" i="4"/>
  <c r="K1181" i="4"/>
  <c r="P1181" i="4" s="1"/>
  <c r="L1181" i="4"/>
  <c r="K1197" i="4"/>
  <c r="P1197" i="4" s="1"/>
  <c r="L1197" i="4"/>
  <c r="K1213" i="4"/>
  <c r="P1213" i="4"/>
  <c r="L1213" i="4"/>
  <c r="K1229" i="4"/>
  <c r="P1229" i="4"/>
  <c r="L1229" i="4"/>
  <c r="L1359" i="4"/>
  <c r="K1359" i="4"/>
  <c r="P1359" i="4"/>
  <c r="K1382" i="4"/>
  <c r="P1382" i="4" s="1"/>
  <c r="L1382" i="4"/>
  <c r="L1501" i="4"/>
  <c r="K1501" i="4"/>
  <c r="P1501" i="4"/>
  <c r="L1517" i="4"/>
  <c r="K1517" i="4"/>
  <c r="P1517" i="4"/>
  <c r="L1549" i="4"/>
  <c r="H1549" i="4"/>
  <c r="C1549" i="4"/>
  <c r="L1656" i="4"/>
  <c r="K1656" i="4"/>
  <c r="P1656" i="4"/>
  <c r="L1672" i="4"/>
  <c r="K1672" i="4"/>
  <c r="P1672" i="4"/>
  <c r="H1793" i="4"/>
  <c r="C1793" i="4"/>
  <c r="L1793" i="4"/>
  <c r="L1796" i="4"/>
  <c r="K1796" i="4"/>
  <c r="P1796" i="4"/>
  <c r="L8" i="4"/>
  <c r="L10" i="4"/>
  <c r="L849" i="4"/>
  <c r="K1013" i="4"/>
  <c r="P1013" i="4"/>
  <c r="K1015" i="4"/>
  <c r="P1015" i="4" s="1"/>
  <c r="S1015" i="4" s="1"/>
  <c r="L1017" i="4"/>
  <c r="K1017" i="4"/>
  <c r="P1017" i="4"/>
  <c r="K1033" i="4"/>
  <c r="P1033" i="4" s="1"/>
  <c r="S1033" i="4" s="1"/>
  <c r="K1035" i="4"/>
  <c r="P1035" i="4"/>
  <c r="L1037" i="4"/>
  <c r="K1037" i="4"/>
  <c r="P1037" i="4"/>
  <c r="K1044" i="4"/>
  <c r="P1044" i="4" s="1"/>
  <c r="S1044" i="4" s="1"/>
  <c r="L17" i="4"/>
  <c r="L31" i="4"/>
  <c r="L36" i="4"/>
  <c r="L37" i="4"/>
  <c r="L40" i="4"/>
  <c r="L41" i="4"/>
  <c r="L45" i="4"/>
  <c r="L83" i="4"/>
  <c r="L798" i="4"/>
  <c r="K831" i="4"/>
  <c r="P831" i="4"/>
  <c r="L831" i="4"/>
  <c r="K849" i="4"/>
  <c r="P849" i="4" s="1"/>
  <c r="S849" i="4" s="1"/>
  <c r="L873" i="4"/>
  <c r="L968" i="4"/>
  <c r="L993" i="4"/>
  <c r="K1040" i="4"/>
  <c r="P1040" i="4"/>
  <c r="L1046" i="4"/>
  <c r="K1046" i="4"/>
  <c r="P1046" i="4" s="1"/>
  <c r="S1046" i="4" s="1"/>
  <c r="L1052" i="4"/>
  <c r="L1054" i="4"/>
  <c r="S1054" i="4" s="1"/>
  <c r="K1074" i="4"/>
  <c r="P1074" i="4"/>
  <c r="L1075" i="4"/>
  <c r="S1075" i="4" s="1"/>
  <c r="L1080" i="4"/>
  <c r="S1080" i="4"/>
  <c r="L1092" i="4"/>
  <c r="S1092" i="4" s="1"/>
  <c r="L1099" i="4"/>
  <c r="K1102" i="4"/>
  <c r="P1102" i="4"/>
  <c r="K1103" i="4"/>
  <c r="P1103" i="4"/>
  <c r="L1103" i="4"/>
  <c r="L1111" i="4"/>
  <c r="L1114" i="4"/>
  <c r="K1114" i="4"/>
  <c r="P1114" i="4"/>
  <c r="L1118" i="4"/>
  <c r="S1120" i="4"/>
  <c r="K1138" i="4"/>
  <c r="P1138" i="4"/>
  <c r="L1139" i="4"/>
  <c r="H1149" i="4"/>
  <c r="C1149" i="4" s="1"/>
  <c r="L1149" i="4"/>
  <c r="H1157" i="4"/>
  <c r="C1157" i="4" s="1"/>
  <c r="L1157" i="4"/>
  <c r="H1165" i="4"/>
  <c r="C1165" i="4"/>
  <c r="L1165" i="4"/>
  <c r="L1179" i="4"/>
  <c r="K1179" i="4"/>
  <c r="P1179" i="4"/>
  <c r="K1184" i="4"/>
  <c r="P1184" i="4"/>
  <c r="H1188" i="4"/>
  <c r="C1188" i="4"/>
  <c r="K1200" i="4"/>
  <c r="P1200" i="4"/>
  <c r="H1204" i="4"/>
  <c r="C1204" i="4"/>
  <c r="K1216" i="4"/>
  <c r="P1216" i="4"/>
  <c r="H1220" i="4"/>
  <c r="C1220" i="4"/>
  <c r="K1232" i="4"/>
  <c r="P1232" i="4"/>
  <c r="H1236" i="4"/>
  <c r="C1236" i="4"/>
  <c r="K1238" i="4"/>
  <c r="P1238" i="4"/>
  <c r="K1246" i="4"/>
  <c r="P1246" i="4"/>
  <c r="H1255" i="4"/>
  <c r="C1255" i="4"/>
  <c r="K1263" i="4"/>
  <c r="P1263" i="4"/>
  <c r="S1275" i="4"/>
  <c r="H1282" i="4"/>
  <c r="C1282" i="4"/>
  <c r="H1287" i="4"/>
  <c r="C1287" i="4" s="1"/>
  <c r="K1307" i="4"/>
  <c r="P1307" i="4"/>
  <c r="L1311" i="4"/>
  <c r="K1311" i="4"/>
  <c r="P1311" i="4"/>
  <c r="H1324" i="4"/>
  <c r="C1324" i="4"/>
  <c r="L1324" i="4"/>
  <c r="L1326" i="4"/>
  <c r="K1326" i="4"/>
  <c r="P1326" i="4"/>
  <c r="K1327" i="4"/>
  <c r="P1327" i="4"/>
  <c r="L1327" i="4"/>
  <c r="K1432" i="4"/>
  <c r="P1432" i="4" s="1"/>
  <c r="L1432" i="4"/>
  <c r="H1454" i="4"/>
  <c r="C1454" i="4"/>
  <c r="L1454" i="4"/>
  <c r="S1454" i="4"/>
  <c r="L969" i="4"/>
  <c r="K969" i="4"/>
  <c r="P969" i="4" s="1"/>
  <c r="S969" i="4" s="1"/>
  <c r="K1071" i="4"/>
  <c r="P1071" i="4"/>
  <c r="L1071" i="4"/>
  <c r="L1082" i="4"/>
  <c r="K1082" i="4"/>
  <c r="P1082" i="4"/>
  <c r="K1135" i="4"/>
  <c r="P1135" i="4" s="1"/>
  <c r="L1135" i="4"/>
  <c r="L1346" i="4"/>
  <c r="K1346" i="4"/>
  <c r="P1346" i="4" s="1"/>
  <c r="S1346" i="4" s="1"/>
  <c r="L1347" i="4"/>
  <c r="K1347" i="4"/>
  <c r="P1347" i="4"/>
  <c r="L1358" i="4"/>
  <c r="K1358" i="4"/>
  <c r="P1358" i="4"/>
  <c r="K1468" i="4"/>
  <c r="P1468" i="4" s="1"/>
  <c r="L1468" i="4"/>
  <c r="L1718" i="4"/>
  <c r="K1718" i="4"/>
  <c r="P1718" i="4"/>
  <c r="H1768" i="4"/>
  <c r="C1768" i="4"/>
  <c r="L1768" i="4"/>
  <c r="L6" i="4"/>
  <c r="L52" i="4"/>
  <c r="L109" i="4"/>
  <c r="L693" i="4"/>
  <c r="L787" i="4"/>
  <c r="L15" i="4"/>
  <c r="L24" i="4"/>
  <c r="L34" i="4"/>
  <c r="L42" i="4"/>
  <c r="L69" i="4"/>
  <c r="L97" i="4"/>
  <c r="L105" i="4"/>
  <c r="H138" i="4"/>
  <c r="C138" i="4" s="1"/>
  <c r="H146" i="4"/>
  <c r="C146" i="4" s="1"/>
  <c r="H176" i="4"/>
  <c r="C176" i="4"/>
  <c r="H184" i="4"/>
  <c r="C184" i="4" s="1"/>
  <c r="H216" i="4"/>
  <c r="C216" i="4"/>
  <c r="L224" i="4"/>
  <c r="S224" i="4" s="1"/>
  <c r="H234" i="4"/>
  <c r="C234" i="4" s="1"/>
  <c r="H242" i="4"/>
  <c r="C242" i="4" s="1"/>
  <c r="L296" i="4"/>
  <c r="S296" i="4" s="1"/>
  <c r="L376" i="4"/>
  <c r="S376" i="4" s="1"/>
  <c r="H382" i="4"/>
  <c r="C382" i="4" s="1"/>
  <c r="H414" i="4"/>
  <c r="C414" i="4" s="1"/>
  <c r="H432" i="4"/>
  <c r="C432" i="4"/>
  <c r="L733" i="4"/>
  <c r="L763" i="4"/>
  <c r="S763" i="4" s="1"/>
  <c r="L806" i="4"/>
  <c r="L810" i="4"/>
  <c r="K975" i="4"/>
  <c r="P975" i="4"/>
  <c r="L975" i="4"/>
  <c r="L988" i="4"/>
  <c r="L991" i="4"/>
  <c r="K993" i="4"/>
  <c r="P993" i="4" s="1"/>
  <c r="S993" i="4" s="1"/>
  <c r="L999" i="4"/>
  <c r="L1001" i="4"/>
  <c r="K1001" i="4"/>
  <c r="P1001" i="4" s="1"/>
  <c r="S1001" i="4" s="1"/>
  <c r="L1007" i="4"/>
  <c r="L1016" i="4"/>
  <c r="L1036" i="4"/>
  <c r="L1038" i="4"/>
  <c r="L1066" i="4"/>
  <c r="K1066" i="4"/>
  <c r="P1066" i="4"/>
  <c r="L1091" i="4"/>
  <c r="L1096" i="4"/>
  <c r="S1096" i="4"/>
  <c r="L1108" i="4"/>
  <c r="S1108" i="4" s="1"/>
  <c r="K1119" i="4"/>
  <c r="P1119" i="4"/>
  <c r="L1119" i="4"/>
  <c r="L1130" i="4"/>
  <c r="K1130" i="4"/>
  <c r="P1130" i="4"/>
  <c r="K1147" i="4"/>
  <c r="P1147" i="4" s="1"/>
  <c r="L1147" i="4"/>
  <c r="K1155" i="4"/>
  <c r="P1155" i="4"/>
  <c r="L1155" i="4"/>
  <c r="K1163" i="4"/>
  <c r="P1163" i="4"/>
  <c r="L1163" i="4"/>
  <c r="L1267" i="4"/>
  <c r="K1267" i="4"/>
  <c r="P1267" i="4"/>
  <c r="L1278" i="4"/>
  <c r="K1278" i="4"/>
  <c r="P1278" i="4" s="1"/>
  <c r="S1278" i="4" s="1"/>
  <c r="K1292" i="4"/>
  <c r="P1292" i="4"/>
  <c r="L1292" i="4"/>
  <c r="L1316" i="4"/>
  <c r="H1316" i="4"/>
  <c r="C1316" i="4"/>
  <c r="L1319" i="4"/>
  <c r="H1319" i="4"/>
  <c r="C1319" i="4"/>
  <c r="L1323" i="4"/>
  <c r="K1416" i="4"/>
  <c r="P1416" i="4" s="1"/>
  <c r="L1416" i="4"/>
  <c r="K1430" i="4"/>
  <c r="P1430" i="4" s="1"/>
  <c r="L1430" i="4"/>
  <c r="K1448" i="4"/>
  <c r="P1448" i="4"/>
  <c r="L1448" i="4"/>
  <c r="L1461" i="4"/>
  <c r="K1461" i="4"/>
  <c r="P1461" i="4"/>
  <c r="H1472" i="4"/>
  <c r="C1472" i="4" s="1"/>
  <c r="L1472" i="4"/>
  <c r="S1472" i="4"/>
  <c r="L1513" i="4"/>
  <c r="K1513" i="4"/>
  <c r="P1513" i="4"/>
  <c r="L1529" i="4"/>
  <c r="K1529" i="4"/>
  <c r="P1529" i="4"/>
  <c r="L1565" i="4"/>
  <c r="L1704" i="4"/>
  <c r="K1704" i="4"/>
  <c r="P1704" i="4"/>
  <c r="K1728" i="4"/>
  <c r="P1728" i="4"/>
  <c r="L1728" i="4"/>
  <c r="K1742" i="4"/>
  <c r="P1742" i="4"/>
  <c r="L1742" i="4"/>
  <c r="K1746" i="4"/>
  <c r="P1746" i="4"/>
  <c r="L1746" i="4"/>
  <c r="L1820" i="4"/>
  <c r="K1820" i="4"/>
  <c r="P1820" i="4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/>
  <c r="L1094" i="4"/>
  <c r="L1100" i="4"/>
  <c r="S1100" i="4" s="1"/>
  <c r="L1110" i="4"/>
  <c r="L1116" i="4"/>
  <c r="S1116" i="4" s="1"/>
  <c r="L1126" i="4"/>
  <c r="L1132" i="4"/>
  <c r="S1132" i="4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/>
  <c r="H1348" i="4"/>
  <c r="C1348" i="4"/>
  <c r="K1352" i="4"/>
  <c r="P1352" i="4"/>
  <c r="L1352" i="4"/>
  <c r="K1408" i="4"/>
  <c r="P1408" i="4"/>
  <c r="L1408" i="4"/>
  <c r="K1426" i="4"/>
  <c r="P1426" i="4"/>
  <c r="L1426" i="4"/>
  <c r="K1446" i="4"/>
  <c r="P1446" i="4" s="1"/>
  <c r="L1446" i="4"/>
  <c r="H1470" i="4"/>
  <c r="C1470" i="4"/>
  <c r="L1470" i="4"/>
  <c r="S1470" i="4"/>
  <c r="L1509" i="4"/>
  <c r="K1509" i="4"/>
  <c r="P1509" i="4"/>
  <c r="L1525" i="4"/>
  <c r="K1525" i="4"/>
  <c r="P1525" i="4"/>
  <c r="L1541" i="4"/>
  <c r="H1541" i="4"/>
  <c r="C1541" i="4"/>
  <c r="L1553" i="4"/>
  <c r="L1569" i="4"/>
  <c r="L1572" i="4"/>
  <c r="K1572" i="4"/>
  <c r="P1572" i="4"/>
  <c r="L1664" i="4"/>
  <c r="K1664" i="4"/>
  <c r="P1664" i="4"/>
  <c r="K1678" i="4"/>
  <c r="P1678" i="4"/>
  <c r="L1678" i="4"/>
  <c r="L1767" i="4"/>
  <c r="K1767" i="4"/>
  <c r="P1767" i="4"/>
  <c r="L1776" i="4"/>
  <c r="K1776" i="4"/>
  <c r="P1776" i="4"/>
  <c r="L1788" i="4"/>
  <c r="K1788" i="4"/>
  <c r="P1788" i="4"/>
  <c r="L1800" i="4"/>
  <c r="S1800" i="4"/>
  <c r="L1804" i="4"/>
  <c r="L1808" i="4"/>
  <c r="S1808" i="4"/>
  <c r="L1811" i="4"/>
  <c r="K1811" i="4"/>
  <c r="P1811" i="4"/>
  <c r="L1816" i="4"/>
  <c r="L1144" i="4"/>
  <c r="S1144" i="4" s="1"/>
  <c r="L1152" i="4"/>
  <c r="S1152" i="4"/>
  <c r="L1160" i="4"/>
  <c r="S1160" i="4" s="1"/>
  <c r="L1168" i="4"/>
  <c r="S1168" i="4"/>
  <c r="L1189" i="4"/>
  <c r="L1205" i="4"/>
  <c r="L1221" i="4"/>
  <c r="L1331" i="4"/>
  <c r="H1331" i="4"/>
  <c r="C1331" i="4" s="1"/>
  <c r="L1332" i="4"/>
  <c r="S1332" i="4"/>
  <c r="H1332" i="4"/>
  <c r="C1332" i="4" s="1"/>
  <c r="K1336" i="4"/>
  <c r="P1336" i="4"/>
  <c r="L1336" i="4"/>
  <c r="K1398" i="4"/>
  <c r="P1398" i="4"/>
  <c r="L1398" i="4"/>
  <c r="L1406" i="4"/>
  <c r="K1409" i="4"/>
  <c r="P1409" i="4"/>
  <c r="L1409" i="4"/>
  <c r="L1424" i="4"/>
  <c r="S1424" i="4" s="1"/>
  <c r="K1442" i="4"/>
  <c r="P1442" i="4"/>
  <c r="L1442" i="4"/>
  <c r="L1505" i="4"/>
  <c r="K1505" i="4"/>
  <c r="P1505" i="4"/>
  <c r="L1521" i="4"/>
  <c r="K1521" i="4"/>
  <c r="P1521" i="4"/>
  <c r="L1536" i="4"/>
  <c r="K1536" i="4"/>
  <c r="P1536" i="4"/>
  <c r="L1545" i="4"/>
  <c r="H1545" i="4"/>
  <c r="C1545" i="4"/>
  <c r="H1686" i="4"/>
  <c r="C1686" i="4"/>
  <c r="L1686" i="4"/>
  <c r="K1710" i="4"/>
  <c r="P1710" i="4"/>
  <c r="L1710" i="4"/>
  <c r="L1722" i="4"/>
  <c r="K1722" i="4"/>
  <c r="P1722" i="4"/>
  <c r="H1752" i="4"/>
  <c r="C1752" i="4"/>
  <c r="L1752" i="4"/>
  <c r="K1756" i="4"/>
  <c r="P1756" i="4"/>
  <c r="L1756" i="4"/>
  <c r="L1784" i="4"/>
  <c r="K1784" i="4"/>
  <c r="P1784" i="4"/>
  <c r="K1813" i="4"/>
  <c r="P1813" i="4"/>
  <c r="L1813" i="4"/>
  <c r="H1825" i="4"/>
  <c r="C1825" i="4"/>
  <c r="L1825" i="4"/>
  <c r="K1967" i="4"/>
  <c r="P1967" i="4"/>
  <c r="L1967" i="4"/>
  <c r="L1334" i="4"/>
  <c r="L1339" i="4"/>
  <c r="L1340" i="4"/>
  <c r="S1340" i="4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/>
  <c r="H1801" i="4"/>
  <c r="C1801" i="4"/>
  <c r="H1824" i="4"/>
  <c r="C1824" i="4"/>
  <c r="L1826" i="4"/>
  <c r="L1895" i="4"/>
  <c r="L1918" i="4"/>
  <c r="L1925" i="4"/>
  <c r="L1927" i="4"/>
  <c r="I9" i="9"/>
  <c r="I25" i="9"/>
  <c r="I47" i="9"/>
  <c r="I61" i="9"/>
  <c r="I77" i="9"/>
  <c r="I95" i="9"/>
  <c r="I109" i="9"/>
  <c r="I117" i="9"/>
  <c r="I127" i="9"/>
  <c r="I143" i="9"/>
  <c r="I159" i="9"/>
  <c r="I175" i="9"/>
  <c r="I191" i="9"/>
  <c r="I207" i="9"/>
  <c r="I223" i="9"/>
  <c r="I239" i="9"/>
  <c r="I255" i="9"/>
  <c r="I271" i="9"/>
  <c r="I303" i="9"/>
  <c r="I319" i="9"/>
  <c r="I372" i="9"/>
  <c r="I404" i="9"/>
  <c r="I436" i="9"/>
  <c r="I364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/>
  <c r="K1668" i="4"/>
  <c r="P1668" i="4"/>
  <c r="L1679" i="4"/>
  <c r="K1688" i="4"/>
  <c r="P1688" i="4"/>
  <c r="L1692" i="4"/>
  <c r="L1694" i="4"/>
  <c r="L1696" i="4"/>
  <c r="L1699" i="4"/>
  <c r="L1711" i="4"/>
  <c r="L1714" i="4"/>
  <c r="L1744" i="4"/>
  <c r="L1748" i="4"/>
  <c r="K1759" i="4"/>
  <c r="P1759" i="4"/>
  <c r="L1764" i="4"/>
  <c r="L1773" i="4"/>
  <c r="L1775" i="4"/>
  <c r="L1781" i="4"/>
  <c r="L1783" i="4"/>
  <c r="K1787" i="4"/>
  <c r="P1787" i="4"/>
  <c r="L1789" i="4"/>
  <c r="K1795" i="4"/>
  <c r="P1795" i="4"/>
  <c r="L1803" i="4"/>
  <c r="L1807" i="4"/>
  <c r="S1807" i="4"/>
  <c r="L1818" i="4"/>
  <c r="L1821" i="4"/>
  <c r="L1902" i="4"/>
  <c r="L1911" i="4"/>
  <c r="L1932" i="4"/>
  <c r="L1934" i="4"/>
  <c r="I35" i="9"/>
  <c r="I69" i="9"/>
  <c r="I87" i="9"/>
  <c r="I103" i="9"/>
  <c r="I135" i="9"/>
  <c r="I151" i="9"/>
  <c r="I167" i="9"/>
  <c r="I183" i="9"/>
  <c r="I199" i="9"/>
  <c r="I215" i="9"/>
  <c r="I231" i="9"/>
  <c r="I279" i="9"/>
  <c r="I356" i="9"/>
  <c r="I494" i="9"/>
  <c r="I605" i="9"/>
  <c r="I626" i="9"/>
  <c r="I642" i="9"/>
  <c r="I658" i="9"/>
  <c r="I674" i="9"/>
  <c r="I690" i="9"/>
  <c r="I722" i="9"/>
  <c r="I357" i="9"/>
  <c r="I389" i="9"/>
  <c r="I397" i="9"/>
  <c r="I437" i="9"/>
  <c r="I478" i="9"/>
  <c r="I511" i="9"/>
  <c r="I512" i="9"/>
  <c r="I519" i="9"/>
  <c r="I597" i="9"/>
  <c r="I614" i="9"/>
  <c r="I630" i="9"/>
  <c r="I646" i="9"/>
  <c r="I662" i="9"/>
  <c r="I678" i="9"/>
  <c r="I694" i="9"/>
  <c r="I710" i="9"/>
  <c r="I555" i="9"/>
  <c r="I594" i="9"/>
  <c r="I507" i="9"/>
  <c r="I508" i="9"/>
  <c r="I515" i="9"/>
  <c r="I523" i="9"/>
  <c r="I524" i="9"/>
  <c r="I533" i="9"/>
  <c r="I539" i="9"/>
  <c r="I548" i="9"/>
  <c r="I580" i="9"/>
  <c r="I595" i="9"/>
  <c r="I596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/>
  <c r="K1825" i="3"/>
  <c r="M1825" i="3"/>
  <c r="K1986" i="3"/>
  <c r="M1986" i="3"/>
  <c r="K1987" i="3"/>
  <c r="M1987" i="3"/>
  <c r="K1321" i="3"/>
  <c r="M1321" i="3"/>
  <c r="K1768" i="3"/>
  <c r="M1768" i="3"/>
  <c r="K1900" i="3"/>
  <c r="M1900" i="3"/>
  <c r="K298" i="3"/>
  <c r="M298" i="3" s="1"/>
  <c r="K898" i="3"/>
  <c r="M898" i="3"/>
  <c r="K1386" i="3"/>
  <c r="M1386" i="3"/>
  <c r="K1453" i="3"/>
  <c r="M1453" i="3"/>
  <c r="K1886" i="3"/>
  <c r="M1886" i="3"/>
  <c r="L1742" i="3"/>
  <c r="K903" i="3"/>
  <c r="M903" i="3"/>
  <c r="K983" i="3"/>
  <c r="M983" i="3"/>
  <c r="K1452" i="3"/>
  <c r="M1452" i="3"/>
  <c r="K1432" i="3"/>
  <c r="M1432" i="3"/>
  <c r="K1436" i="3"/>
  <c r="M1436" i="3"/>
  <c r="K1450" i="3"/>
  <c r="M1450" i="3"/>
  <c r="K1492" i="3"/>
  <c r="T1492" i="3"/>
  <c r="K1624" i="3"/>
  <c r="M1624" i="3"/>
  <c r="K1767" i="3"/>
  <c r="M1767" i="3"/>
  <c r="K1828" i="3"/>
  <c r="M1828" i="3"/>
  <c r="K1840" i="3"/>
  <c r="M1840" i="3"/>
  <c r="K272" i="3"/>
  <c r="M272" i="3" s="1"/>
  <c r="K1049" i="3"/>
  <c r="M1049" i="3"/>
  <c r="K1053" i="3"/>
  <c r="M1053" i="3"/>
  <c r="K1054" i="3"/>
  <c r="M1054" i="3"/>
  <c r="K1070" i="3"/>
  <c r="M1070" i="3"/>
  <c r="K1238" i="3"/>
  <c r="M1238" i="3"/>
  <c r="K1249" i="3"/>
  <c r="M1249" i="3"/>
  <c r="Q1306" i="3"/>
  <c r="K1399" i="3"/>
  <c r="M1399" i="3"/>
  <c r="K1654" i="3"/>
  <c r="M1654" i="3"/>
  <c r="K1662" i="3"/>
  <c r="M1662" i="3"/>
  <c r="K1670" i="3"/>
  <c r="M1670" i="3"/>
  <c r="K1688" i="3"/>
  <c r="M1688" i="3"/>
  <c r="L1797" i="3"/>
  <c r="K1819" i="3"/>
  <c r="M1819" i="3"/>
  <c r="K1835" i="3"/>
  <c r="M1835" i="3"/>
  <c r="Q1938" i="3"/>
  <c r="K1957" i="3"/>
  <c r="M1957" i="3"/>
  <c r="K1966" i="3"/>
  <c r="M1966" i="3"/>
  <c r="K280" i="3"/>
  <c r="M280" i="3" s="1"/>
  <c r="K981" i="3"/>
  <c r="M981" i="3"/>
  <c r="J983" i="3"/>
  <c r="K1065" i="3"/>
  <c r="M1065" i="3"/>
  <c r="K1105" i="3"/>
  <c r="M1105" i="3"/>
  <c r="K1106" i="3"/>
  <c r="M1106" i="3"/>
  <c r="K1129" i="3"/>
  <c r="M1129" i="3"/>
  <c r="K1161" i="3"/>
  <c r="M1161" i="3"/>
  <c r="K1277" i="3"/>
  <c r="M1277" i="3"/>
  <c r="K1285" i="3"/>
  <c r="M1285" i="3"/>
  <c r="K1323" i="3"/>
  <c r="M1323" i="3"/>
  <c r="K292" i="3"/>
  <c r="M292" i="3"/>
  <c r="K912" i="3"/>
  <c r="M912" i="3"/>
  <c r="J981" i="3"/>
  <c r="Q981" i="3"/>
  <c r="K1023" i="3"/>
  <c r="M1023" i="3"/>
  <c r="K1093" i="3"/>
  <c r="M1093" i="3"/>
  <c r="K1180" i="3"/>
  <c r="M1180" i="3"/>
  <c r="K1213" i="3"/>
  <c r="M1213" i="3"/>
  <c r="K264" i="3"/>
  <c r="M264" i="3"/>
  <c r="K575" i="3"/>
  <c r="M575" i="3"/>
  <c r="K576" i="3"/>
  <c r="M576" i="3"/>
  <c r="K580" i="3"/>
  <c r="M580" i="3"/>
  <c r="J898" i="3"/>
  <c r="Q898" i="3"/>
  <c r="K900" i="3"/>
  <c r="M900" i="3"/>
  <c r="J912" i="3"/>
  <c r="Q912" i="3"/>
  <c r="K936" i="3"/>
  <c r="M936" i="3"/>
  <c r="L950" i="3"/>
  <c r="K955" i="3"/>
  <c r="M955" i="3"/>
  <c r="K959" i="3"/>
  <c r="M959" i="3"/>
  <c r="L962" i="3"/>
  <c r="J1049" i="3"/>
  <c r="J1093" i="3"/>
  <c r="K1109" i="3"/>
  <c r="M1109" i="3"/>
  <c r="K1137" i="3"/>
  <c r="M1137" i="3"/>
  <c r="J1213" i="3"/>
  <c r="L1213" i="3"/>
  <c r="K1320" i="3"/>
  <c r="M1320" i="3"/>
  <c r="K1398" i="3"/>
  <c r="M1398" i="3"/>
  <c r="K1446" i="3"/>
  <c r="M1446" i="3"/>
  <c r="J1686" i="3"/>
  <c r="Q1686" i="3"/>
  <c r="K1686" i="3"/>
  <c r="M1686" i="3"/>
  <c r="Q1748" i="3"/>
  <c r="L1748" i="3"/>
  <c r="J1856" i="3"/>
  <c r="Q1856" i="3"/>
  <c r="K1856" i="3"/>
  <c r="M1856" i="3"/>
  <c r="Q1322" i="3"/>
  <c r="K1364" i="3"/>
  <c r="M1364" i="3"/>
  <c r="K1373" i="3"/>
  <c r="M1373" i="3"/>
  <c r="K1387" i="3"/>
  <c r="M1387" i="3"/>
  <c r="K1389" i="3"/>
  <c r="M1389" i="3"/>
  <c r="Q1789" i="3"/>
  <c r="L1789" i="3"/>
  <c r="J1816" i="3"/>
  <c r="Q1816" i="3"/>
  <c r="K1816" i="3"/>
  <c r="M1816" i="3"/>
  <c r="J1843" i="3"/>
  <c r="Q1843" i="3"/>
  <c r="K1843" i="3"/>
  <c r="M1843" i="3"/>
  <c r="J1855" i="3"/>
  <c r="Q1855" i="3"/>
  <c r="K1855" i="3"/>
  <c r="M1855" i="3"/>
  <c r="Q1978" i="3"/>
  <c r="L1978" i="3"/>
  <c r="J1300" i="3"/>
  <c r="L1300" i="3"/>
  <c r="K1300" i="3"/>
  <c r="M1300" i="3"/>
  <c r="J1779" i="3"/>
  <c r="Q1779" i="3"/>
  <c r="K1779" i="3"/>
  <c r="M1779" i="3"/>
  <c r="J1823" i="3"/>
  <c r="Q1823" i="3"/>
  <c r="K1823" i="3"/>
  <c r="M1823" i="3"/>
  <c r="J1895" i="3"/>
  <c r="L1895" i="3"/>
  <c r="K1895" i="3"/>
  <c r="M1895" i="3"/>
  <c r="K926" i="3"/>
  <c r="K930" i="3"/>
  <c r="M930" i="3"/>
  <c r="K944" i="3"/>
  <c r="M944" i="3"/>
  <c r="K958" i="3"/>
  <c r="M958" i="3"/>
  <c r="K1029" i="3"/>
  <c r="M1029" i="3"/>
  <c r="K1073" i="3"/>
  <c r="M1073" i="3"/>
  <c r="K1121" i="3"/>
  <c r="M1121" i="3"/>
  <c r="K1149" i="3"/>
  <c r="M1149" i="3"/>
  <c r="K1192" i="3"/>
  <c r="M1192" i="3"/>
  <c r="K1269" i="3"/>
  <c r="M1269" i="3"/>
  <c r="J1285" i="3"/>
  <c r="K1440" i="3"/>
  <c r="M1440" i="3"/>
  <c r="K1457" i="3"/>
  <c r="M1457" i="3"/>
  <c r="J1780" i="3"/>
  <c r="Q1780" i="3"/>
  <c r="K1780" i="3"/>
  <c r="M1780" i="3"/>
  <c r="J1820" i="3"/>
  <c r="Q1820" i="3"/>
  <c r="K1820" i="3"/>
  <c r="M1820" i="3"/>
  <c r="J1838" i="3"/>
  <c r="Q1838" i="3"/>
  <c r="K1838" i="3"/>
  <c r="M1838" i="3"/>
  <c r="Q1867" i="3"/>
  <c r="L1867" i="3"/>
  <c r="J1896" i="3"/>
  <c r="Q1896" i="3"/>
  <c r="K1896" i="3"/>
  <c r="M1896" i="3"/>
  <c r="K1638" i="3"/>
  <c r="M1638" i="3"/>
  <c r="K1656" i="3"/>
  <c r="M1656" i="3"/>
  <c r="K1694" i="3"/>
  <c r="M1694" i="3"/>
  <c r="K1736" i="3"/>
  <c r="M1736" i="3"/>
  <c r="K1771" i="3"/>
  <c r="M1771" i="3"/>
  <c r="K1801" i="3"/>
  <c r="M1801" i="3"/>
  <c r="K1826" i="3"/>
  <c r="M1826" i="3"/>
  <c r="K1884" i="3"/>
  <c r="M1884" i="3"/>
  <c r="K1899" i="3"/>
  <c r="M1899" i="3"/>
  <c r="L1987" i="3"/>
  <c r="K1107" i="3"/>
  <c r="M1107" i="3"/>
  <c r="K1118" i="3"/>
  <c r="M1118" i="3"/>
  <c r="K1124" i="3"/>
  <c r="M1124" i="3"/>
  <c r="K1261" i="3"/>
  <c r="M1261" i="3"/>
  <c r="K1295" i="3"/>
  <c r="M1295" i="3"/>
  <c r="K1325" i="3"/>
  <c r="M1325" i="3"/>
  <c r="K1341" i="3"/>
  <c r="M1341" i="3"/>
  <c r="K1350" i="3"/>
  <c r="M1350" i="3"/>
  <c r="K1449" i="3"/>
  <c r="M1449" i="3"/>
  <c r="Q1609" i="3"/>
  <c r="K1630" i="3"/>
  <c r="M1630" i="3"/>
  <c r="K1758" i="3"/>
  <c r="M1758" i="3"/>
  <c r="K1847" i="3"/>
  <c r="M1847" i="3"/>
  <c r="K1874" i="3"/>
  <c r="M1874" i="3"/>
  <c r="J1150" i="3"/>
  <c r="L1150" i="3"/>
  <c r="K1150" i="3"/>
  <c r="M1150" i="3"/>
  <c r="K1207" i="3"/>
  <c r="M1207" i="3"/>
  <c r="J1207" i="3"/>
  <c r="Q1207" i="3"/>
  <c r="K1237" i="3"/>
  <c r="M1237" i="3"/>
  <c r="J1237" i="3"/>
  <c r="Q1237" i="3"/>
  <c r="K1460" i="3"/>
  <c r="M1460" i="3"/>
  <c r="J1460" i="3"/>
  <c r="Q1460" i="3"/>
  <c r="K1468" i="3"/>
  <c r="M1468" i="3"/>
  <c r="J1468" i="3"/>
  <c r="L1468" i="3"/>
  <c r="K1476" i="3"/>
  <c r="M1476" i="3"/>
  <c r="J1476" i="3"/>
  <c r="L1476" i="3"/>
  <c r="K1484" i="3"/>
  <c r="M1484" i="3"/>
  <c r="J1484" i="3"/>
  <c r="Q1484" i="3"/>
  <c r="J1678" i="3"/>
  <c r="Q1678" i="3"/>
  <c r="K1678" i="3"/>
  <c r="M1678" i="3"/>
  <c r="J1700" i="3"/>
  <c r="L1700" i="3"/>
  <c r="K1700" i="3"/>
  <c r="M1700" i="3"/>
  <c r="Q1744" i="3"/>
  <c r="L1744" i="3"/>
  <c r="Q1981" i="3"/>
  <c r="L1981" i="3"/>
  <c r="K276" i="3"/>
  <c r="M276" i="3" s="1"/>
  <c r="K288" i="3"/>
  <c r="M288" i="3"/>
  <c r="K290" i="3"/>
  <c r="M290" i="3" s="1"/>
  <c r="K611" i="3"/>
  <c r="M611" i="3"/>
  <c r="K268" i="3"/>
  <c r="M268" i="3" s="1"/>
  <c r="K296" i="3"/>
  <c r="M296" i="3"/>
  <c r="K300" i="3"/>
  <c r="M300" i="3" s="1"/>
  <c r="K567" i="3"/>
  <c r="M567" i="3"/>
  <c r="K568" i="3"/>
  <c r="M568" i="3"/>
  <c r="K585" i="3"/>
  <c r="M585" i="3"/>
  <c r="K589" i="3"/>
  <c r="M589" i="3"/>
  <c r="K593" i="3"/>
  <c r="M593" i="3"/>
  <c r="K907" i="3"/>
  <c r="M907" i="3"/>
  <c r="K908" i="3"/>
  <c r="K917" i="3"/>
  <c r="M917" i="3"/>
  <c r="K921" i="3"/>
  <c r="J926" i="3"/>
  <c r="J930" i="3"/>
  <c r="L932" i="3"/>
  <c r="K940" i="3"/>
  <c r="M940" i="3"/>
  <c r="K961" i="3"/>
  <c r="M961" i="3"/>
  <c r="K967" i="3"/>
  <c r="M967" i="3"/>
  <c r="K974" i="3"/>
  <c r="M974" i="3"/>
  <c r="K979" i="3"/>
  <c r="M979" i="3"/>
  <c r="K990" i="3"/>
  <c r="L1001" i="3"/>
  <c r="L1003" i="3"/>
  <c r="K1007" i="3"/>
  <c r="M1007" i="3"/>
  <c r="K1013" i="3"/>
  <c r="M1013" i="3"/>
  <c r="J1023" i="3"/>
  <c r="J1065" i="3"/>
  <c r="L1065" i="3"/>
  <c r="K1069" i="3"/>
  <c r="M1069" i="3"/>
  <c r="K1071" i="3"/>
  <c r="M1071" i="3"/>
  <c r="J1073" i="3"/>
  <c r="K1117" i="3"/>
  <c r="M1117" i="3"/>
  <c r="K1123" i="3"/>
  <c r="M1123" i="3"/>
  <c r="J1129" i="3"/>
  <c r="L1129" i="3"/>
  <c r="K1132" i="3"/>
  <c r="M1132" i="3"/>
  <c r="J1161" i="3"/>
  <c r="L1161" i="3"/>
  <c r="K1181" i="3"/>
  <c r="M1181" i="3"/>
  <c r="K1225" i="3"/>
  <c r="M1225" i="3"/>
  <c r="K1240" i="3"/>
  <c r="M1240" i="3"/>
  <c r="J1261" i="3"/>
  <c r="L1261" i="3"/>
  <c r="J1269" i="3"/>
  <c r="Q1269" i="3"/>
  <c r="K1273" i="3"/>
  <c r="J1277" i="3"/>
  <c r="Q1277" i="3"/>
  <c r="K1281" i="3"/>
  <c r="M1281" i="3"/>
  <c r="J1281" i="3"/>
  <c r="J1333" i="3"/>
  <c r="L1333" i="3"/>
  <c r="K1333" i="3"/>
  <c r="M1333" i="3"/>
  <c r="K1342" i="3"/>
  <c r="M1342" i="3"/>
  <c r="K1361" i="3"/>
  <c r="M1361" i="3"/>
  <c r="K1466" i="3"/>
  <c r="M1466" i="3"/>
  <c r="J1466" i="3"/>
  <c r="K1474" i="3"/>
  <c r="M1474" i="3"/>
  <c r="J1474" i="3"/>
  <c r="L1474" i="3"/>
  <c r="K1482" i="3"/>
  <c r="M1482" i="3"/>
  <c r="J1482" i="3"/>
  <c r="Q1482" i="3"/>
  <c r="K1490" i="3"/>
  <c r="T1490" i="3"/>
  <c r="J1646" i="3"/>
  <c r="L1646" i="3"/>
  <c r="K1646" i="3"/>
  <c r="M1646" i="3"/>
  <c r="L1942" i="3"/>
  <c r="Q1942" i="3"/>
  <c r="K607" i="3"/>
  <c r="M607" i="3"/>
  <c r="K284" i="3"/>
  <c r="M284" i="3" s="1"/>
  <c r="K901" i="3"/>
  <c r="M901" i="3"/>
  <c r="K945" i="3"/>
  <c r="K950" i="3"/>
  <c r="M950" i="3"/>
  <c r="K953" i="3"/>
  <c r="K977" i="3"/>
  <c r="M977" i="3"/>
  <c r="K978" i="3"/>
  <c r="M978" i="3"/>
  <c r="K988" i="3"/>
  <c r="M988" i="3"/>
  <c r="K995" i="3"/>
  <c r="K1006" i="3"/>
  <c r="M1006" i="3"/>
  <c r="K1081" i="3"/>
  <c r="M1081" i="3"/>
  <c r="K1113" i="3"/>
  <c r="M1113" i="3"/>
  <c r="K1233" i="3"/>
  <c r="M1233" i="3"/>
  <c r="J1332" i="3"/>
  <c r="L1332" i="3"/>
  <c r="K1332" i="3"/>
  <c r="M1332" i="3"/>
  <c r="K1428" i="3"/>
  <c r="M1428" i="3"/>
  <c r="K1454" i="3"/>
  <c r="M1454" i="3"/>
  <c r="K1456" i="3"/>
  <c r="M1456" i="3"/>
  <c r="J1456" i="3"/>
  <c r="L1456" i="3"/>
  <c r="K1464" i="3"/>
  <c r="M1464" i="3"/>
  <c r="J1464" i="3"/>
  <c r="Q1464" i="3"/>
  <c r="K1472" i="3"/>
  <c r="M1472" i="3"/>
  <c r="J1472" i="3"/>
  <c r="Q1472" i="3"/>
  <c r="K1480" i="3"/>
  <c r="M1480" i="3"/>
  <c r="J1480" i="3"/>
  <c r="K1488" i="3"/>
  <c r="M1488" i="3"/>
  <c r="J1488" i="3"/>
  <c r="L1617" i="3"/>
  <c r="Q1617" i="3"/>
  <c r="J1680" i="3"/>
  <c r="L1680" i="3"/>
  <c r="K1680" i="3"/>
  <c r="M1680" i="3"/>
  <c r="Q1959" i="3"/>
  <c r="L1959" i="3"/>
  <c r="K905" i="3"/>
  <c r="M905" i="3"/>
  <c r="K909" i="3"/>
  <c r="K919" i="3"/>
  <c r="M919" i="3"/>
  <c r="K941" i="3"/>
  <c r="K970" i="3"/>
  <c r="M970" i="3"/>
  <c r="K972" i="3"/>
  <c r="K1000" i="3"/>
  <c r="M1000" i="3"/>
  <c r="K1009" i="3"/>
  <c r="K1128" i="3"/>
  <c r="M1128" i="3"/>
  <c r="K1141" i="3"/>
  <c r="M1141" i="3"/>
  <c r="K1151" i="3"/>
  <c r="M1151" i="3"/>
  <c r="J1151" i="3"/>
  <c r="K1182" i="3"/>
  <c r="M1182" i="3"/>
  <c r="J1188" i="3"/>
  <c r="K1188" i="3"/>
  <c r="M1188" i="3"/>
  <c r="K1278" i="3"/>
  <c r="K1289" i="3"/>
  <c r="M1289" i="3"/>
  <c r="J1337" i="3"/>
  <c r="K1337" i="3"/>
  <c r="M1337" i="3"/>
  <c r="K1458" i="3"/>
  <c r="M1458" i="3"/>
  <c r="K1462" i="3"/>
  <c r="M1462" i="3"/>
  <c r="J1462" i="3"/>
  <c r="K1470" i="3"/>
  <c r="M1470" i="3"/>
  <c r="J1470" i="3"/>
  <c r="Q1470" i="3"/>
  <c r="K1478" i="3"/>
  <c r="M1478" i="3"/>
  <c r="J1478" i="3"/>
  <c r="Q1478" i="3"/>
  <c r="K1486" i="3"/>
  <c r="M1486" i="3"/>
  <c r="J1486" i="3"/>
  <c r="Q1486" i="3"/>
  <c r="J1648" i="3"/>
  <c r="L1648" i="3"/>
  <c r="K1648" i="3"/>
  <c r="M1648" i="3"/>
  <c r="K1177" i="3"/>
  <c r="M1177" i="3"/>
  <c r="K1222" i="3"/>
  <c r="M1222" i="3"/>
  <c r="K1280" i="3"/>
  <c r="M1280" i="3"/>
  <c r="K1288" i="3"/>
  <c r="M1288" i="3"/>
  <c r="K1297" i="3"/>
  <c r="M1297" i="3"/>
  <c r="K1318" i="3"/>
  <c r="M1318" i="3"/>
  <c r="K1617" i="3"/>
  <c r="M1617" i="3"/>
  <c r="J1640" i="3"/>
  <c r="Q1640" i="3"/>
  <c r="K1640" i="3"/>
  <c r="M1640" i="3"/>
  <c r="K1848" i="3"/>
  <c r="M1848" i="3"/>
  <c r="L1865" i="3"/>
  <c r="Q1865" i="3"/>
  <c r="J1880" i="3"/>
  <c r="L1880" i="3"/>
  <c r="K1880" i="3"/>
  <c r="M1880" i="3"/>
  <c r="J1964" i="3"/>
  <c r="L1964" i="3"/>
  <c r="K1964" i="3"/>
  <c r="M1964" i="3"/>
  <c r="Q1991" i="3"/>
  <c r="L1991" i="3"/>
  <c r="Q1863" i="3"/>
  <c r="L1863" i="3"/>
  <c r="J1879" i="3"/>
  <c r="L1879" i="3"/>
  <c r="K1879" i="3"/>
  <c r="M1879" i="3"/>
  <c r="J1892" i="3"/>
  <c r="Q1892" i="3"/>
  <c r="K1892" i="3"/>
  <c r="M1892" i="3"/>
  <c r="Q1963" i="3"/>
  <c r="L1963" i="3"/>
  <c r="Q1973" i="3"/>
  <c r="L1973" i="3"/>
  <c r="Q1990" i="3"/>
  <c r="L1990" i="3"/>
  <c r="J1672" i="3"/>
  <c r="Q1672" i="3"/>
  <c r="K1672" i="3"/>
  <c r="M1672" i="3"/>
  <c r="K1772" i="3"/>
  <c r="M1772" i="3"/>
  <c r="L1801" i="3"/>
  <c r="L1805" i="3"/>
  <c r="K1832" i="3"/>
  <c r="M1832" i="3"/>
  <c r="K1836" i="3"/>
  <c r="M1836" i="3"/>
  <c r="J1891" i="3"/>
  <c r="L1891" i="3"/>
  <c r="K1891" i="3"/>
  <c r="M1891" i="3"/>
  <c r="J1967" i="3"/>
  <c r="Q1967" i="3"/>
  <c r="K1967" i="3"/>
  <c r="M1967" i="3"/>
  <c r="K1704" i="3"/>
  <c r="M1704" i="3"/>
  <c r="K1985" i="3"/>
  <c r="M1985" i="3"/>
  <c r="K1377" i="3"/>
  <c r="M1377" i="3"/>
  <c r="K1396" i="3"/>
  <c r="M1396" i="3"/>
  <c r="K1425" i="3"/>
  <c r="M1425" i="3"/>
  <c r="K1444" i="3"/>
  <c r="M1444" i="3"/>
  <c r="K1448" i="3"/>
  <c r="M1448" i="3"/>
  <c r="K1632" i="3"/>
  <c r="M1632" i="3"/>
  <c r="K1664" i="3"/>
  <c r="M1664" i="3"/>
  <c r="K1696" i="3"/>
  <c r="M1696" i="3"/>
  <c r="K1698" i="3"/>
  <c r="M1698" i="3"/>
  <c r="K1702" i="3"/>
  <c r="M1702" i="3"/>
  <c r="L1708" i="3"/>
  <c r="K1762" i="3"/>
  <c r="M1762" i="3"/>
  <c r="K1774" i="3"/>
  <c r="M1774" i="3"/>
  <c r="L1787" i="3"/>
  <c r="K1794" i="3"/>
  <c r="M1794" i="3"/>
  <c r="K1815" i="3"/>
  <c r="M1815" i="3"/>
  <c r="K1830" i="3"/>
  <c r="M1830" i="3"/>
  <c r="K1831" i="3"/>
  <c r="M1831" i="3"/>
  <c r="K1850" i="3"/>
  <c r="M1850" i="3"/>
  <c r="K1859" i="3"/>
  <c r="M1859" i="3"/>
  <c r="K1860" i="3"/>
  <c r="M1860" i="3"/>
  <c r="K1883" i="3"/>
  <c r="M1883" i="3"/>
  <c r="K1902" i="3"/>
  <c r="M1902" i="3"/>
  <c r="K1977" i="3"/>
  <c r="M1977" i="3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/>
  <c r="J1045" i="3"/>
  <c r="L1045" i="3"/>
  <c r="J1100" i="3"/>
  <c r="K1100" i="3"/>
  <c r="M1100" i="3"/>
  <c r="K1208" i="3"/>
  <c r="M1208" i="3"/>
  <c r="J1208" i="3"/>
  <c r="Q1208" i="3"/>
  <c r="K1232" i="3"/>
  <c r="M1232" i="3"/>
  <c r="J1232" i="3"/>
  <c r="Q1232" i="3"/>
  <c r="K571" i="3"/>
  <c r="M571" i="3"/>
  <c r="K583" i="3"/>
  <c r="M583" i="3"/>
  <c r="K587" i="3"/>
  <c r="M587" i="3"/>
  <c r="K597" i="3"/>
  <c r="M597" i="3"/>
  <c r="K601" i="3"/>
  <c r="M601" i="3"/>
  <c r="J611" i="3"/>
  <c r="Q611" i="3"/>
  <c r="L620" i="3"/>
  <c r="L626" i="3"/>
  <c r="L635" i="3"/>
  <c r="K902" i="3"/>
  <c r="M902" i="3"/>
  <c r="K904" i="3"/>
  <c r="K920" i="3"/>
  <c r="M920" i="3"/>
  <c r="J944" i="3"/>
  <c r="K985" i="3"/>
  <c r="M985" i="3"/>
  <c r="L1008" i="3"/>
  <c r="K1017" i="3"/>
  <c r="M1017" i="3"/>
  <c r="J1017" i="3"/>
  <c r="Q1017" i="3"/>
  <c r="K1036" i="3"/>
  <c r="M1036" i="3"/>
  <c r="K1048" i="3"/>
  <c r="M1048" i="3"/>
  <c r="J1048" i="3"/>
  <c r="Q1048" i="3"/>
  <c r="K1057" i="3"/>
  <c r="M1057" i="3"/>
  <c r="J1057" i="3"/>
  <c r="L1057" i="3"/>
  <c r="K1112" i="3"/>
  <c r="M1112" i="3"/>
  <c r="J1112" i="3"/>
  <c r="Q1112" i="3"/>
  <c r="J1117" i="3"/>
  <c r="L1117" i="3"/>
  <c r="J1121" i="3"/>
  <c r="J1134" i="3"/>
  <c r="K1134" i="3"/>
  <c r="M1134" i="3"/>
  <c r="J1180" i="3"/>
  <c r="Q1180" i="3"/>
  <c r="J1181" i="3"/>
  <c r="Q1181" i="3"/>
  <c r="K1185" i="3"/>
  <c r="M1185" i="3"/>
  <c r="J1185" i="3"/>
  <c r="L1185" i="3"/>
  <c r="K1193" i="3"/>
  <c r="M1193" i="3"/>
  <c r="J1193" i="3"/>
  <c r="L1193" i="3"/>
  <c r="L1198" i="3"/>
  <c r="Q1198" i="3"/>
  <c r="K1199" i="3"/>
  <c r="M1199" i="3"/>
  <c r="J1199" i="3"/>
  <c r="L1199" i="3"/>
  <c r="K1229" i="3"/>
  <c r="M1229" i="3"/>
  <c r="J1229" i="3"/>
  <c r="L1229" i="3"/>
  <c r="K1248" i="3"/>
  <c r="M1248" i="3"/>
  <c r="J1248" i="3"/>
  <c r="L1248" i="3"/>
  <c r="K1272" i="3"/>
  <c r="M1272" i="3"/>
  <c r="J1272" i="3"/>
  <c r="L1272" i="3"/>
  <c r="K302" i="3"/>
  <c r="M302" i="3" s="1"/>
  <c r="K306" i="3"/>
  <c r="M306" i="3"/>
  <c r="K310" i="3"/>
  <c r="M310" i="3" s="1"/>
  <c r="K314" i="3"/>
  <c r="M314" i="3"/>
  <c r="K318" i="3"/>
  <c r="M318" i="3" s="1"/>
  <c r="K322" i="3"/>
  <c r="M322" i="3"/>
  <c r="K326" i="3"/>
  <c r="M326" i="3" s="1"/>
  <c r="K330" i="3"/>
  <c r="M330" i="3"/>
  <c r="K334" i="3"/>
  <c r="M334" i="3" s="1"/>
  <c r="K338" i="3"/>
  <c r="M338" i="3"/>
  <c r="K342" i="3"/>
  <c r="M342" i="3" s="1"/>
  <c r="K346" i="3"/>
  <c r="M346" i="3"/>
  <c r="K350" i="3"/>
  <c r="M350" i="3" s="1"/>
  <c r="K354" i="3"/>
  <c r="M354" i="3"/>
  <c r="K358" i="3"/>
  <c r="M358" i="3" s="1"/>
  <c r="K362" i="3"/>
  <c r="M362" i="3"/>
  <c r="K366" i="3"/>
  <c r="M366" i="3" s="1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/>
  <c r="K398" i="3"/>
  <c r="M398" i="3"/>
  <c r="K402" i="3"/>
  <c r="M402" i="3"/>
  <c r="K406" i="3"/>
  <c r="M406" i="3"/>
  <c r="K410" i="3"/>
  <c r="M410" i="3"/>
  <c r="K414" i="3"/>
  <c r="M414" i="3"/>
  <c r="K418" i="3"/>
  <c r="M418" i="3"/>
  <c r="K422" i="3"/>
  <c r="M422" i="3"/>
  <c r="K426" i="3"/>
  <c r="M426" i="3"/>
  <c r="K430" i="3"/>
  <c r="M430" i="3"/>
  <c r="K434" i="3"/>
  <c r="M434" i="3"/>
  <c r="K438" i="3"/>
  <c r="M438" i="3"/>
  <c r="K442" i="3"/>
  <c r="M442" i="3"/>
  <c r="K446" i="3"/>
  <c r="M446" i="3"/>
  <c r="K450" i="3"/>
  <c r="M450" i="3"/>
  <c r="K454" i="3"/>
  <c r="M454" i="3"/>
  <c r="K458" i="3"/>
  <c r="M458" i="3"/>
  <c r="K462" i="3"/>
  <c r="M462" i="3"/>
  <c r="K466" i="3"/>
  <c r="M466" i="3"/>
  <c r="K470" i="3"/>
  <c r="M470" i="3"/>
  <c r="K474" i="3"/>
  <c r="M474" i="3"/>
  <c r="K478" i="3"/>
  <c r="M478" i="3"/>
  <c r="K482" i="3"/>
  <c r="M482" i="3"/>
  <c r="K486" i="3"/>
  <c r="M486" i="3"/>
  <c r="K490" i="3"/>
  <c r="M490" i="3"/>
  <c r="K494" i="3"/>
  <c r="M494" i="3"/>
  <c r="K498" i="3"/>
  <c r="M498" i="3"/>
  <c r="K502" i="3"/>
  <c r="M502" i="3"/>
  <c r="K506" i="3"/>
  <c r="M506" i="3"/>
  <c r="K510" i="3"/>
  <c r="M510" i="3"/>
  <c r="K514" i="3"/>
  <c r="M514" i="3"/>
  <c r="K518" i="3"/>
  <c r="M518" i="3"/>
  <c r="K522" i="3"/>
  <c r="M522" i="3"/>
  <c r="K526" i="3"/>
  <c r="M526" i="3"/>
  <c r="K530" i="3"/>
  <c r="M530" i="3"/>
  <c r="K534" i="3"/>
  <c r="M534" i="3"/>
  <c r="K538" i="3"/>
  <c r="M538" i="3"/>
  <c r="K542" i="3"/>
  <c r="M542" i="3"/>
  <c r="K546" i="3"/>
  <c r="M546" i="3"/>
  <c r="K550" i="3"/>
  <c r="M550" i="3"/>
  <c r="K554" i="3"/>
  <c r="M554" i="3"/>
  <c r="K558" i="3"/>
  <c r="M558" i="3"/>
  <c r="K562" i="3"/>
  <c r="M562" i="3"/>
  <c r="J587" i="3"/>
  <c r="K591" i="3"/>
  <c r="M591" i="3"/>
  <c r="K595" i="3"/>
  <c r="M595" i="3"/>
  <c r="K605" i="3"/>
  <c r="M605" i="3"/>
  <c r="K609" i="3"/>
  <c r="M609" i="3"/>
  <c r="Q615" i="3"/>
  <c r="J902" i="3"/>
  <c r="L904" i="3"/>
  <c r="K906" i="3"/>
  <c r="M906" i="3"/>
  <c r="K918" i="3"/>
  <c r="M918" i="3"/>
  <c r="J920" i="3"/>
  <c r="Q920" i="3"/>
  <c r="K922" i="3"/>
  <c r="M922" i="3"/>
  <c r="K927" i="3"/>
  <c r="K932" i="3"/>
  <c r="M932" i="3"/>
  <c r="K935" i="3"/>
  <c r="K937" i="3"/>
  <c r="M937" i="3"/>
  <c r="K938" i="3"/>
  <c r="K939" i="3"/>
  <c r="M939" i="3"/>
  <c r="J940" i="3"/>
  <c r="K948" i="3"/>
  <c r="K949" i="3"/>
  <c r="K954" i="3"/>
  <c r="M954" i="3"/>
  <c r="J958" i="3"/>
  <c r="K962" i="3"/>
  <c r="M962" i="3"/>
  <c r="K968" i="3"/>
  <c r="M968" i="3"/>
  <c r="K971" i="3"/>
  <c r="M971" i="3"/>
  <c r="K998" i="3"/>
  <c r="M998" i="3"/>
  <c r="Q1000" i="3"/>
  <c r="L1000" i="3"/>
  <c r="K1001" i="3"/>
  <c r="M1001" i="3"/>
  <c r="K1003" i="3"/>
  <c r="M1003" i="3"/>
  <c r="K1004" i="3"/>
  <c r="M1004" i="3"/>
  <c r="J1013" i="3"/>
  <c r="K1015" i="3"/>
  <c r="M1015" i="3"/>
  <c r="K1034" i="3"/>
  <c r="M1034" i="3"/>
  <c r="K1133" i="3"/>
  <c r="M1133" i="3"/>
  <c r="J1166" i="3"/>
  <c r="K1166" i="3"/>
  <c r="M1166" i="3"/>
  <c r="J1192" i="3"/>
  <c r="K1197" i="3"/>
  <c r="M1197" i="3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/>
  <c r="J595" i="3"/>
  <c r="Q595" i="3"/>
  <c r="K599" i="3"/>
  <c r="M599" i="3"/>
  <c r="K603" i="3"/>
  <c r="K613" i="3"/>
  <c r="M613" i="3"/>
  <c r="L630" i="3"/>
  <c r="K899" i="3"/>
  <c r="J906" i="3"/>
  <c r="Q906" i="3"/>
  <c r="K913" i="3"/>
  <c r="L922" i="3"/>
  <c r="K931" i="3"/>
  <c r="M931" i="3"/>
  <c r="K976" i="3"/>
  <c r="M976" i="3"/>
  <c r="K986" i="3"/>
  <c r="M986" i="3"/>
  <c r="K996" i="3"/>
  <c r="M996" i="3"/>
  <c r="J1005" i="3"/>
  <c r="Q1005" i="3"/>
  <c r="K1005" i="3"/>
  <c r="M1005" i="3"/>
  <c r="K1018" i="3"/>
  <c r="M1018" i="3"/>
  <c r="K1027" i="3"/>
  <c r="M1027" i="3"/>
  <c r="J1046" i="3"/>
  <c r="L1046" i="3"/>
  <c r="K1046" i="3"/>
  <c r="M1046" i="3"/>
  <c r="L1055" i="3"/>
  <c r="Q1055" i="3"/>
  <c r="K1080" i="3"/>
  <c r="M1080" i="3"/>
  <c r="J1080" i="3"/>
  <c r="Q1080" i="3"/>
  <c r="K1089" i="3"/>
  <c r="M1089" i="3"/>
  <c r="J1089" i="3"/>
  <c r="L1089" i="3"/>
  <c r="K1152" i="3"/>
  <c r="M1152" i="3"/>
  <c r="K1165" i="3"/>
  <c r="M1165" i="3"/>
  <c r="K1201" i="3"/>
  <c r="M1201" i="3"/>
  <c r="J1201" i="3"/>
  <c r="K1224" i="3"/>
  <c r="M1224" i="3"/>
  <c r="J1224" i="3"/>
  <c r="L1224" i="3"/>
  <c r="K1349" i="3"/>
  <c r="M1349" i="3"/>
  <c r="J1349" i="3"/>
  <c r="L1349" i="3"/>
  <c r="J1365" i="3"/>
  <c r="K1365" i="3"/>
  <c r="M1365" i="3"/>
  <c r="J1377" i="3"/>
  <c r="Q1377" i="3"/>
  <c r="K1380" i="3"/>
  <c r="M1380" i="3"/>
  <c r="J1380" i="3"/>
  <c r="K1415" i="3"/>
  <c r="M1415" i="3"/>
  <c r="J1415" i="3"/>
  <c r="J1446" i="3"/>
  <c r="Q1446" i="3"/>
  <c r="K1447" i="3"/>
  <c r="M1447" i="3"/>
  <c r="J1500" i="3"/>
  <c r="Q1500" i="3"/>
  <c r="K1500" i="3"/>
  <c r="M1500" i="3"/>
  <c r="K1718" i="3"/>
  <c r="M1718" i="3"/>
  <c r="J1718" i="3"/>
  <c r="J1876" i="3"/>
  <c r="Q1876" i="3"/>
  <c r="K1876" i="3"/>
  <c r="M1876" i="3"/>
  <c r="K989" i="3"/>
  <c r="M989" i="3"/>
  <c r="K991" i="3"/>
  <c r="M991" i="3"/>
  <c r="K1011" i="3"/>
  <c r="Q1054" i="3"/>
  <c r="K1064" i="3"/>
  <c r="M1064" i="3"/>
  <c r="Q1070" i="3"/>
  <c r="K1075" i="3"/>
  <c r="M1075" i="3"/>
  <c r="K1101" i="3"/>
  <c r="M1101" i="3"/>
  <c r="K1103" i="3"/>
  <c r="M1103" i="3"/>
  <c r="K1104" i="3"/>
  <c r="M1104" i="3"/>
  <c r="Q1118" i="3"/>
  <c r="K1135" i="3"/>
  <c r="M1135" i="3"/>
  <c r="Q1137" i="3"/>
  <c r="K1160" i="3"/>
  <c r="M1160" i="3"/>
  <c r="K1167" i="3"/>
  <c r="Q1182" i="3"/>
  <c r="K1217" i="3"/>
  <c r="M1217" i="3"/>
  <c r="Q1225" i="3"/>
  <c r="K1230" i="3"/>
  <c r="K1239" i="3"/>
  <c r="M1239" i="3"/>
  <c r="Q1278" i="3"/>
  <c r="K1286" i="3"/>
  <c r="M1286" i="3"/>
  <c r="J1288" i="3"/>
  <c r="K1293" i="3"/>
  <c r="M1293" i="3"/>
  <c r="J1295" i="3"/>
  <c r="Q1295" i="3"/>
  <c r="J1361" i="3"/>
  <c r="Q1361" i="3"/>
  <c r="K1382" i="3"/>
  <c r="M1382" i="3"/>
  <c r="K1383" i="3"/>
  <c r="M1383" i="3"/>
  <c r="J1383" i="3"/>
  <c r="Q1383" i="3"/>
  <c r="J1387" i="3"/>
  <c r="L1387" i="3"/>
  <c r="K1411" i="3"/>
  <c r="M1411" i="3"/>
  <c r="J1411" i="3"/>
  <c r="Q1411" i="3"/>
  <c r="J1452" i="3"/>
  <c r="J1498" i="3"/>
  <c r="K1498" i="3"/>
  <c r="J1644" i="3"/>
  <c r="Q1644" i="3"/>
  <c r="K1644" i="3"/>
  <c r="M1644" i="3"/>
  <c r="J1676" i="3"/>
  <c r="L1676" i="3"/>
  <c r="K1676" i="3"/>
  <c r="M1676" i="3"/>
  <c r="Q1716" i="3"/>
  <c r="L1716" i="3"/>
  <c r="K1024" i="3"/>
  <c r="M1024" i="3"/>
  <c r="Q1058" i="3"/>
  <c r="K1061" i="3"/>
  <c r="M1061" i="3"/>
  <c r="K1142" i="3"/>
  <c r="M1142" i="3"/>
  <c r="K1174" i="3"/>
  <c r="M1174" i="3"/>
  <c r="Q1230" i="3"/>
  <c r="K1241" i="3"/>
  <c r="M1241" i="3"/>
  <c r="K1260" i="3"/>
  <c r="M1260" i="3"/>
  <c r="K1284" i="3"/>
  <c r="M1284" i="3"/>
  <c r="K1301" i="3"/>
  <c r="M1301" i="3"/>
  <c r="J1310" i="3"/>
  <c r="K1310" i="3"/>
  <c r="M1310" i="3"/>
  <c r="Q1342" i="3"/>
  <c r="K1353" i="3"/>
  <c r="M1353" i="3"/>
  <c r="J1353" i="3"/>
  <c r="L1353" i="3"/>
  <c r="J1373" i="3"/>
  <c r="L1373" i="3"/>
  <c r="J1399" i="3"/>
  <c r="Q1399" i="3"/>
  <c r="J1634" i="3"/>
  <c r="Q1634" i="3"/>
  <c r="K1634" i="3"/>
  <c r="M1634" i="3"/>
  <c r="J1666" i="3"/>
  <c r="L1666" i="3"/>
  <c r="K1666" i="3"/>
  <c r="M1666" i="3"/>
  <c r="K1220" i="3"/>
  <c r="M1220" i="3"/>
  <c r="J1366" i="3"/>
  <c r="K1366" i="3"/>
  <c r="M1366" i="3"/>
  <c r="J1613" i="3"/>
  <c r="K1613" i="3"/>
  <c r="M1613" i="3"/>
  <c r="Q1622" i="3"/>
  <c r="J1626" i="3"/>
  <c r="L1626" i="3"/>
  <c r="K1626" i="3"/>
  <c r="M1626" i="3"/>
  <c r="J1636" i="3"/>
  <c r="Q1636" i="3"/>
  <c r="K1636" i="3"/>
  <c r="M1636" i="3"/>
  <c r="J1658" i="3"/>
  <c r="L1658" i="3"/>
  <c r="K1658" i="3"/>
  <c r="M1658" i="3"/>
  <c r="J1668" i="3"/>
  <c r="Q1668" i="3"/>
  <c r="K1668" i="3"/>
  <c r="M1668" i="3"/>
  <c r="J1690" i="3"/>
  <c r="K1690" i="3"/>
  <c r="M1690" i="3"/>
  <c r="K1710" i="3"/>
  <c r="M1710" i="3"/>
  <c r="J1710" i="3"/>
  <c r="L1710" i="3"/>
  <c r="Q1717" i="3"/>
  <c r="L1717" i="3"/>
  <c r="K1721" i="3"/>
  <c r="M1721" i="3"/>
  <c r="J1721" i="3"/>
  <c r="L1721" i="3"/>
  <c r="K1726" i="3"/>
  <c r="J1726" i="3"/>
  <c r="Q1726" i="3"/>
  <c r="Q1746" i="3"/>
  <c r="L1746" i="3"/>
  <c r="Q1752" i="3"/>
  <c r="L1752" i="3"/>
  <c r="J1760" i="3"/>
  <c r="L1760" i="3"/>
  <c r="K1760" i="3"/>
  <c r="M1760" i="3"/>
  <c r="J1798" i="3"/>
  <c r="Q1798" i="3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/>
  <c r="K1392" i="3"/>
  <c r="M1392" i="3"/>
  <c r="K1412" i="3"/>
  <c r="M1412" i="3"/>
  <c r="K1416" i="3"/>
  <c r="M1416" i="3"/>
  <c r="K1427" i="3"/>
  <c r="M1427" i="3"/>
  <c r="K1431" i="3"/>
  <c r="M1431" i="3"/>
  <c r="K1435" i="3"/>
  <c r="M1435" i="3"/>
  <c r="K1439" i="3"/>
  <c r="M1439" i="3"/>
  <c r="K1443" i="3"/>
  <c r="J1496" i="3"/>
  <c r="K1496" i="3"/>
  <c r="M1496" i="3"/>
  <c r="J1504" i="3"/>
  <c r="K1504" i="3"/>
  <c r="M1504" i="3"/>
  <c r="J1614" i="3"/>
  <c r="L1614" i="3"/>
  <c r="K1614" i="3"/>
  <c r="M1614" i="3"/>
  <c r="J1618" i="3"/>
  <c r="L1618" i="3"/>
  <c r="K1618" i="3"/>
  <c r="M1618" i="3"/>
  <c r="J1628" i="3"/>
  <c r="Q1628" i="3"/>
  <c r="K1628" i="3"/>
  <c r="M1628" i="3"/>
  <c r="J1650" i="3"/>
  <c r="L1650" i="3"/>
  <c r="K1650" i="3"/>
  <c r="M1650" i="3"/>
  <c r="J1660" i="3"/>
  <c r="Q1660" i="3"/>
  <c r="K1660" i="3"/>
  <c r="M1660" i="3"/>
  <c r="J1682" i="3"/>
  <c r="Q1682" i="3"/>
  <c r="K1682" i="3"/>
  <c r="M1682" i="3"/>
  <c r="J1692" i="3"/>
  <c r="L1692" i="3"/>
  <c r="K1692" i="3"/>
  <c r="M1692" i="3"/>
  <c r="Q1709" i="3"/>
  <c r="L1709" i="3"/>
  <c r="Q1720" i="3"/>
  <c r="L1720" i="3"/>
  <c r="K1725" i="3"/>
  <c r="M1725" i="3"/>
  <c r="J1725" i="3"/>
  <c r="Q1750" i="3"/>
  <c r="L1750" i="3"/>
  <c r="J1764" i="3"/>
  <c r="L1764" i="3"/>
  <c r="K1764" i="3"/>
  <c r="M1764" i="3"/>
  <c r="J1995" i="3"/>
  <c r="Q1995" i="3"/>
  <c r="K1995" i="3"/>
  <c r="M1995" i="3"/>
  <c r="K1304" i="3"/>
  <c r="M1304" i="3"/>
  <c r="K1305" i="3"/>
  <c r="M1305" i="3"/>
  <c r="K1376" i="3"/>
  <c r="M1376" i="3"/>
  <c r="J1392" i="3"/>
  <c r="L1392" i="3"/>
  <c r="K1393" i="3"/>
  <c r="M1393" i="3"/>
  <c r="K1402" i="3"/>
  <c r="M1402" i="3"/>
  <c r="K1403" i="3"/>
  <c r="M1403" i="3"/>
  <c r="K1407" i="3"/>
  <c r="M1407" i="3"/>
  <c r="J1412" i="3"/>
  <c r="J1416" i="3"/>
  <c r="Q1416" i="3"/>
  <c r="K1419" i="3"/>
  <c r="M1419" i="3"/>
  <c r="K1423" i="3"/>
  <c r="M1423" i="3"/>
  <c r="K1424" i="3"/>
  <c r="M1424" i="3"/>
  <c r="J1427" i="3"/>
  <c r="J1431" i="3"/>
  <c r="Q1431" i="3"/>
  <c r="T1431" i="3"/>
  <c r="J1435" i="3"/>
  <c r="L1435" i="3"/>
  <c r="J1439" i="3"/>
  <c r="J1443" i="3"/>
  <c r="Q1443" i="3"/>
  <c r="J1494" i="3"/>
  <c r="Q1494" i="3"/>
  <c r="K1494" i="3"/>
  <c r="M1494" i="3"/>
  <c r="J1502" i="3"/>
  <c r="Q1502" i="3"/>
  <c r="K1502" i="3"/>
  <c r="J1642" i="3"/>
  <c r="L1642" i="3"/>
  <c r="K1642" i="3"/>
  <c r="M1642" i="3"/>
  <c r="J1652" i="3"/>
  <c r="L1652" i="3"/>
  <c r="K1652" i="3"/>
  <c r="M1652" i="3"/>
  <c r="J1674" i="3"/>
  <c r="Q1674" i="3"/>
  <c r="K1674" i="3"/>
  <c r="M1674" i="3"/>
  <c r="J1684" i="3"/>
  <c r="Q1684" i="3"/>
  <c r="K1684" i="3"/>
  <c r="M1684" i="3"/>
  <c r="Q1724" i="3"/>
  <c r="L1724" i="3"/>
  <c r="Q1756" i="3"/>
  <c r="L1756" i="3"/>
  <c r="J1763" i="3"/>
  <c r="Q1763" i="3"/>
  <c r="K1763" i="3"/>
  <c r="M1763" i="3"/>
  <c r="J1775" i="3"/>
  <c r="K1775" i="3"/>
  <c r="M1775" i="3"/>
  <c r="J1903" i="3"/>
  <c r="Q1903" i="3"/>
  <c r="K1903" i="3"/>
  <c r="M1903" i="3"/>
  <c r="L1934" i="3"/>
  <c r="Q1934" i="3"/>
  <c r="K1609" i="3"/>
  <c r="M1609" i="3"/>
  <c r="K1619" i="3"/>
  <c r="M1619" i="3"/>
  <c r="K1703" i="3"/>
  <c r="M1703" i="3"/>
  <c r="K1709" i="3"/>
  <c r="M1709" i="3"/>
  <c r="J1759" i="3"/>
  <c r="L1759" i="3"/>
  <c r="K1759" i="3"/>
  <c r="M1759" i="3"/>
  <c r="K1778" i="3"/>
  <c r="M1778" i="3"/>
  <c r="J1827" i="3"/>
  <c r="L1827" i="3"/>
  <c r="K1827" i="3"/>
  <c r="M1827" i="3"/>
  <c r="J1852" i="3"/>
  <c r="L1852" i="3"/>
  <c r="K1852" i="3"/>
  <c r="J1888" i="3"/>
  <c r="Q1888" i="3"/>
  <c r="K1888" i="3"/>
  <c r="M1888" i="3"/>
  <c r="Q1946" i="3"/>
  <c r="J1792" i="3"/>
  <c r="K1792" i="3"/>
  <c r="M1792" i="3"/>
  <c r="K1807" i="3"/>
  <c r="M1807" i="3"/>
  <c r="J1824" i="3"/>
  <c r="L1824" i="3"/>
  <c r="K1824" i="3"/>
  <c r="M1824" i="3"/>
  <c r="J1851" i="3"/>
  <c r="Q1851" i="3"/>
  <c r="K1851" i="3"/>
  <c r="M1851" i="3"/>
  <c r="Q1871" i="3"/>
  <c r="L1871" i="3"/>
  <c r="J1887" i="3"/>
  <c r="Q1887" i="3"/>
  <c r="K1887" i="3"/>
  <c r="M1887" i="3"/>
  <c r="K1890" i="3"/>
  <c r="M1890" i="3"/>
  <c r="K1984" i="3"/>
  <c r="M1984" i="3"/>
  <c r="K1622" i="3"/>
  <c r="M1622" i="3"/>
  <c r="K1717" i="3"/>
  <c r="M1717" i="3"/>
  <c r="Q1740" i="3"/>
  <c r="L1740" i="3"/>
  <c r="Q1754" i="3"/>
  <c r="L1754" i="3"/>
  <c r="J1776" i="3"/>
  <c r="Q1776" i="3"/>
  <c r="K1776" i="3"/>
  <c r="M1776" i="3"/>
  <c r="J1796" i="3"/>
  <c r="K1796" i="3"/>
  <c r="M1796" i="3"/>
  <c r="K1799" i="3"/>
  <c r="M1799" i="3"/>
  <c r="J1799" i="3"/>
  <c r="Q1803" i="3"/>
  <c r="L1803" i="3"/>
  <c r="Q1807" i="3"/>
  <c r="L1807" i="3"/>
  <c r="K1821" i="3"/>
  <c r="M1821" i="3"/>
  <c r="K1842" i="3"/>
  <c r="M1842" i="3"/>
  <c r="K1854" i="3"/>
  <c r="M1854" i="3"/>
  <c r="J1904" i="3"/>
  <c r="Q1904" i="3"/>
  <c r="K1904" i="3"/>
  <c r="M1904" i="3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/>
  <c r="K1882" i="3"/>
  <c r="M1882" i="3"/>
  <c r="K1898" i="3"/>
  <c r="M1898" i="3"/>
  <c r="K1971" i="3"/>
  <c r="M1971" i="3"/>
  <c r="K1976" i="3"/>
  <c r="M1976" i="3"/>
  <c r="K1766" i="3"/>
  <c r="M1766" i="3"/>
  <c r="K1782" i="3"/>
  <c r="M1782" i="3"/>
  <c r="K1797" i="3"/>
  <c r="M1797" i="3"/>
  <c r="K1802" i="3"/>
  <c r="M1802" i="3"/>
  <c r="K1805" i="3"/>
  <c r="M1805" i="3"/>
  <c r="K1817" i="3"/>
  <c r="M1817" i="3"/>
  <c r="K1822" i="3"/>
  <c r="M1822" i="3"/>
  <c r="K1833" i="3"/>
  <c r="M1833" i="3"/>
  <c r="K1844" i="3"/>
  <c r="M1844" i="3"/>
  <c r="K1858" i="3"/>
  <c r="M1858" i="3"/>
  <c r="K1878" i="3"/>
  <c r="M1878" i="3"/>
  <c r="K1894" i="3"/>
  <c r="M1894" i="3"/>
  <c r="L1962" i="3"/>
  <c r="L1965" i="3"/>
  <c r="K1968" i="3"/>
  <c r="M1968" i="3"/>
  <c r="K1969" i="3"/>
  <c r="M1969" i="3"/>
  <c r="L1970" i="3"/>
  <c r="J1971" i="3"/>
  <c r="Q1971" i="3"/>
  <c r="K1975" i="3"/>
  <c r="M1975" i="3"/>
  <c r="J1976" i="3"/>
  <c r="L1993" i="3"/>
  <c r="K1996" i="3"/>
  <c r="M1996" i="3"/>
  <c r="Q639" i="3"/>
  <c r="L639" i="3"/>
  <c r="K590" i="3"/>
  <c r="M590" i="3"/>
  <c r="J590" i="3"/>
  <c r="K285" i="3"/>
  <c r="M285" i="3" s="1"/>
  <c r="K321" i="3"/>
  <c r="M321" i="3"/>
  <c r="K325" i="3"/>
  <c r="M325" i="3" s="1"/>
  <c r="K333" i="3"/>
  <c r="M333" i="3"/>
  <c r="K341" i="3"/>
  <c r="M341" i="3" s="1"/>
  <c r="K349" i="3"/>
  <c r="M349" i="3"/>
  <c r="K373" i="3"/>
  <c r="M373" i="3"/>
  <c r="K389" i="3"/>
  <c r="M389" i="3"/>
  <c r="K401" i="3"/>
  <c r="M401" i="3"/>
  <c r="K413" i="3"/>
  <c r="M413" i="3"/>
  <c r="K417" i="3"/>
  <c r="M417" i="3"/>
  <c r="K437" i="3"/>
  <c r="M437" i="3"/>
  <c r="K473" i="3"/>
  <c r="M473" i="3"/>
  <c r="K485" i="3"/>
  <c r="M485" i="3"/>
  <c r="K529" i="3"/>
  <c r="M529" i="3"/>
  <c r="K541" i="3"/>
  <c r="M541" i="3"/>
  <c r="J593" i="3"/>
  <c r="K596" i="3"/>
  <c r="M596" i="3"/>
  <c r="J596" i="3"/>
  <c r="L603" i="3"/>
  <c r="K604" i="3"/>
  <c r="M604" i="3"/>
  <c r="J604" i="3"/>
  <c r="J609" i="3"/>
  <c r="K916" i="3"/>
  <c r="M916" i="3"/>
  <c r="J916" i="3"/>
  <c r="K952" i="3"/>
  <c r="M952" i="3"/>
  <c r="J952" i="3"/>
  <c r="Q964" i="3"/>
  <c r="L964" i="3"/>
  <c r="Q966" i="3"/>
  <c r="L966" i="3"/>
  <c r="Q1028" i="3"/>
  <c r="L1028" i="3"/>
  <c r="J1102" i="3"/>
  <c r="K1102" i="3"/>
  <c r="M1102" i="3"/>
  <c r="L1105" i="3"/>
  <c r="Q1105" i="3"/>
  <c r="K606" i="3"/>
  <c r="M606" i="3"/>
  <c r="J606" i="3"/>
  <c r="J1140" i="3"/>
  <c r="L1140" i="3"/>
  <c r="K1140" i="3"/>
  <c r="M1140" i="3"/>
  <c r="K305" i="3"/>
  <c r="M305" i="3"/>
  <c r="K309" i="3"/>
  <c r="M309" i="3" s="1"/>
  <c r="K317" i="3"/>
  <c r="M317" i="3"/>
  <c r="K329" i="3"/>
  <c r="M329" i="3" s="1"/>
  <c r="K357" i="3"/>
  <c r="M357" i="3"/>
  <c r="K369" i="3"/>
  <c r="M369" i="3"/>
  <c r="K381" i="3"/>
  <c r="M381" i="3"/>
  <c r="K385" i="3"/>
  <c r="M385" i="3"/>
  <c r="K397" i="3"/>
  <c r="M397" i="3"/>
  <c r="K405" i="3"/>
  <c r="M405" i="3"/>
  <c r="K409" i="3"/>
  <c r="M409" i="3"/>
  <c r="K421" i="3"/>
  <c r="M421" i="3"/>
  <c r="K425" i="3"/>
  <c r="M425" i="3"/>
  <c r="K433" i="3"/>
  <c r="M433" i="3"/>
  <c r="K445" i="3"/>
  <c r="M445" i="3"/>
  <c r="K449" i="3"/>
  <c r="M449" i="3"/>
  <c r="K457" i="3"/>
  <c r="M457" i="3"/>
  <c r="K469" i="3"/>
  <c r="M469" i="3"/>
  <c r="K481" i="3"/>
  <c r="M481" i="3"/>
  <c r="K489" i="3"/>
  <c r="M489" i="3"/>
  <c r="K493" i="3"/>
  <c r="M493" i="3"/>
  <c r="K501" i="3"/>
  <c r="M501" i="3"/>
  <c r="K513" i="3"/>
  <c r="M513" i="3"/>
  <c r="K521" i="3"/>
  <c r="M521" i="3"/>
  <c r="K525" i="3"/>
  <c r="M525" i="3"/>
  <c r="K533" i="3"/>
  <c r="M533" i="3"/>
  <c r="K537" i="3"/>
  <c r="M537" i="3"/>
  <c r="K545" i="3"/>
  <c r="M545" i="3"/>
  <c r="K557" i="3"/>
  <c r="M557" i="3"/>
  <c r="K569" i="3"/>
  <c r="M569" i="3"/>
  <c r="K579" i="3"/>
  <c r="M579" i="3"/>
  <c r="K588" i="3"/>
  <c r="M588" i="3"/>
  <c r="J588" i="3"/>
  <c r="K612" i="3"/>
  <c r="M612" i="3"/>
  <c r="J612" i="3"/>
  <c r="K266" i="3"/>
  <c r="M266" i="3" s="1"/>
  <c r="K278" i="3"/>
  <c r="M278" i="3" s="1"/>
  <c r="K286" i="3"/>
  <c r="M286" i="3"/>
  <c r="K304" i="3"/>
  <c r="M304" i="3" s="1"/>
  <c r="K312" i="3"/>
  <c r="M312" i="3" s="1"/>
  <c r="K344" i="3"/>
  <c r="M344" i="3" s="1"/>
  <c r="K364" i="3"/>
  <c r="M364" i="3" s="1"/>
  <c r="K392" i="3"/>
  <c r="M392" i="3"/>
  <c r="K432" i="3"/>
  <c r="M432" i="3"/>
  <c r="K436" i="3"/>
  <c r="M436" i="3"/>
  <c r="K440" i="3"/>
  <c r="M440" i="3"/>
  <c r="K444" i="3"/>
  <c r="M444" i="3"/>
  <c r="K448" i="3"/>
  <c r="M448" i="3"/>
  <c r="K452" i="3"/>
  <c r="M452" i="3"/>
  <c r="K456" i="3"/>
  <c r="M456" i="3"/>
  <c r="K460" i="3"/>
  <c r="M460" i="3"/>
  <c r="K464" i="3"/>
  <c r="M464" i="3"/>
  <c r="K468" i="3"/>
  <c r="M468" i="3"/>
  <c r="K472" i="3"/>
  <c r="M472" i="3"/>
  <c r="K476" i="3"/>
  <c r="M476" i="3"/>
  <c r="K480" i="3"/>
  <c r="M480" i="3"/>
  <c r="K484" i="3"/>
  <c r="M484" i="3"/>
  <c r="K488" i="3"/>
  <c r="M488" i="3"/>
  <c r="K492" i="3"/>
  <c r="M492" i="3"/>
  <c r="K496" i="3"/>
  <c r="M496" i="3"/>
  <c r="K500" i="3"/>
  <c r="M500" i="3"/>
  <c r="K504" i="3"/>
  <c r="M504" i="3"/>
  <c r="K508" i="3"/>
  <c r="M508" i="3"/>
  <c r="K512" i="3"/>
  <c r="M512" i="3"/>
  <c r="K516" i="3"/>
  <c r="M516" i="3"/>
  <c r="K520" i="3"/>
  <c r="M520" i="3"/>
  <c r="K524" i="3"/>
  <c r="M524" i="3"/>
  <c r="K528" i="3"/>
  <c r="M528" i="3"/>
  <c r="K532" i="3"/>
  <c r="M532" i="3"/>
  <c r="K536" i="3"/>
  <c r="M536" i="3"/>
  <c r="K540" i="3"/>
  <c r="M540" i="3"/>
  <c r="K544" i="3"/>
  <c r="M544" i="3"/>
  <c r="K548" i="3"/>
  <c r="M548" i="3"/>
  <c r="K552" i="3"/>
  <c r="M552" i="3"/>
  <c r="K556" i="3"/>
  <c r="M556" i="3"/>
  <c r="K560" i="3"/>
  <c r="M560" i="3"/>
  <c r="K564" i="3"/>
  <c r="M564" i="3"/>
  <c r="K572" i="3"/>
  <c r="M572" i="3"/>
  <c r="K578" i="3"/>
  <c r="M578" i="3"/>
  <c r="K582" i="3"/>
  <c r="M582" i="3"/>
  <c r="J583" i="3"/>
  <c r="K586" i="3"/>
  <c r="M586" i="3"/>
  <c r="J586" i="3"/>
  <c r="J591" i="3"/>
  <c r="K594" i="3"/>
  <c r="M594" i="3"/>
  <c r="J594" i="3"/>
  <c r="J599" i="3"/>
  <c r="K602" i="3"/>
  <c r="M602" i="3"/>
  <c r="J602" i="3"/>
  <c r="J607" i="3"/>
  <c r="K610" i="3"/>
  <c r="M610" i="3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/>
  <c r="J598" i="3"/>
  <c r="Q629" i="3"/>
  <c r="L629" i="3"/>
  <c r="Q631" i="3"/>
  <c r="L631" i="3"/>
  <c r="K1139" i="3"/>
  <c r="M1139" i="3"/>
  <c r="J1139" i="3"/>
  <c r="L1139" i="3"/>
  <c r="K223" i="3"/>
  <c r="M223" i="3" s="1"/>
  <c r="K269" i="3"/>
  <c r="M269" i="3" s="1"/>
  <c r="K273" i="3"/>
  <c r="M273" i="3" s="1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/>
  <c r="K393" i="3"/>
  <c r="M393" i="3"/>
  <c r="K429" i="3"/>
  <c r="M429" i="3"/>
  <c r="K441" i="3"/>
  <c r="M441" i="3"/>
  <c r="K453" i="3"/>
  <c r="M453" i="3"/>
  <c r="K461" i="3"/>
  <c r="M461" i="3"/>
  <c r="K465" i="3"/>
  <c r="M465" i="3"/>
  <c r="K477" i="3"/>
  <c r="M477" i="3"/>
  <c r="K497" i="3"/>
  <c r="M497" i="3"/>
  <c r="K505" i="3"/>
  <c r="M505" i="3"/>
  <c r="K509" i="3"/>
  <c r="M509" i="3"/>
  <c r="K517" i="3"/>
  <c r="M517" i="3"/>
  <c r="K549" i="3"/>
  <c r="M549" i="3"/>
  <c r="K553" i="3"/>
  <c r="M553" i="3"/>
  <c r="K561" i="3"/>
  <c r="M561" i="3"/>
  <c r="J585" i="3"/>
  <c r="J601" i="3"/>
  <c r="L638" i="3"/>
  <c r="K270" i="3"/>
  <c r="M270" i="3"/>
  <c r="K274" i="3"/>
  <c r="M274" i="3" s="1"/>
  <c r="K282" i="3"/>
  <c r="M282" i="3" s="1"/>
  <c r="K294" i="3"/>
  <c r="M294" i="3" s="1"/>
  <c r="K308" i="3"/>
  <c r="M308" i="3"/>
  <c r="K316" i="3"/>
  <c r="M316" i="3" s="1"/>
  <c r="K320" i="3"/>
  <c r="M320" i="3"/>
  <c r="K324" i="3"/>
  <c r="M324" i="3" s="1"/>
  <c r="K328" i="3"/>
  <c r="M328" i="3"/>
  <c r="K332" i="3"/>
  <c r="M332" i="3" s="1"/>
  <c r="K336" i="3"/>
  <c r="M336" i="3"/>
  <c r="K340" i="3"/>
  <c r="M340" i="3" s="1"/>
  <c r="K348" i="3"/>
  <c r="M348" i="3"/>
  <c r="K352" i="3"/>
  <c r="M352" i="3" s="1"/>
  <c r="K356" i="3"/>
  <c r="M356" i="3"/>
  <c r="K360" i="3"/>
  <c r="M360" i="3" s="1"/>
  <c r="K368" i="3"/>
  <c r="M368" i="3"/>
  <c r="K372" i="3"/>
  <c r="M372" i="3"/>
  <c r="K376" i="3"/>
  <c r="M376" i="3"/>
  <c r="K380" i="3"/>
  <c r="M380" i="3"/>
  <c r="K384" i="3"/>
  <c r="M384" i="3"/>
  <c r="K388" i="3"/>
  <c r="M388" i="3"/>
  <c r="K396" i="3"/>
  <c r="M396" i="3"/>
  <c r="K400" i="3"/>
  <c r="M400" i="3"/>
  <c r="K404" i="3"/>
  <c r="M404" i="3"/>
  <c r="K408" i="3"/>
  <c r="M408" i="3"/>
  <c r="K412" i="3"/>
  <c r="M412" i="3"/>
  <c r="K416" i="3"/>
  <c r="M416" i="3"/>
  <c r="K420" i="3"/>
  <c r="M420" i="3"/>
  <c r="K424" i="3"/>
  <c r="M424" i="3"/>
  <c r="K428" i="3"/>
  <c r="M428" i="3"/>
  <c r="K200" i="3"/>
  <c r="M200" i="3" s="1"/>
  <c r="K263" i="3"/>
  <c r="M263" i="3" s="1"/>
  <c r="K267" i="3"/>
  <c r="M267" i="3" s="1"/>
  <c r="K271" i="3"/>
  <c r="M271" i="3" s="1"/>
  <c r="K275" i="3"/>
  <c r="M275" i="3" s="1"/>
  <c r="K279" i="3"/>
  <c r="M279" i="3"/>
  <c r="K283" i="3"/>
  <c r="M283" i="3" s="1"/>
  <c r="K289" i="3"/>
  <c r="M289" i="3"/>
  <c r="K297" i="3"/>
  <c r="M297" i="3" s="1"/>
  <c r="K303" i="3"/>
  <c r="M303" i="3"/>
  <c r="K307" i="3"/>
  <c r="M307" i="3" s="1"/>
  <c r="K311" i="3"/>
  <c r="M311" i="3"/>
  <c r="K315" i="3"/>
  <c r="M315" i="3" s="1"/>
  <c r="K319" i="3"/>
  <c r="M319" i="3"/>
  <c r="K323" i="3"/>
  <c r="M323" i="3" s="1"/>
  <c r="K327" i="3"/>
  <c r="M327" i="3"/>
  <c r="K331" i="3"/>
  <c r="M331" i="3" s="1"/>
  <c r="K335" i="3"/>
  <c r="M335" i="3"/>
  <c r="K339" i="3"/>
  <c r="M339" i="3" s="1"/>
  <c r="K343" i="3"/>
  <c r="M343" i="3"/>
  <c r="K347" i="3"/>
  <c r="M347" i="3" s="1"/>
  <c r="K351" i="3"/>
  <c r="M351" i="3"/>
  <c r="K355" i="3"/>
  <c r="M355" i="3" s="1"/>
  <c r="K359" i="3"/>
  <c r="M359" i="3"/>
  <c r="K363" i="3"/>
  <c r="M363" i="3" s="1"/>
  <c r="K367" i="3"/>
  <c r="M367" i="3"/>
  <c r="K371" i="3"/>
  <c r="M371" i="3"/>
  <c r="K375" i="3"/>
  <c r="M375" i="3"/>
  <c r="K379" i="3"/>
  <c r="M379" i="3"/>
  <c r="K383" i="3"/>
  <c r="M383" i="3"/>
  <c r="K387" i="3"/>
  <c r="M387" i="3"/>
  <c r="K391" i="3"/>
  <c r="M391" i="3"/>
  <c r="K395" i="3"/>
  <c r="M395" i="3"/>
  <c r="K399" i="3"/>
  <c r="M399" i="3"/>
  <c r="K403" i="3"/>
  <c r="M403" i="3"/>
  <c r="K407" i="3"/>
  <c r="M407" i="3"/>
  <c r="K411" i="3"/>
  <c r="M411" i="3"/>
  <c r="K415" i="3"/>
  <c r="M415" i="3"/>
  <c r="K419" i="3"/>
  <c r="M419" i="3"/>
  <c r="K423" i="3"/>
  <c r="M423" i="3"/>
  <c r="K427" i="3"/>
  <c r="M427" i="3"/>
  <c r="K431" i="3"/>
  <c r="M431" i="3"/>
  <c r="K435" i="3"/>
  <c r="M435" i="3"/>
  <c r="K439" i="3"/>
  <c r="M439" i="3"/>
  <c r="K443" i="3"/>
  <c r="M443" i="3"/>
  <c r="K447" i="3"/>
  <c r="M447" i="3"/>
  <c r="K451" i="3"/>
  <c r="M451" i="3"/>
  <c r="K455" i="3"/>
  <c r="M455" i="3"/>
  <c r="K459" i="3"/>
  <c r="M459" i="3"/>
  <c r="K463" i="3"/>
  <c r="M463" i="3"/>
  <c r="K467" i="3"/>
  <c r="M467" i="3"/>
  <c r="K471" i="3"/>
  <c r="M471" i="3"/>
  <c r="K475" i="3"/>
  <c r="M475" i="3"/>
  <c r="K479" i="3"/>
  <c r="M479" i="3"/>
  <c r="K483" i="3"/>
  <c r="M483" i="3"/>
  <c r="K487" i="3"/>
  <c r="M487" i="3"/>
  <c r="K491" i="3"/>
  <c r="M491" i="3"/>
  <c r="K495" i="3"/>
  <c r="M495" i="3"/>
  <c r="K499" i="3"/>
  <c r="M499" i="3"/>
  <c r="K503" i="3"/>
  <c r="M503" i="3"/>
  <c r="K507" i="3"/>
  <c r="M507" i="3"/>
  <c r="K511" i="3"/>
  <c r="M511" i="3"/>
  <c r="K515" i="3"/>
  <c r="M515" i="3"/>
  <c r="K519" i="3"/>
  <c r="M519" i="3"/>
  <c r="K523" i="3"/>
  <c r="M523" i="3"/>
  <c r="K527" i="3"/>
  <c r="M527" i="3"/>
  <c r="K531" i="3"/>
  <c r="M531" i="3"/>
  <c r="K535" i="3"/>
  <c r="M535" i="3"/>
  <c r="K539" i="3"/>
  <c r="M539" i="3"/>
  <c r="K543" i="3"/>
  <c r="M543" i="3"/>
  <c r="K547" i="3"/>
  <c r="M547" i="3"/>
  <c r="K551" i="3"/>
  <c r="M551" i="3"/>
  <c r="K555" i="3"/>
  <c r="M555" i="3"/>
  <c r="K559" i="3"/>
  <c r="M559" i="3"/>
  <c r="K563" i="3"/>
  <c r="M563" i="3"/>
  <c r="K565" i="3"/>
  <c r="M565" i="3"/>
  <c r="K573" i="3"/>
  <c r="M573" i="3"/>
  <c r="K577" i="3"/>
  <c r="M577" i="3"/>
  <c r="K581" i="3"/>
  <c r="M581" i="3"/>
  <c r="K584" i="3"/>
  <c r="M584" i="3"/>
  <c r="J584" i="3"/>
  <c r="J589" i="3"/>
  <c r="K592" i="3"/>
  <c r="M592" i="3"/>
  <c r="J592" i="3"/>
  <c r="J597" i="3"/>
  <c r="K600" i="3"/>
  <c r="M600" i="3"/>
  <c r="J600" i="3"/>
  <c r="J605" i="3"/>
  <c r="K608" i="3"/>
  <c r="M608" i="3"/>
  <c r="J608" i="3"/>
  <c r="J613" i="3"/>
  <c r="K617" i="3"/>
  <c r="M617" i="3"/>
  <c r="K621" i="3"/>
  <c r="M621" i="3"/>
  <c r="K625" i="3"/>
  <c r="M625" i="3"/>
  <c r="L633" i="3"/>
  <c r="Q634" i="3"/>
  <c r="L634" i="3"/>
  <c r="K923" i="3"/>
  <c r="M923" i="3"/>
  <c r="K928" i="3"/>
  <c r="M928" i="3"/>
  <c r="J928" i="3"/>
  <c r="Q938" i="3"/>
  <c r="L938" i="3"/>
  <c r="K965" i="3"/>
  <c r="M965" i="3"/>
  <c r="J965" i="3"/>
  <c r="Q965" i="3"/>
  <c r="K969" i="3"/>
  <c r="M969" i="3"/>
  <c r="J969" i="3"/>
  <c r="Q972" i="3"/>
  <c r="L972" i="3"/>
  <c r="Q987" i="3"/>
  <c r="L987" i="3"/>
  <c r="Q992" i="3"/>
  <c r="L992" i="3"/>
  <c r="K999" i="3"/>
  <c r="M999" i="3"/>
  <c r="J999" i="3"/>
  <c r="Q999" i="3"/>
  <c r="Q1006" i="3"/>
  <c r="L1006" i="3"/>
  <c r="K1010" i="3"/>
  <c r="M1010" i="3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/>
  <c r="J946" i="3"/>
  <c r="Q970" i="3"/>
  <c r="L970" i="3"/>
  <c r="Q980" i="3"/>
  <c r="L980" i="3"/>
  <c r="K993" i="3"/>
  <c r="M993" i="3"/>
  <c r="J993" i="3"/>
  <c r="Q1009" i="3"/>
  <c r="L1009" i="3"/>
  <c r="Q1010" i="3"/>
  <c r="L1010" i="3"/>
  <c r="Q1012" i="3"/>
  <c r="L1012" i="3"/>
  <c r="K1032" i="3"/>
  <c r="M1032" i="3"/>
  <c r="J1032" i="3"/>
  <c r="L1273" i="3"/>
  <c r="Q1273" i="3"/>
  <c r="K287" i="3"/>
  <c r="M287" i="3"/>
  <c r="K291" i="3"/>
  <c r="M291" i="3" s="1"/>
  <c r="K295" i="3"/>
  <c r="M295" i="3"/>
  <c r="K299" i="3"/>
  <c r="M299" i="3" s="1"/>
  <c r="K566" i="3"/>
  <c r="M566" i="3"/>
  <c r="K570" i="3"/>
  <c r="M570" i="3"/>
  <c r="K574" i="3"/>
  <c r="M574" i="3"/>
  <c r="K615" i="3"/>
  <c r="M615" i="3"/>
  <c r="K619" i="3"/>
  <c r="M619" i="3"/>
  <c r="K623" i="3"/>
  <c r="M623" i="3"/>
  <c r="K627" i="3"/>
  <c r="M627" i="3"/>
  <c r="K910" i="3"/>
  <c r="M910" i="3"/>
  <c r="J910" i="3"/>
  <c r="K914" i="3"/>
  <c r="M914" i="3"/>
  <c r="J914" i="3"/>
  <c r="Q918" i="3"/>
  <c r="L918" i="3"/>
  <c r="K933" i="3"/>
  <c r="M933" i="3"/>
  <c r="Q936" i="3"/>
  <c r="L936" i="3"/>
  <c r="K942" i="3"/>
  <c r="M942" i="3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/>
  <c r="K626" i="3"/>
  <c r="M626" i="3"/>
  <c r="K628" i="3"/>
  <c r="M628" i="3"/>
  <c r="Q908" i="3"/>
  <c r="L908" i="3"/>
  <c r="K956" i="3"/>
  <c r="M956" i="3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/>
  <c r="L1039" i="3"/>
  <c r="Q1039" i="3"/>
  <c r="J1138" i="3"/>
  <c r="K1138" i="3"/>
  <c r="M1138" i="3"/>
  <c r="K1143" i="3"/>
  <c r="M1143" i="3"/>
  <c r="J1143" i="3"/>
  <c r="Q1143" i="3"/>
  <c r="K1169" i="3"/>
  <c r="M1169" i="3"/>
  <c r="J1169" i="3"/>
  <c r="K1176" i="3"/>
  <c r="M1176" i="3"/>
  <c r="J1176" i="3"/>
  <c r="L1176" i="3"/>
  <c r="J1202" i="3"/>
  <c r="K1202" i="3"/>
  <c r="M1202" i="3"/>
  <c r="J1228" i="3"/>
  <c r="Q1228" i="3"/>
  <c r="K1228" i="3"/>
  <c r="M1228" i="3"/>
  <c r="J1246" i="3"/>
  <c r="K1246" i="3"/>
  <c r="M1246" i="3"/>
  <c r="K1265" i="3"/>
  <c r="J1265" i="3"/>
  <c r="Q971" i="3"/>
  <c r="L971" i="3"/>
  <c r="Q984" i="3"/>
  <c r="L984" i="3"/>
  <c r="Q1019" i="3"/>
  <c r="L1019" i="3"/>
  <c r="K1025" i="3"/>
  <c r="M1025" i="3"/>
  <c r="J1025" i="3"/>
  <c r="K1043" i="3"/>
  <c r="M1043" i="3"/>
  <c r="J1043" i="3"/>
  <c r="L1043" i="3"/>
  <c r="J1086" i="3"/>
  <c r="K1086" i="3"/>
  <c r="M1086" i="3"/>
  <c r="K1125" i="3"/>
  <c r="M1125" i="3"/>
  <c r="J1125" i="3"/>
  <c r="L1125" i="3"/>
  <c r="K1144" i="3"/>
  <c r="M1144" i="3"/>
  <c r="J1144" i="3"/>
  <c r="L1144" i="3"/>
  <c r="J1156" i="3"/>
  <c r="L1156" i="3"/>
  <c r="K1156" i="3"/>
  <c r="M1156" i="3"/>
  <c r="K1209" i="3"/>
  <c r="M1209" i="3"/>
  <c r="J1209" i="3"/>
  <c r="L1209" i="3"/>
  <c r="K1231" i="3"/>
  <c r="M1231" i="3"/>
  <c r="J1231" i="3"/>
  <c r="L1231" i="3"/>
  <c r="J1236" i="3"/>
  <c r="L1236" i="3"/>
  <c r="K1236" i="3"/>
  <c r="M1236" i="3"/>
  <c r="K1247" i="3"/>
  <c r="M1247" i="3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/>
  <c r="J1030" i="3"/>
  <c r="L1030" i="3"/>
  <c r="K1033" i="3"/>
  <c r="M1033" i="3"/>
  <c r="J1033" i="3"/>
  <c r="L1033" i="3"/>
  <c r="K1041" i="3"/>
  <c r="J1041" i="3"/>
  <c r="K1052" i="3"/>
  <c r="M1052" i="3"/>
  <c r="J1052" i="3"/>
  <c r="L1052" i="3"/>
  <c r="K1077" i="3"/>
  <c r="M1077" i="3"/>
  <c r="J1077" i="3"/>
  <c r="K1079" i="3"/>
  <c r="M1079" i="3"/>
  <c r="J1079" i="3"/>
  <c r="L1079" i="3"/>
  <c r="K1096" i="3"/>
  <c r="M1096" i="3"/>
  <c r="J1096" i="3"/>
  <c r="Q1096" i="3"/>
  <c r="K1127" i="3"/>
  <c r="M1127" i="3"/>
  <c r="K1173" i="3"/>
  <c r="J1173" i="3"/>
  <c r="K1216" i="3"/>
  <c r="M1216" i="3"/>
  <c r="J1216" i="3"/>
  <c r="L1216" i="3"/>
  <c r="K1223" i="3"/>
  <c r="M1223" i="3"/>
  <c r="J1223" i="3"/>
  <c r="Q1223" i="3"/>
  <c r="K1253" i="3"/>
  <c r="M1253" i="3"/>
  <c r="J1253" i="3"/>
  <c r="Q1253" i="3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/>
  <c r="J997" i="3"/>
  <c r="L998" i="3"/>
  <c r="L1011" i="3"/>
  <c r="K1021" i="3"/>
  <c r="M1021" i="3"/>
  <c r="J1021" i="3"/>
  <c r="J1034" i="3"/>
  <c r="J1060" i="3"/>
  <c r="Q1060" i="3"/>
  <c r="K1060" i="3"/>
  <c r="M1060" i="3"/>
  <c r="J1064" i="3"/>
  <c r="L1064" i="3"/>
  <c r="J1069" i="3"/>
  <c r="L1069" i="3"/>
  <c r="J1074" i="3"/>
  <c r="K1074" i="3"/>
  <c r="M1074" i="3"/>
  <c r="J1103" i="3"/>
  <c r="K1110" i="3"/>
  <c r="M1110" i="3"/>
  <c r="J1122" i="3"/>
  <c r="K1122" i="3"/>
  <c r="M1122" i="3"/>
  <c r="J1133" i="3"/>
  <c r="L1133" i="3"/>
  <c r="K1145" i="3"/>
  <c r="M1145" i="3"/>
  <c r="J1145" i="3"/>
  <c r="K1153" i="3"/>
  <c r="J1153" i="3"/>
  <c r="J1160" i="3"/>
  <c r="J1165" i="3"/>
  <c r="L1165" i="3"/>
  <c r="J1177" i="3"/>
  <c r="L1177" i="3"/>
  <c r="J1186" i="3"/>
  <c r="K1186" i="3"/>
  <c r="M1186" i="3"/>
  <c r="J1197" i="3"/>
  <c r="L1197" i="3"/>
  <c r="J1217" i="3"/>
  <c r="K1245" i="3"/>
  <c r="M1245" i="3"/>
  <c r="J1245" i="3"/>
  <c r="K1256" i="3"/>
  <c r="M1256" i="3"/>
  <c r="J1256" i="3"/>
  <c r="L1256" i="3"/>
  <c r="K1257" i="3"/>
  <c r="M1257" i="3"/>
  <c r="J1257" i="3"/>
  <c r="K1264" i="3"/>
  <c r="M1264" i="3"/>
  <c r="K1271" i="3"/>
  <c r="M1271" i="3"/>
  <c r="K1279" i="3"/>
  <c r="M1279" i="3"/>
  <c r="J1280" i="3"/>
  <c r="L1280" i="3"/>
  <c r="K1287" i="3"/>
  <c r="M1287" i="3"/>
  <c r="J1293" i="3"/>
  <c r="L1293" i="3"/>
  <c r="K1294" i="3"/>
  <c r="Q1294" i="3"/>
  <c r="J1301" i="3"/>
  <c r="Q1301" i="3"/>
  <c r="K1302" i="3"/>
  <c r="M1302" i="3"/>
  <c r="J1304" i="3"/>
  <c r="L1304" i="3"/>
  <c r="J1305" i="3"/>
  <c r="K1311" i="3"/>
  <c r="M1311" i="3"/>
  <c r="J1311" i="3"/>
  <c r="Q1311" i="3"/>
  <c r="K1313" i="3"/>
  <c r="M1313" i="3"/>
  <c r="J1326" i="3"/>
  <c r="K1326" i="3"/>
  <c r="M1326" i="3"/>
  <c r="J1334" i="3"/>
  <c r="L1334" i="3"/>
  <c r="K1334" i="3"/>
  <c r="M1334" i="3"/>
  <c r="K1335" i="3"/>
  <c r="M1335" i="3"/>
  <c r="J1335" i="3"/>
  <c r="L1335" i="3"/>
  <c r="L1345" i="3"/>
  <c r="Q1345" i="3"/>
  <c r="J1354" i="3"/>
  <c r="L1354" i="3"/>
  <c r="K1354" i="3"/>
  <c r="M1354" i="3"/>
  <c r="K1357" i="3"/>
  <c r="M1357" i="3"/>
  <c r="K1368" i="3"/>
  <c r="M1368" i="3"/>
  <c r="J1368" i="3"/>
  <c r="L1368" i="3"/>
  <c r="K1369" i="3"/>
  <c r="M1369" i="3"/>
  <c r="J1374" i="3"/>
  <c r="Q1374" i="3"/>
  <c r="K1374" i="3"/>
  <c r="M1374" i="3"/>
  <c r="K1384" i="3"/>
  <c r="M1384" i="3"/>
  <c r="K1388" i="3"/>
  <c r="M1388" i="3"/>
  <c r="K1400" i="3"/>
  <c r="M1400" i="3"/>
  <c r="K1404" i="3"/>
  <c r="M1404" i="3"/>
  <c r="K1408" i="3"/>
  <c r="M1408" i="3"/>
  <c r="K1417" i="3"/>
  <c r="M1417" i="3"/>
  <c r="K1421" i="3"/>
  <c r="M1421" i="3"/>
  <c r="J1421" i="3"/>
  <c r="Q1421" i="3"/>
  <c r="K1426" i="3"/>
  <c r="M1426" i="3"/>
  <c r="J1426" i="3"/>
  <c r="Q1426" i="3"/>
  <c r="K1430" i="3"/>
  <c r="M1430" i="3"/>
  <c r="J1430" i="3"/>
  <c r="L1430" i="3"/>
  <c r="K1434" i="3"/>
  <c r="M1434" i="3"/>
  <c r="J1434" i="3"/>
  <c r="L1434" i="3"/>
  <c r="K1438" i="3"/>
  <c r="M1438" i="3"/>
  <c r="J1438" i="3"/>
  <c r="Q1438" i="3"/>
  <c r="K1442" i="3"/>
  <c r="M1442" i="3"/>
  <c r="J1442" i="3"/>
  <c r="Q1442" i="3"/>
  <c r="K994" i="3"/>
  <c r="M994" i="3"/>
  <c r="K1008" i="3"/>
  <c r="M1008" i="3"/>
  <c r="K1022" i="3"/>
  <c r="K1026" i="3"/>
  <c r="K1028" i="3"/>
  <c r="M1028" i="3"/>
  <c r="K1047" i="3"/>
  <c r="M1047" i="3"/>
  <c r="K1059" i="3"/>
  <c r="M1059" i="3"/>
  <c r="K1111" i="3"/>
  <c r="M1111" i="3"/>
  <c r="K1119" i="3"/>
  <c r="M1119" i="3"/>
  <c r="K1136" i="3"/>
  <c r="M1136" i="3"/>
  <c r="K1148" i="3"/>
  <c r="M1148" i="3"/>
  <c r="K1168" i="3"/>
  <c r="M1168" i="3"/>
  <c r="K1171" i="3"/>
  <c r="M1171" i="3"/>
  <c r="K1183" i="3"/>
  <c r="K1191" i="3"/>
  <c r="M1191" i="3"/>
  <c r="K1200" i="3"/>
  <c r="M1200" i="3"/>
  <c r="K1212" i="3"/>
  <c r="M1212" i="3"/>
  <c r="K1215" i="3"/>
  <c r="M1215" i="3"/>
  <c r="K1255" i="3"/>
  <c r="M1255" i="3"/>
  <c r="K1263" i="3"/>
  <c r="M1263" i="3"/>
  <c r="J1264" i="3"/>
  <c r="L1264" i="3"/>
  <c r="J1271" i="3"/>
  <c r="L1271" i="3"/>
  <c r="K1276" i="3"/>
  <c r="M1276" i="3"/>
  <c r="J1279" i="3"/>
  <c r="L1279" i="3"/>
  <c r="J1287" i="3"/>
  <c r="L1287" i="3"/>
  <c r="K1291" i="3"/>
  <c r="M1291" i="3"/>
  <c r="K1296" i="3"/>
  <c r="M1296" i="3"/>
  <c r="J1297" i="3"/>
  <c r="K1303" i="3"/>
  <c r="M1303" i="3"/>
  <c r="K1309" i="3"/>
  <c r="M1309" i="3"/>
  <c r="J1316" i="3"/>
  <c r="L1316" i="3"/>
  <c r="K1316" i="3"/>
  <c r="M1316" i="3"/>
  <c r="K1317" i="3"/>
  <c r="M1317" i="3"/>
  <c r="Q1321" i="3"/>
  <c r="K1328" i="3"/>
  <c r="M1328" i="3"/>
  <c r="J1328" i="3"/>
  <c r="Q1328" i="3"/>
  <c r="K1329" i="3"/>
  <c r="M1329" i="3"/>
  <c r="Q1329" i="3"/>
  <c r="K1336" i="3"/>
  <c r="M1336" i="3"/>
  <c r="K1343" i="3"/>
  <c r="M1343" i="3"/>
  <c r="J1343" i="3"/>
  <c r="L1343" i="3"/>
  <c r="K1345" i="3"/>
  <c r="K1352" i="3"/>
  <c r="M1352" i="3"/>
  <c r="J1362" i="3"/>
  <c r="K1362" i="3"/>
  <c r="M1362" i="3"/>
  <c r="K1375" i="3"/>
  <c r="M1375" i="3"/>
  <c r="K1378" i="3"/>
  <c r="M1378" i="3"/>
  <c r="K1379" i="3"/>
  <c r="M1379" i="3"/>
  <c r="K1381" i="3"/>
  <c r="M1381" i="3"/>
  <c r="K1385" i="3"/>
  <c r="M1385" i="3"/>
  <c r="K1390" i="3"/>
  <c r="M1390" i="3"/>
  <c r="K1391" i="3"/>
  <c r="M1391" i="3"/>
  <c r="K1394" i="3"/>
  <c r="M1394" i="3"/>
  <c r="K1395" i="3"/>
  <c r="M1395" i="3"/>
  <c r="K1397" i="3"/>
  <c r="M1397" i="3"/>
  <c r="K1401" i="3"/>
  <c r="M1401" i="3"/>
  <c r="K1409" i="3"/>
  <c r="M1409" i="3"/>
  <c r="K1413" i="3"/>
  <c r="M1413" i="3"/>
  <c r="J1413" i="3"/>
  <c r="Q1413" i="3"/>
  <c r="K1418" i="3"/>
  <c r="M1418" i="3"/>
  <c r="J1418" i="3"/>
  <c r="L1418" i="3"/>
  <c r="K1422" i="3"/>
  <c r="M1422" i="3"/>
  <c r="J1422" i="3"/>
  <c r="L1422" i="3"/>
  <c r="K980" i="3"/>
  <c r="M980" i="3"/>
  <c r="K982" i="3"/>
  <c r="M982" i="3"/>
  <c r="K984" i="3"/>
  <c r="M984" i="3"/>
  <c r="K987" i="3"/>
  <c r="M987" i="3"/>
  <c r="K1002" i="3"/>
  <c r="M1002" i="3"/>
  <c r="K1012" i="3"/>
  <c r="M1012" i="3"/>
  <c r="K1014" i="3"/>
  <c r="M1014" i="3"/>
  <c r="K1016" i="3"/>
  <c r="M1016" i="3"/>
  <c r="K1019" i="3"/>
  <c r="M1019" i="3"/>
  <c r="K1039" i="3"/>
  <c r="M1039" i="3"/>
  <c r="K1040" i="3"/>
  <c r="M1040" i="3"/>
  <c r="K1042" i="3"/>
  <c r="M1042" i="3"/>
  <c r="J1047" i="3"/>
  <c r="L1047" i="3"/>
  <c r="K1055" i="3"/>
  <c r="M1055" i="3"/>
  <c r="K1058" i="3"/>
  <c r="M1058" i="3"/>
  <c r="J1059" i="3"/>
  <c r="K1084" i="3"/>
  <c r="M1084" i="3"/>
  <c r="K1087" i="3"/>
  <c r="M1087" i="3"/>
  <c r="K1092" i="3"/>
  <c r="M1092" i="3"/>
  <c r="Q1241" i="3"/>
  <c r="Q1249" i="3"/>
  <c r="J1348" i="3"/>
  <c r="Q1348" i="3"/>
  <c r="K1348" i="3"/>
  <c r="M1348" i="3"/>
  <c r="J1358" i="3"/>
  <c r="L1358" i="3"/>
  <c r="K1358" i="3"/>
  <c r="M1358" i="3"/>
  <c r="J1370" i="3"/>
  <c r="K1370" i="3"/>
  <c r="M1370" i="3"/>
  <c r="K1405" i="3"/>
  <c r="M1405" i="3"/>
  <c r="J1405" i="3"/>
  <c r="Q1405" i="3"/>
  <c r="K1410" i="3"/>
  <c r="M1410" i="3"/>
  <c r="J1410" i="3"/>
  <c r="K1414" i="3"/>
  <c r="M1414" i="3"/>
  <c r="J1414" i="3"/>
  <c r="L1414" i="3"/>
  <c r="K1420" i="3"/>
  <c r="M1420" i="3"/>
  <c r="K1445" i="3"/>
  <c r="M1445" i="3"/>
  <c r="J1445" i="3"/>
  <c r="L1445" i="3"/>
  <c r="K1463" i="3"/>
  <c r="M1463" i="3"/>
  <c r="J1463" i="3"/>
  <c r="Q1463" i="3"/>
  <c r="K1467" i="3"/>
  <c r="M1467" i="3"/>
  <c r="J1467" i="3"/>
  <c r="L1467" i="3"/>
  <c r="K1471" i="3"/>
  <c r="M1471" i="3"/>
  <c r="J1471" i="3"/>
  <c r="Q1471" i="3"/>
  <c r="K1475" i="3"/>
  <c r="M1475" i="3"/>
  <c r="J1475" i="3"/>
  <c r="L1475" i="3"/>
  <c r="K1479" i="3"/>
  <c r="M1479" i="3"/>
  <c r="J1479" i="3"/>
  <c r="Q1479" i="3"/>
  <c r="K1483" i="3"/>
  <c r="M1483" i="3"/>
  <c r="J1483" i="3"/>
  <c r="L1483" i="3"/>
  <c r="K1487" i="3"/>
  <c r="M1487" i="3"/>
  <c r="J1487" i="3"/>
  <c r="Q1487" i="3"/>
  <c r="Q1289" i="3"/>
  <c r="Q1290" i="3"/>
  <c r="L1313" i="3"/>
  <c r="Q1313" i="3"/>
  <c r="K1360" i="3"/>
  <c r="M1360" i="3"/>
  <c r="J1360" i="3"/>
  <c r="L1360" i="3"/>
  <c r="K1406" i="3"/>
  <c r="M1406" i="3"/>
  <c r="J1406" i="3"/>
  <c r="Q1406" i="3"/>
  <c r="K1429" i="3"/>
  <c r="M1429" i="3"/>
  <c r="J1429" i="3"/>
  <c r="Q1429" i="3"/>
  <c r="K1433" i="3"/>
  <c r="M1433" i="3"/>
  <c r="J1433" i="3"/>
  <c r="K1437" i="3"/>
  <c r="M1437" i="3"/>
  <c r="J1437" i="3"/>
  <c r="L1437" i="3"/>
  <c r="K1441" i="3"/>
  <c r="M1441" i="3"/>
  <c r="J1441" i="3"/>
  <c r="L1441" i="3"/>
  <c r="J1621" i="3"/>
  <c r="K1621" i="3"/>
  <c r="K1723" i="3"/>
  <c r="M1723" i="3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/>
  <c r="J1691" i="3"/>
  <c r="L1691" i="3"/>
  <c r="K1691" i="3"/>
  <c r="M1691" i="3"/>
  <c r="J1695" i="3"/>
  <c r="L1695" i="3"/>
  <c r="K1695" i="3"/>
  <c r="M1695" i="3"/>
  <c r="J1699" i="3"/>
  <c r="L1699" i="3"/>
  <c r="K1699" i="3"/>
  <c r="M1699" i="3"/>
  <c r="K1707" i="3"/>
  <c r="M1707" i="3"/>
  <c r="J1707" i="3"/>
  <c r="K1714" i="3"/>
  <c r="M1714" i="3"/>
  <c r="J1714" i="3"/>
  <c r="K1461" i="3"/>
  <c r="M1461" i="3"/>
  <c r="J1461" i="3"/>
  <c r="L1461" i="3"/>
  <c r="K1465" i="3"/>
  <c r="M1465" i="3"/>
  <c r="J1465" i="3"/>
  <c r="Q1465" i="3"/>
  <c r="K1469" i="3"/>
  <c r="M1469" i="3"/>
  <c r="J1469" i="3"/>
  <c r="L1469" i="3"/>
  <c r="K1473" i="3"/>
  <c r="M1473" i="3"/>
  <c r="J1473" i="3"/>
  <c r="Q1473" i="3"/>
  <c r="K1477" i="3"/>
  <c r="M1477" i="3"/>
  <c r="J1477" i="3"/>
  <c r="L1477" i="3"/>
  <c r="K1481" i="3"/>
  <c r="M1481" i="3"/>
  <c r="J1481" i="3"/>
  <c r="Q1481" i="3"/>
  <c r="K1485" i="3"/>
  <c r="M1485" i="3"/>
  <c r="J1485" i="3"/>
  <c r="L1485" i="3"/>
  <c r="K1489" i="3"/>
  <c r="M1489" i="3"/>
  <c r="J1489" i="3"/>
  <c r="Q1489" i="3"/>
  <c r="K1713" i="3"/>
  <c r="M1713" i="3"/>
  <c r="J1713" i="3"/>
  <c r="K1307" i="3"/>
  <c r="M1307" i="3"/>
  <c r="K1312" i="3"/>
  <c r="M1312" i="3"/>
  <c r="K1319" i="3"/>
  <c r="M1319" i="3"/>
  <c r="Q1338" i="3"/>
  <c r="K1451" i="3"/>
  <c r="M1451" i="3"/>
  <c r="K1455" i="3"/>
  <c r="M1455" i="3"/>
  <c r="K1459" i="3"/>
  <c r="M1459" i="3"/>
  <c r="J1610" i="3"/>
  <c r="K1610" i="3"/>
  <c r="M1610" i="3"/>
  <c r="K1611" i="3"/>
  <c r="M1611" i="3"/>
  <c r="J1625" i="3"/>
  <c r="L1625" i="3"/>
  <c r="K1625" i="3"/>
  <c r="M1625" i="3"/>
  <c r="J1629" i="3"/>
  <c r="L1629" i="3"/>
  <c r="K1629" i="3"/>
  <c r="M1629" i="3"/>
  <c r="J1633" i="3"/>
  <c r="L1633" i="3"/>
  <c r="K1633" i="3"/>
  <c r="M1633" i="3"/>
  <c r="J1637" i="3"/>
  <c r="L1637" i="3"/>
  <c r="K1637" i="3"/>
  <c r="M1637" i="3"/>
  <c r="J1641" i="3"/>
  <c r="L1641" i="3"/>
  <c r="K1641" i="3"/>
  <c r="M1641" i="3"/>
  <c r="J1645" i="3"/>
  <c r="L1645" i="3"/>
  <c r="K1645" i="3"/>
  <c r="M1645" i="3"/>
  <c r="J1649" i="3"/>
  <c r="L1649" i="3"/>
  <c r="K1649" i="3"/>
  <c r="M1649" i="3"/>
  <c r="J1653" i="3"/>
  <c r="Q1653" i="3"/>
  <c r="K1653" i="3"/>
  <c r="M1653" i="3"/>
  <c r="J1657" i="3"/>
  <c r="Q1657" i="3"/>
  <c r="K1657" i="3"/>
  <c r="M1657" i="3"/>
  <c r="J1661" i="3"/>
  <c r="L1661" i="3"/>
  <c r="K1661" i="3"/>
  <c r="M1661" i="3"/>
  <c r="J1665" i="3"/>
  <c r="L1665" i="3"/>
  <c r="K1665" i="3"/>
  <c r="M1665" i="3"/>
  <c r="J1669" i="3"/>
  <c r="L1669" i="3"/>
  <c r="K1669" i="3"/>
  <c r="M1669" i="3"/>
  <c r="J1673" i="3"/>
  <c r="L1673" i="3"/>
  <c r="K1673" i="3"/>
  <c r="M1673" i="3"/>
  <c r="J1677" i="3"/>
  <c r="Q1677" i="3"/>
  <c r="K1677" i="3"/>
  <c r="M1677" i="3"/>
  <c r="J1681" i="3"/>
  <c r="L1681" i="3"/>
  <c r="K1681" i="3"/>
  <c r="M1681" i="3"/>
  <c r="J1685" i="3"/>
  <c r="L1685" i="3"/>
  <c r="K1685" i="3"/>
  <c r="M1685" i="3"/>
  <c r="J1689" i="3"/>
  <c r="Q1689" i="3"/>
  <c r="K1689" i="3"/>
  <c r="M1689" i="3"/>
  <c r="J1693" i="3"/>
  <c r="L1693" i="3"/>
  <c r="K1693" i="3"/>
  <c r="M1693" i="3"/>
  <c r="J1697" i="3"/>
  <c r="L1697" i="3"/>
  <c r="K1697" i="3"/>
  <c r="M1697" i="3"/>
  <c r="J1701" i="3"/>
  <c r="L1701" i="3"/>
  <c r="K1701" i="3"/>
  <c r="M1701" i="3"/>
  <c r="Q1712" i="3"/>
  <c r="L1712" i="3"/>
  <c r="K1722" i="3"/>
  <c r="M1722" i="3"/>
  <c r="J1722" i="3"/>
  <c r="Q1800" i="3"/>
  <c r="L1800" i="3"/>
  <c r="K1706" i="3"/>
  <c r="M1706" i="3"/>
  <c r="J1706" i="3"/>
  <c r="K1715" i="3"/>
  <c r="M1715" i="3"/>
  <c r="J1715" i="3"/>
  <c r="Q1788" i="3"/>
  <c r="L1788" i="3"/>
  <c r="Q1804" i="3"/>
  <c r="L1804" i="3"/>
  <c r="J1841" i="3"/>
  <c r="Q1841" i="3"/>
  <c r="K1841" i="3"/>
  <c r="M1841" i="3"/>
  <c r="Q1873" i="3"/>
  <c r="L1873" i="3"/>
  <c r="J1877" i="3"/>
  <c r="Q1877" i="3"/>
  <c r="K1877" i="3"/>
  <c r="M1877" i="3"/>
  <c r="J1881" i="3"/>
  <c r="Q1881" i="3"/>
  <c r="K1881" i="3"/>
  <c r="M1881" i="3"/>
  <c r="J1885" i="3"/>
  <c r="L1885" i="3"/>
  <c r="K1885" i="3"/>
  <c r="M1885" i="3"/>
  <c r="J1889" i="3"/>
  <c r="Q1889" i="3"/>
  <c r="K1889" i="3"/>
  <c r="M1889" i="3"/>
  <c r="J1893" i="3"/>
  <c r="L1893" i="3"/>
  <c r="K1893" i="3"/>
  <c r="M1893" i="3"/>
  <c r="J1897" i="3"/>
  <c r="Q1897" i="3"/>
  <c r="K1897" i="3"/>
  <c r="M1897" i="3"/>
  <c r="J1901" i="3"/>
  <c r="Q1901" i="3"/>
  <c r="K1901" i="3"/>
  <c r="M1901" i="3"/>
  <c r="J1905" i="3"/>
  <c r="Q1905" i="3"/>
  <c r="K1905" i="3"/>
  <c r="M1905" i="3"/>
  <c r="L1940" i="3"/>
  <c r="Q1940" i="3"/>
  <c r="Q1968" i="3"/>
  <c r="L1968" i="3"/>
  <c r="J1992" i="3"/>
  <c r="K1992" i="3"/>
  <c r="M1992" i="3"/>
  <c r="K1705" i="3"/>
  <c r="M1705" i="3"/>
  <c r="L1735" i="3"/>
  <c r="J1736" i="3"/>
  <c r="K1738" i="3"/>
  <c r="M1738" i="3"/>
  <c r="J1738" i="3"/>
  <c r="K1761" i="3"/>
  <c r="M1761" i="3"/>
  <c r="K1765" i="3"/>
  <c r="M1765" i="3"/>
  <c r="K1769" i="3"/>
  <c r="M1769" i="3"/>
  <c r="K1773" i="3"/>
  <c r="M1773" i="3"/>
  <c r="K1777" i="3"/>
  <c r="K1781" i="3"/>
  <c r="M1781" i="3"/>
  <c r="K1791" i="3"/>
  <c r="J1793" i="3"/>
  <c r="K1793" i="3"/>
  <c r="M1793" i="3"/>
  <c r="K1795" i="3"/>
  <c r="M1795" i="3"/>
  <c r="K1803" i="3"/>
  <c r="M1803" i="3"/>
  <c r="K1808" i="3"/>
  <c r="M1808" i="3"/>
  <c r="K1809" i="3"/>
  <c r="M1809" i="3"/>
  <c r="K1810" i="3"/>
  <c r="T1810" i="3"/>
  <c r="K1811" i="3"/>
  <c r="K1812" i="3"/>
  <c r="M1812" i="3"/>
  <c r="K1813" i="3"/>
  <c r="M1813" i="3"/>
  <c r="K1814" i="3"/>
  <c r="M1814" i="3"/>
  <c r="K1839" i="3"/>
  <c r="M1839" i="3"/>
  <c r="J1845" i="3"/>
  <c r="L1845" i="3"/>
  <c r="K1845" i="3"/>
  <c r="M1845" i="3"/>
  <c r="Q1869" i="3"/>
  <c r="L1936" i="3"/>
  <c r="Q1936" i="3"/>
  <c r="L1952" i="3"/>
  <c r="Q1952" i="3"/>
  <c r="K1711" i="3"/>
  <c r="M1711" i="3"/>
  <c r="J1711" i="3"/>
  <c r="K1719" i="3"/>
  <c r="M1719" i="3"/>
  <c r="J1719" i="3"/>
  <c r="Q1737" i="3"/>
  <c r="L1737" i="3"/>
  <c r="K1790" i="3"/>
  <c r="M1790" i="3"/>
  <c r="L1791" i="3"/>
  <c r="Q1794" i="3"/>
  <c r="L1794" i="3"/>
  <c r="L1795" i="3"/>
  <c r="K1804" i="3"/>
  <c r="M1804" i="3"/>
  <c r="J1849" i="3"/>
  <c r="L1849" i="3"/>
  <c r="K1849" i="3"/>
  <c r="M1849" i="3"/>
  <c r="J1853" i="3"/>
  <c r="Q1853" i="3"/>
  <c r="K1853" i="3"/>
  <c r="M1853" i="3"/>
  <c r="J1857" i="3"/>
  <c r="Q1857" i="3"/>
  <c r="K1857" i="3"/>
  <c r="M1857" i="3"/>
  <c r="J1861" i="3"/>
  <c r="L1861" i="3"/>
  <c r="K1861" i="3"/>
  <c r="M1861" i="3"/>
  <c r="J1908" i="3"/>
  <c r="Q1908" i="3"/>
  <c r="K1908" i="3"/>
  <c r="M1908" i="3"/>
  <c r="J1912" i="3"/>
  <c r="L1912" i="3"/>
  <c r="K1912" i="3"/>
  <c r="M1912" i="3"/>
  <c r="J1916" i="3"/>
  <c r="Q1916" i="3"/>
  <c r="K1916" i="3"/>
  <c r="M1916" i="3"/>
  <c r="J1920" i="3"/>
  <c r="L1920" i="3"/>
  <c r="K1920" i="3"/>
  <c r="M1920" i="3"/>
  <c r="J1924" i="3"/>
  <c r="L1924" i="3"/>
  <c r="K1924" i="3"/>
  <c r="M1924" i="3"/>
  <c r="J1928" i="3"/>
  <c r="Q1928" i="3"/>
  <c r="K1928" i="3"/>
  <c r="M1928" i="3"/>
  <c r="L1932" i="3"/>
  <c r="Q1932" i="3"/>
  <c r="L1948" i="3"/>
  <c r="Q1948" i="3"/>
  <c r="K1734" i="3"/>
  <c r="M1734" i="3"/>
  <c r="J1734" i="3"/>
  <c r="K1788" i="3"/>
  <c r="M1788" i="3"/>
  <c r="Q1790" i="3"/>
  <c r="L1790" i="3"/>
  <c r="K1800" i="3"/>
  <c r="T1800" i="3"/>
  <c r="J1837" i="3"/>
  <c r="Q1837" i="3"/>
  <c r="K1837" i="3"/>
  <c r="M1837" i="3"/>
  <c r="J1909" i="3"/>
  <c r="Q1909" i="3"/>
  <c r="K1909" i="3"/>
  <c r="M1909" i="3"/>
  <c r="J1913" i="3"/>
  <c r="L1913" i="3"/>
  <c r="K1913" i="3"/>
  <c r="M1913" i="3"/>
  <c r="J1917" i="3"/>
  <c r="L1917" i="3"/>
  <c r="K1917" i="3"/>
  <c r="M1917" i="3"/>
  <c r="L1944" i="3"/>
  <c r="Q1944" i="3"/>
  <c r="J1921" i="3"/>
  <c r="L1921" i="3"/>
  <c r="K1921" i="3"/>
  <c r="M1921" i="3"/>
  <c r="J1925" i="3"/>
  <c r="L1925" i="3"/>
  <c r="K1925" i="3"/>
  <c r="M1925" i="3"/>
  <c r="J1929" i="3"/>
  <c r="Q1929" i="3"/>
  <c r="K1929" i="3"/>
  <c r="M1929" i="3"/>
  <c r="Q1961" i="3"/>
  <c r="L1961" i="3"/>
  <c r="J1980" i="3"/>
  <c r="K1980" i="3"/>
  <c r="M1980" i="3"/>
  <c r="Q1997" i="3"/>
  <c r="L1997" i="3"/>
  <c r="K1708" i="3"/>
  <c r="M1708" i="3"/>
  <c r="K1712" i="3"/>
  <c r="M1712" i="3"/>
  <c r="K1716" i="3"/>
  <c r="M1716" i="3"/>
  <c r="K1720" i="3"/>
  <c r="M1720" i="3"/>
  <c r="K1724" i="3"/>
  <c r="M1724" i="3"/>
  <c r="K1783" i="3"/>
  <c r="M1783" i="3"/>
  <c r="K1784" i="3"/>
  <c r="M1784" i="3"/>
  <c r="K1785" i="3"/>
  <c r="M1785" i="3"/>
  <c r="K1786" i="3"/>
  <c r="M1786" i="3"/>
  <c r="K1787" i="3"/>
  <c r="M1787" i="3"/>
  <c r="K1789" i="3"/>
  <c r="M1789" i="3"/>
  <c r="K1806" i="3"/>
  <c r="M1806" i="3"/>
  <c r="L1971" i="3"/>
  <c r="Q1985" i="3"/>
  <c r="L1985" i="3"/>
  <c r="J1994" i="3"/>
  <c r="K1994" i="3"/>
  <c r="M1994" i="3"/>
  <c r="J1907" i="3"/>
  <c r="Q1907" i="3"/>
  <c r="K1907" i="3"/>
  <c r="M1907" i="3"/>
  <c r="J1911" i="3"/>
  <c r="Q1911" i="3"/>
  <c r="K1911" i="3"/>
  <c r="M1911" i="3"/>
  <c r="J1915" i="3"/>
  <c r="Q1915" i="3"/>
  <c r="K1915" i="3"/>
  <c r="M1915" i="3"/>
  <c r="J1919" i="3"/>
  <c r="L1919" i="3"/>
  <c r="K1919" i="3"/>
  <c r="M1919" i="3"/>
  <c r="J1923" i="3"/>
  <c r="Q1923" i="3"/>
  <c r="K1923" i="3"/>
  <c r="M1923" i="3"/>
  <c r="J1927" i="3"/>
  <c r="L1927" i="3"/>
  <c r="K1927" i="3"/>
  <c r="M1927" i="3"/>
  <c r="J1931" i="3"/>
  <c r="Q1931" i="3"/>
  <c r="K1931" i="3"/>
  <c r="M1931" i="3"/>
  <c r="J1982" i="3"/>
  <c r="K1982" i="3"/>
  <c r="M1982" i="3"/>
  <c r="Q1972" i="3"/>
  <c r="L1972" i="3"/>
  <c r="Q1974" i="3"/>
  <c r="L1974" i="3"/>
  <c r="Q1977" i="3"/>
  <c r="L1977" i="3"/>
  <c r="K1978" i="3"/>
  <c r="M1978" i="3"/>
  <c r="K1990" i="3"/>
  <c r="T1990" i="3"/>
  <c r="J1906" i="3"/>
  <c r="Q1906" i="3"/>
  <c r="K1906" i="3"/>
  <c r="M1906" i="3"/>
  <c r="J1910" i="3"/>
  <c r="Q1910" i="3"/>
  <c r="K1910" i="3"/>
  <c r="M1910" i="3"/>
  <c r="J1914" i="3"/>
  <c r="L1914" i="3"/>
  <c r="K1914" i="3"/>
  <c r="M1914" i="3"/>
  <c r="J1918" i="3"/>
  <c r="L1918" i="3"/>
  <c r="K1918" i="3"/>
  <c r="M1918" i="3"/>
  <c r="J1922" i="3"/>
  <c r="Q1922" i="3"/>
  <c r="K1922" i="3"/>
  <c r="M1922" i="3"/>
  <c r="J1926" i="3"/>
  <c r="Q1926" i="3"/>
  <c r="K1926" i="3"/>
  <c r="M1926" i="3"/>
  <c r="J1930" i="3"/>
  <c r="Q1930" i="3"/>
  <c r="K1930" i="3"/>
  <c r="M1930" i="3"/>
  <c r="Q1954" i="3"/>
  <c r="L1954" i="3"/>
  <c r="K1963" i="3"/>
  <c r="M1963" i="3"/>
  <c r="Q1969" i="3"/>
  <c r="L1969" i="3"/>
  <c r="K1972" i="3"/>
  <c r="M1972" i="3"/>
  <c r="K1974" i="3"/>
  <c r="M1974" i="3"/>
  <c r="K1979" i="3"/>
  <c r="M1979" i="3"/>
  <c r="L1986" i="3"/>
  <c r="L1989" i="3"/>
  <c r="K1991" i="3"/>
  <c r="M1991" i="3"/>
  <c r="Q1966" i="3"/>
  <c r="L1966" i="3"/>
  <c r="Q1975" i="3"/>
  <c r="L1975" i="3"/>
  <c r="Q1996" i="3"/>
  <c r="L1996" i="3"/>
  <c r="K1956" i="3"/>
  <c r="M1956" i="3"/>
  <c r="K1959" i="3"/>
  <c r="M1959" i="3"/>
  <c r="K1962" i="3"/>
  <c r="T1962" i="3"/>
  <c r="K1973" i="3"/>
  <c r="K1989" i="3"/>
  <c r="M1989" i="3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/>
  <c r="J1244" i="3"/>
  <c r="K1244" i="3"/>
  <c r="M124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/>
  <c r="K1308" i="3"/>
  <c r="M1308" i="3"/>
  <c r="J1308" i="3"/>
  <c r="L164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/>
  <c r="K1147" i="3"/>
  <c r="M1147" i="3"/>
  <c r="J1147" i="3"/>
  <c r="K1175" i="3"/>
  <c r="M1175" i="3"/>
  <c r="J1175" i="3"/>
  <c r="J1210" i="3"/>
  <c r="K1210" i="3"/>
  <c r="M1210" i="3"/>
  <c r="K629" i="3"/>
  <c r="M629" i="3"/>
  <c r="K630" i="3"/>
  <c r="M630" i="3"/>
  <c r="K631" i="3"/>
  <c r="M631" i="3"/>
  <c r="K632" i="3"/>
  <c r="M632" i="3"/>
  <c r="K633" i="3"/>
  <c r="M633" i="3"/>
  <c r="K634" i="3"/>
  <c r="M634" i="3"/>
  <c r="K635" i="3"/>
  <c r="M635" i="3"/>
  <c r="K636" i="3"/>
  <c r="M636" i="3"/>
  <c r="K637" i="3"/>
  <c r="M637" i="3"/>
  <c r="K638" i="3"/>
  <c r="M638" i="3"/>
  <c r="K639" i="3"/>
  <c r="M639" i="3"/>
  <c r="K640" i="3"/>
  <c r="M640" i="3"/>
  <c r="K641" i="3"/>
  <c r="M641" i="3"/>
  <c r="K642" i="3"/>
  <c r="M642" i="3"/>
  <c r="K643" i="3"/>
  <c r="M643" i="3"/>
  <c r="K644" i="3"/>
  <c r="M644" i="3"/>
  <c r="K645" i="3"/>
  <c r="M645" i="3"/>
  <c r="K646" i="3"/>
  <c r="M646" i="3"/>
  <c r="K647" i="3"/>
  <c r="M647" i="3"/>
  <c r="K648" i="3"/>
  <c r="M648" i="3"/>
  <c r="K649" i="3"/>
  <c r="M649" i="3"/>
  <c r="K650" i="3"/>
  <c r="M650" i="3"/>
  <c r="K651" i="3"/>
  <c r="M651" i="3"/>
  <c r="K652" i="3"/>
  <c r="M652" i="3"/>
  <c r="K653" i="3"/>
  <c r="M653" i="3"/>
  <c r="K654" i="3"/>
  <c r="M654" i="3"/>
  <c r="K655" i="3"/>
  <c r="M655" i="3"/>
  <c r="K656" i="3"/>
  <c r="M656" i="3"/>
  <c r="K657" i="3"/>
  <c r="M657" i="3"/>
  <c r="K658" i="3"/>
  <c r="M658" i="3"/>
  <c r="K659" i="3"/>
  <c r="M659" i="3"/>
  <c r="K660" i="3"/>
  <c r="M660" i="3"/>
  <c r="K661" i="3"/>
  <c r="M661" i="3"/>
  <c r="K662" i="3"/>
  <c r="M662" i="3"/>
  <c r="K663" i="3"/>
  <c r="M663" i="3"/>
  <c r="K664" i="3"/>
  <c r="M664" i="3"/>
  <c r="K665" i="3"/>
  <c r="M665" i="3"/>
  <c r="K666" i="3"/>
  <c r="M666" i="3"/>
  <c r="K667" i="3"/>
  <c r="M667" i="3"/>
  <c r="K668" i="3"/>
  <c r="M668" i="3"/>
  <c r="K669" i="3"/>
  <c r="M669" i="3"/>
  <c r="K670" i="3"/>
  <c r="M670" i="3"/>
  <c r="K671" i="3"/>
  <c r="M671" i="3"/>
  <c r="K672" i="3"/>
  <c r="M672" i="3"/>
  <c r="K673" i="3"/>
  <c r="M673" i="3"/>
  <c r="K674" i="3"/>
  <c r="M674" i="3"/>
  <c r="K675" i="3"/>
  <c r="M675" i="3"/>
  <c r="K676" i="3"/>
  <c r="M676" i="3"/>
  <c r="K677" i="3"/>
  <c r="M677" i="3"/>
  <c r="K678" i="3"/>
  <c r="M678" i="3"/>
  <c r="K679" i="3"/>
  <c r="M679" i="3"/>
  <c r="K680" i="3"/>
  <c r="M680" i="3"/>
  <c r="K681" i="3"/>
  <c r="M681" i="3"/>
  <c r="K682" i="3"/>
  <c r="M682" i="3"/>
  <c r="K683" i="3"/>
  <c r="M683" i="3"/>
  <c r="K684" i="3"/>
  <c r="M684" i="3"/>
  <c r="K685" i="3"/>
  <c r="M685" i="3"/>
  <c r="K686" i="3"/>
  <c r="M686" i="3"/>
  <c r="K687" i="3"/>
  <c r="M687" i="3"/>
  <c r="K688" i="3"/>
  <c r="M688" i="3"/>
  <c r="K689" i="3"/>
  <c r="M689" i="3"/>
  <c r="K690" i="3"/>
  <c r="M690" i="3"/>
  <c r="K691" i="3"/>
  <c r="M691" i="3"/>
  <c r="K692" i="3"/>
  <c r="M692" i="3"/>
  <c r="K693" i="3"/>
  <c r="M693" i="3"/>
  <c r="K694" i="3"/>
  <c r="M694" i="3"/>
  <c r="K695" i="3"/>
  <c r="M695" i="3"/>
  <c r="K696" i="3"/>
  <c r="M696" i="3"/>
  <c r="K697" i="3"/>
  <c r="M697" i="3"/>
  <c r="K698" i="3"/>
  <c r="M698" i="3"/>
  <c r="K699" i="3"/>
  <c r="M699" i="3"/>
  <c r="K700" i="3"/>
  <c r="M700" i="3"/>
  <c r="K701" i="3"/>
  <c r="M701" i="3"/>
  <c r="K702" i="3"/>
  <c r="M702" i="3"/>
  <c r="K703" i="3"/>
  <c r="M703" i="3"/>
  <c r="K704" i="3"/>
  <c r="M704" i="3"/>
  <c r="K705" i="3"/>
  <c r="M705" i="3"/>
  <c r="K706" i="3"/>
  <c r="M706" i="3"/>
  <c r="K707" i="3"/>
  <c r="M707" i="3"/>
  <c r="K708" i="3"/>
  <c r="M708" i="3"/>
  <c r="K709" i="3"/>
  <c r="M709" i="3"/>
  <c r="K710" i="3"/>
  <c r="M710" i="3"/>
  <c r="K711" i="3"/>
  <c r="M711" i="3"/>
  <c r="K712" i="3"/>
  <c r="M712" i="3"/>
  <c r="K713" i="3"/>
  <c r="M713" i="3"/>
  <c r="K714" i="3"/>
  <c r="M714" i="3"/>
  <c r="K715" i="3"/>
  <c r="M715" i="3"/>
  <c r="K716" i="3"/>
  <c r="M716" i="3"/>
  <c r="K717" i="3"/>
  <c r="M717" i="3"/>
  <c r="K718" i="3"/>
  <c r="M718" i="3"/>
  <c r="K719" i="3"/>
  <c r="M719" i="3"/>
  <c r="K720" i="3"/>
  <c r="M720" i="3"/>
  <c r="K721" i="3"/>
  <c r="M721" i="3"/>
  <c r="K722" i="3"/>
  <c r="M722" i="3"/>
  <c r="K723" i="3"/>
  <c r="M723" i="3"/>
  <c r="K724" i="3"/>
  <c r="M724" i="3"/>
  <c r="K725" i="3"/>
  <c r="M725" i="3"/>
  <c r="K726" i="3"/>
  <c r="M726" i="3"/>
  <c r="K727" i="3"/>
  <c r="M727" i="3"/>
  <c r="K728" i="3"/>
  <c r="M728" i="3"/>
  <c r="K729" i="3"/>
  <c r="M729" i="3"/>
  <c r="K730" i="3"/>
  <c r="M730" i="3"/>
  <c r="K731" i="3"/>
  <c r="M731" i="3"/>
  <c r="K732" i="3"/>
  <c r="M732" i="3"/>
  <c r="K733" i="3"/>
  <c r="M733" i="3"/>
  <c r="K734" i="3"/>
  <c r="M734" i="3"/>
  <c r="K735" i="3"/>
  <c r="M735" i="3"/>
  <c r="K736" i="3"/>
  <c r="M736" i="3"/>
  <c r="K737" i="3"/>
  <c r="M737" i="3"/>
  <c r="K738" i="3"/>
  <c r="M738" i="3"/>
  <c r="K739" i="3"/>
  <c r="M739" i="3"/>
  <c r="K740" i="3"/>
  <c r="M740" i="3"/>
  <c r="K741" i="3"/>
  <c r="M741" i="3"/>
  <c r="K742" i="3"/>
  <c r="M742" i="3"/>
  <c r="K743" i="3"/>
  <c r="M743" i="3"/>
  <c r="K744" i="3"/>
  <c r="M744" i="3"/>
  <c r="K745" i="3"/>
  <c r="M745" i="3"/>
  <c r="K746" i="3"/>
  <c r="M746" i="3"/>
  <c r="K747" i="3"/>
  <c r="M747" i="3"/>
  <c r="K748" i="3"/>
  <c r="M748" i="3"/>
  <c r="K749" i="3"/>
  <c r="M749" i="3"/>
  <c r="K750" i="3"/>
  <c r="M750" i="3"/>
  <c r="K751" i="3"/>
  <c r="M751" i="3"/>
  <c r="K752" i="3"/>
  <c r="M752" i="3"/>
  <c r="K753" i="3"/>
  <c r="M753" i="3"/>
  <c r="K754" i="3"/>
  <c r="M754" i="3"/>
  <c r="K755" i="3"/>
  <c r="M755" i="3"/>
  <c r="K756" i="3"/>
  <c r="M756" i="3"/>
  <c r="K757" i="3"/>
  <c r="M757" i="3"/>
  <c r="K758" i="3"/>
  <c r="M758" i="3"/>
  <c r="K759" i="3"/>
  <c r="M759" i="3"/>
  <c r="K760" i="3"/>
  <c r="M760" i="3"/>
  <c r="K761" i="3"/>
  <c r="M761" i="3"/>
  <c r="K762" i="3"/>
  <c r="M762" i="3"/>
  <c r="K763" i="3"/>
  <c r="M763" i="3"/>
  <c r="K764" i="3"/>
  <c r="M764" i="3"/>
  <c r="K765" i="3"/>
  <c r="M765" i="3"/>
  <c r="K766" i="3"/>
  <c r="M766" i="3"/>
  <c r="K767" i="3"/>
  <c r="M767" i="3"/>
  <c r="K768" i="3"/>
  <c r="M768" i="3"/>
  <c r="K769" i="3"/>
  <c r="M769" i="3"/>
  <c r="K770" i="3"/>
  <c r="M770" i="3"/>
  <c r="K771" i="3"/>
  <c r="M771" i="3"/>
  <c r="K772" i="3"/>
  <c r="M772" i="3"/>
  <c r="K773" i="3"/>
  <c r="M773" i="3"/>
  <c r="K774" i="3"/>
  <c r="M774" i="3"/>
  <c r="K775" i="3"/>
  <c r="M775" i="3"/>
  <c r="K776" i="3"/>
  <c r="M776" i="3"/>
  <c r="K777" i="3"/>
  <c r="M777" i="3"/>
  <c r="K778" i="3"/>
  <c r="M778" i="3"/>
  <c r="K779" i="3"/>
  <c r="M779" i="3"/>
  <c r="K780" i="3"/>
  <c r="M780" i="3"/>
  <c r="K781" i="3"/>
  <c r="M781" i="3"/>
  <c r="K782" i="3"/>
  <c r="M782" i="3"/>
  <c r="K783" i="3"/>
  <c r="M783" i="3"/>
  <c r="K784" i="3"/>
  <c r="M784" i="3"/>
  <c r="K785" i="3"/>
  <c r="M785" i="3"/>
  <c r="K786" i="3"/>
  <c r="M786" i="3"/>
  <c r="K787" i="3"/>
  <c r="M787" i="3"/>
  <c r="K788" i="3"/>
  <c r="M788" i="3"/>
  <c r="K789" i="3"/>
  <c r="M789" i="3"/>
  <c r="K790" i="3"/>
  <c r="M790" i="3"/>
  <c r="K791" i="3"/>
  <c r="M791" i="3"/>
  <c r="K792" i="3"/>
  <c r="M792" i="3"/>
  <c r="K793" i="3"/>
  <c r="M793" i="3"/>
  <c r="K794" i="3"/>
  <c r="M794" i="3"/>
  <c r="K795" i="3"/>
  <c r="M795" i="3"/>
  <c r="K796" i="3"/>
  <c r="M796" i="3"/>
  <c r="K797" i="3"/>
  <c r="M797" i="3"/>
  <c r="K798" i="3"/>
  <c r="M798" i="3"/>
  <c r="K799" i="3"/>
  <c r="M799" i="3"/>
  <c r="K800" i="3"/>
  <c r="M800" i="3"/>
  <c r="K801" i="3"/>
  <c r="M801" i="3"/>
  <c r="K802" i="3"/>
  <c r="M802" i="3"/>
  <c r="K803" i="3"/>
  <c r="M803" i="3"/>
  <c r="K804" i="3"/>
  <c r="M804" i="3"/>
  <c r="K805" i="3"/>
  <c r="M805" i="3"/>
  <c r="K806" i="3"/>
  <c r="M806" i="3"/>
  <c r="K807" i="3"/>
  <c r="M807" i="3"/>
  <c r="K808" i="3"/>
  <c r="M808" i="3"/>
  <c r="K809" i="3"/>
  <c r="M809" i="3"/>
  <c r="K810" i="3"/>
  <c r="M810" i="3"/>
  <c r="K811" i="3"/>
  <c r="M811" i="3"/>
  <c r="K812" i="3"/>
  <c r="M812" i="3"/>
  <c r="K813" i="3"/>
  <c r="M813" i="3"/>
  <c r="K814" i="3"/>
  <c r="M814" i="3"/>
  <c r="K815" i="3"/>
  <c r="M815" i="3"/>
  <c r="K816" i="3"/>
  <c r="M816" i="3"/>
  <c r="K817" i="3"/>
  <c r="M817" i="3"/>
  <c r="K818" i="3"/>
  <c r="M818" i="3"/>
  <c r="K819" i="3"/>
  <c r="M819" i="3"/>
  <c r="K820" i="3"/>
  <c r="M820" i="3"/>
  <c r="K821" i="3"/>
  <c r="M821" i="3"/>
  <c r="K822" i="3"/>
  <c r="M822" i="3"/>
  <c r="K823" i="3"/>
  <c r="M823" i="3"/>
  <c r="K824" i="3"/>
  <c r="M824" i="3"/>
  <c r="K825" i="3"/>
  <c r="M825" i="3"/>
  <c r="K826" i="3"/>
  <c r="M826" i="3"/>
  <c r="K827" i="3"/>
  <c r="M827" i="3"/>
  <c r="K828" i="3"/>
  <c r="M828" i="3"/>
  <c r="K829" i="3"/>
  <c r="M829" i="3"/>
  <c r="K830" i="3"/>
  <c r="M830" i="3"/>
  <c r="K831" i="3"/>
  <c r="M831" i="3"/>
  <c r="K832" i="3"/>
  <c r="M832" i="3"/>
  <c r="K833" i="3"/>
  <c r="M833" i="3"/>
  <c r="K834" i="3"/>
  <c r="M834" i="3"/>
  <c r="K835" i="3"/>
  <c r="M835" i="3"/>
  <c r="K836" i="3"/>
  <c r="M836" i="3"/>
  <c r="K837" i="3"/>
  <c r="M837" i="3"/>
  <c r="K838" i="3"/>
  <c r="M838" i="3"/>
  <c r="K839" i="3"/>
  <c r="M839" i="3"/>
  <c r="K840" i="3"/>
  <c r="M840" i="3"/>
  <c r="K841" i="3"/>
  <c r="M841" i="3"/>
  <c r="K842" i="3"/>
  <c r="M842" i="3"/>
  <c r="K843" i="3"/>
  <c r="M843" i="3"/>
  <c r="K844" i="3"/>
  <c r="M844" i="3"/>
  <c r="K845" i="3"/>
  <c r="M845" i="3"/>
  <c r="K846" i="3"/>
  <c r="M846" i="3"/>
  <c r="K847" i="3"/>
  <c r="M847" i="3"/>
  <c r="K848" i="3"/>
  <c r="M848" i="3"/>
  <c r="K849" i="3"/>
  <c r="M849" i="3"/>
  <c r="K850" i="3"/>
  <c r="M850" i="3"/>
  <c r="K851" i="3"/>
  <c r="M851" i="3"/>
  <c r="K852" i="3"/>
  <c r="M852" i="3"/>
  <c r="K853" i="3"/>
  <c r="M853" i="3"/>
  <c r="K854" i="3"/>
  <c r="M854" i="3"/>
  <c r="K855" i="3"/>
  <c r="M855" i="3"/>
  <c r="K856" i="3"/>
  <c r="M856" i="3"/>
  <c r="K857" i="3"/>
  <c r="M857" i="3"/>
  <c r="K858" i="3"/>
  <c r="M858" i="3"/>
  <c r="K859" i="3"/>
  <c r="M859" i="3"/>
  <c r="K860" i="3"/>
  <c r="M860" i="3"/>
  <c r="K861" i="3"/>
  <c r="M861" i="3"/>
  <c r="K862" i="3"/>
  <c r="M862" i="3"/>
  <c r="K863" i="3"/>
  <c r="M863" i="3"/>
  <c r="K864" i="3"/>
  <c r="M864" i="3"/>
  <c r="K865" i="3"/>
  <c r="M865" i="3"/>
  <c r="K866" i="3"/>
  <c r="M866" i="3"/>
  <c r="K867" i="3"/>
  <c r="M867" i="3"/>
  <c r="K868" i="3"/>
  <c r="M868" i="3"/>
  <c r="K869" i="3"/>
  <c r="M869" i="3"/>
  <c r="K870" i="3"/>
  <c r="M870" i="3"/>
  <c r="K871" i="3"/>
  <c r="M871" i="3"/>
  <c r="K872" i="3"/>
  <c r="M872" i="3"/>
  <c r="K873" i="3"/>
  <c r="M873" i="3"/>
  <c r="K874" i="3"/>
  <c r="M874" i="3"/>
  <c r="K875" i="3"/>
  <c r="M875" i="3"/>
  <c r="K876" i="3"/>
  <c r="M876" i="3"/>
  <c r="K877" i="3"/>
  <c r="M877" i="3"/>
  <c r="K878" i="3"/>
  <c r="M878" i="3"/>
  <c r="K879" i="3"/>
  <c r="M879" i="3"/>
  <c r="K880" i="3"/>
  <c r="M880" i="3"/>
  <c r="K881" i="3"/>
  <c r="M881" i="3"/>
  <c r="K882" i="3"/>
  <c r="M882" i="3"/>
  <c r="K883" i="3"/>
  <c r="M883" i="3"/>
  <c r="K884" i="3"/>
  <c r="M884" i="3"/>
  <c r="K885" i="3"/>
  <c r="M885" i="3"/>
  <c r="K886" i="3"/>
  <c r="M886" i="3"/>
  <c r="K887" i="3"/>
  <c r="M887" i="3"/>
  <c r="K888" i="3"/>
  <c r="M888" i="3"/>
  <c r="K889" i="3"/>
  <c r="M889" i="3"/>
  <c r="K890" i="3"/>
  <c r="M890" i="3"/>
  <c r="K891" i="3"/>
  <c r="M891" i="3"/>
  <c r="K892" i="3"/>
  <c r="M892" i="3"/>
  <c r="K893" i="3"/>
  <c r="M893" i="3"/>
  <c r="K894" i="3"/>
  <c r="M894" i="3"/>
  <c r="K895" i="3"/>
  <c r="M895" i="3"/>
  <c r="K896" i="3"/>
  <c r="M896" i="3"/>
  <c r="K897" i="3"/>
  <c r="J1037" i="3"/>
  <c r="K1037" i="3"/>
  <c r="L1061" i="3"/>
  <c r="Q1061" i="3"/>
  <c r="K1063" i="3"/>
  <c r="M1063" i="3"/>
  <c r="J1063" i="3"/>
  <c r="J1066" i="3"/>
  <c r="K1066" i="3"/>
  <c r="M1066" i="3"/>
  <c r="K1072" i="3"/>
  <c r="J1072" i="3"/>
  <c r="L1111" i="3"/>
  <c r="Q1111" i="3"/>
  <c r="K1115" i="3"/>
  <c r="M1115" i="3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/>
  <c r="J1108" i="3"/>
  <c r="K1108" i="3"/>
  <c r="J1130" i="3"/>
  <c r="K1130" i="3"/>
  <c r="M1130" i="3"/>
  <c r="J1146" i="3"/>
  <c r="K1146" i="3"/>
  <c r="M1146" i="3"/>
  <c r="L1149" i="3"/>
  <c r="Q1149" i="3"/>
  <c r="K1155" i="3"/>
  <c r="J1155" i="3"/>
  <c r="L1158" i="3"/>
  <c r="Q1158" i="3"/>
  <c r="K1179" i="3"/>
  <c r="M1179" i="3"/>
  <c r="J1179" i="3"/>
  <c r="L1191" i="3"/>
  <c r="Q1191" i="3"/>
  <c r="L1206" i="3"/>
  <c r="Q1206" i="3"/>
  <c r="L1215" i="3"/>
  <c r="Q1215" i="3"/>
  <c r="J1234" i="3"/>
  <c r="K1234" i="3"/>
  <c r="M1234" i="3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/>
  <c r="K1158" i="3"/>
  <c r="M1158" i="3"/>
  <c r="Q1171" i="3"/>
  <c r="J1172" i="3"/>
  <c r="K1172" i="3"/>
  <c r="J1200" i="3"/>
  <c r="K1206" i="3"/>
  <c r="M1206" i="3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/>
  <c r="K1083" i="3"/>
  <c r="M1083" i="3"/>
  <c r="J1083" i="3"/>
  <c r="L1084" i="3"/>
  <c r="Q1084" i="3"/>
  <c r="J1098" i="3"/>
  <c r="K1098" i="3"/>
  <c r="M1098" i="3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/>
  <c r="L1092" i="3"/>
  <c r="Q1092" i="3"/>
  <c r="K1099" i="3"/>
  <c r="M1099" i="3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/>
  <c r="K1259" i="3"/>
  <c r="J1259" i="3"/>
  <c r="L1260" i="3"/>
  <c r="Q1260" i="3"/>
  <c r="J1266" i="3"/>
  <c r="K1266" i="3"/>
  <c r="M1266" i="3"/>
  <c r="K1283" i="3"/>
  <c r="J1283" i="3"/>
  <c r="J1298" i="3"/>
  <c r="K1298" i="3"/>
  <c r="M1298" i="3"/>
  <c r="K1324" i="3"/>
  <c r="M1324" i="3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/>
  <c r="J1211" i="3"/>
  <c r="J1218" i="3"/>
  <c r="K1218" i="3"/>
  <c r="M1218" i="3"/>
  <c r="K1235" i="3"/>
  <c r="J1235" i="3"/>
  <c r="L1239" i="3"/>
  <c r="Q1239" i="3"/>
  <c r="J1258" i="3"/>
  <c r="K1258" i="3"/>
  <c r="M1258" i="3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/>
  <c r="K1340" i="3"/>
  <c r="M1340" i="3"/>
  <c r="J1340" i="3"/>
  <c r="K1356" i="3"/>
  <c r="J1356" i="3"/>
  <c r="K1359" i="3"/>
  <c r="M1359" i="3"/>
  <c r="J1359" i="3"/>
  <c r="Q1423" i="3"/>
  <c r="L1423" i="3"/>
  <c r="K1355" i="3"/>
  <c r="M1355" i="3"/>
  <c r="J1355" i="3"/>
  <c r="L1357" i="3"/>
  <c r="Q1357" i="3"/>
  <c r="K1371" i="3"/>
  <c r="M1371" i="3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/>
  <c r="J1291" i="3"/>
  <c r="Q1302" i="3"/>
  <c r="Q1303" i="3"/>
  <c r="K1306" i="3"/>
  <c r="M1306" i="3"/>
  <c r="J1307" i="3"/>
  <c r="Q1309" i="3"/>
  <c r="Q1318" i="3"/>
  <c r="Q1319" i="3"/>
  <c r="K1322" i="3"/>
  <c r="M1322" i="3"/>
  <c r="J1323" i="3"/>
  <c r="Q1325" i="3"/>
  <c r="K1338" i="3"/>
  <c r="M1338" i="3"/>
  <c r="J1339" i="3"/>
  <c r="Q1341" i="3"/>
  <c r="Q1350" i="3"/>
  <c r="Q1351" i="3"/>
  <c r="K1363" i="3"/>
  <c r="M1363" i="3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/>
  <c r="L1728" i="3"/>
  <c r="K1729" i="3"/>
  <c r="M1729" i="3"/>
  <c r="L1730" i="3"/>
  <c r="K1731" i="3"/>
  <c r="M1731" i="3"/>
  <c r="L1732" i="3"/>
  <c r="K1733" i="3"/>
  <c r="M1733" i="3"/>
  <c r="K1737" i="3"/>
  <c r="M1737" i="3"/>
  <c r="J1703" i="3"/>
  <c r="J1704" i="3"/>
  <c r="J1705" i="3"/>
  <c r="J1739" i="3"/>
  <c r="K1739" i="3"/>
  <c r="L1727" i="3"/>
  <c r="K1728" i="3"/>
  <c r="M1728" i="3"/>
  <c r="L1729" i="3"/>
  <c r="K1730" i="3"/>
  <c r="M1730" i="3"/>
  <c r="L1731" i="3"/>
  <c r="K1732" i="3"/>
  <c r="M1732" i="3"/>
  <c r="L1733" i="3"/>
  <c r="K1735" i="3"/>
  <c r="M1735" i="3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L265" i="3"/>
  <c r="Q265" i="3"/>
  <c r="Q205" i="3"/>
  <c r="L205" i="3"/>
  <c r="Q199" i="3"/>
  <c r="L199" i="3"/>
  <c r="K265" i="3"/>
  <c r="M265" i="3" s="1"/>
  <c r="J266" i="3"/>
  <c r="L193" i="3"/>
  <c r="J224" i="3"/>
  <c r="K164" i="3"/>
  <c r="T164" i="3" s="1"/>
  <c r="K198" i="3"/>
  <c r="M198" i="3" s="1"/>
  <c r="K206" i="3"/>
  <c r="L226" i="3"/>
  <c r="K229" i="3"/>
  <c r="M229" i="3" s="1"/>
  <c r="J229" i="3"/>
  <c r="L229" i="3" s="1"/>
  <c r="K184" i="3"/>
  <c r="M184" i="3" s="1"/>
  <c r="K199" i="3"/>
  <c r="K203" i="3"/>
  <c r="M203" i="3" s="1"/>
  <c r="K210" i="3"/>
  <c r="M210" i="3" s="1"/>
  <c r="K213" i="3"/>
  <c r="M213" i="3" s="1"/>
  <c r="K214" i="3"/>
  <c r="M214" i="3" s="1"/>
  <c r="K217" i="3"/>
  <c r="M217" i="3" s="1"/>
  <c r="K218" i="3"/>
  <c r="M218" i="3" s="1"/>
  <c r="K221" i="3"/>
  <c r="M221" i="3" s="1"/>
  <c r="K230" i="3"/>
  <c r="M230" i="3" s="1"/>
  <c r="K231" i="3"/>
  <c r="M231" i="3" s="1"/>
  <c r="K233" i="3"/>
  <c r="M233" i="3" s="1"/>
  <c r="K234" i="3"/>
  <c r="M234" i="3"/>
  <c r="K235" i="3"/>
  <c r="M235" i="3" s="1"/>
  <c r="K236" i="3"/>
  <c r="M236" i="3" s="1"/>
  <c r="K237" i="3"/>
  <c r="M237" i="3" s="1"/>
  <c r="K238" i="3"/>
  <c r="M238" i="3"/>
  <c r="K239" i="3"/>
  <c r="M239" i="3" s="1"/>
  <c r="K240" i="3"/>
  <c r="M240" i="3" s="1"/>
  <c r="K241" i="3"/>
  <c r="M241" i="3" s="1"/>
  <c r="K242" i="3"/>
  <c r="M242" i="3"/>
  <c r="K243" i="3"/>
  <c r="M243" i="3" s="1"/>
  <c r="K244" i="3"/>
  <c r="M244" i="3" s="1"/>
  <c r="K245" i="3"/>
  <c r="M245" i="3" s="1"/>
  <c r="K246" i="3"/>
  <c r="M246" i="3"/>
  <c r="K247" i="3"/>
  <c r="M247" i="3" s="1"/>
  <c r="K248" i="3"/>
  <c r="M248" i="3" s="1"/>
  <c r="K249" i="3"/>
  <c r="M249" i="3" s="1"/>
  <c r="K250" i="3"/>
  <c r="M250" i="3"/>
  <c r="K251" i="3"/>
  <c r="M251" i="3" s="1"/>
  <c r="K252" i="3"/>
  <c r="M252" i="3" s="1"/>
  <c r="K253" i="3"/>
  <c r="M253" i="3" s="1"/>
  <c r="K254" i="3"/>
  <c r="M254" i="3"/>
  <c r="K255" i="3"/>
  <c r="M255" i="3" s="1"/>
  <c r="K256" i="3"/>
  <c r="M256" i="3" s="1"/>
  <c r="K257" i="3"/>
  <c r="M257" i="3" s="1"/>
  <c r="K258" i="3"/>
  <c r="M258" i="3"/>
  <c r="K259" i="3"/>
  <c r="M259" i="3" s="1"/>
  <c r="K260" i="3"/>
  <c r="M260" i="3" s="1"/>
  <c r="K261" i="3"/>
  <c r="M261" i="3" s="1"/>
  <c r="K262" i="3"/>
  <c r="M262" i="3"/>
  <c r="L54" i="3"/>
  <c r="L243" i="3"/>
  <c r="L247" i="3"/>
  <c r="L248" i="3"/>
  <c r="L251" i="3"/>
  <c r="L252" i="3"/>
  <c r="L255" i="3"/>
  <c r="L256" i="3"/>
  <c r="L257" i="3"/>
  <c r="L260" i="3"/>
  <c r="L261" i="3"/>
  <c r="L262" i="3"/>
  <c r="L230" i="3"/>
  <c r="L233" i="3"/>
  <c r="L239" i="3"/>
  <c r="L240" i="3"/>
  <c r="Q207" i="3"/>
  <c r="L207" i="3"/>
  <c r="J209" i="3"/>
  <c r="L209" i="3" s="1"/>
  <c r="J210" i="3"/>
  <c r="L210" i="3" s="1"/>
  <c r="J212" i="3"/>
  <c r="Q212" i="3" s="1"/>
  <c r="J213" i="3"/>
  <c r="Q213" i="3" s="1"/>
  <c r="J214" i="3"/>
  <c r="J216" i="3"/>
  <c r="L216" i="3" s="1"/>
  <c r="J217" i="3"/>
  <c r="L217" i="3" s="1"/>
  <c r="J218" i="3"/>
  <c r="J220" i="3"/>
  <c r="L220" i="3" s="1"/>
  <c r="J221" i="3"/>
  <c r="L221" i="3" s="1"/>
  <c r="J173" i="3"/>
  <c r="L173" i="3" s="1"/>
  <c r="J180" i="3"/>
  <c r="L180" i="3" s="1"/>
  <c r="J191" i="3"/>
  <c r="L191" i="3" s="1"/>
  <c r="J147" i="3"/>
  <c r="L147" i="3" s="1"/>
  <c r="J151" i="3"/>
  <c r="Q151" i="3" s="1"/>
  <c r="J155" i="3"/>
  <c r="Q155" i="3" s="1"/>
  <c r="J159" i="3"/>
  <c r="Q159" i="3" s="1"/>
  <c r="L171" i="3"/>
  <c r="H164" i="4"/>
  <c r="C164" i="4" s="1"/>
  <c r="H196" i="4"/>
  <c r="C196" i="4" s="1"/>
  <c r="L260" i="4"/>
  <c r="H260" i="4"/>
  <c r="C260" i="4" s="1"/>
  <c r="S272" i="4"/>
  <c r="L292" i="4"/>
  <c r="S292" i="4" s="1"/>
  <c r="H292" i="4"/>
  <c r="C292" i="4" s="1"/>
  <c r="L314" i="4"/>
  <c r="H346" i="4"/>
  <c r="C346" i="4" s="1"/>
  <c r="L378" i="4"/>
  <c r="S378" i="4" s="1"/>
  <c r="L9" i="4"/>
  <c r="L19" i="4"/>
  <c r="K37" i="4"/>
  <c r="P37" i="4" s="1"/>
  <c r="S37" i="4" s="1"/>
  <c r="K41" i="4"/>
  <c r="P41" i="4" s="1"/>
  <c r="S41" i="4" s="1"/>
  <c r="L54" i="4"/>
  <c r="L68" i="4"/>
  <c r="H69" i="4"/>
  <c r="C69" i="4" s="1"/>
  <c r="H70" i="4"/>
  <c r="C70" i="4" s="1"/>
  <c r="H72" i="4"/>
  <c r="C72" i="4" s="1"/>
  <c r="H73" i="4"/>
  <c r="C73" i="4" s="1"/>
  <c r="H74" i="4"/>
  <c r="C74" i="4"/>
  <c r="L80" i="4"/>
  <c r="L84" i="4"/>
  <c r="L87" i="4"/>
  <c r="L88" i="4"/>
  <c r="L93" i="4"/>
  <c r="S93" i="4" s="1"/>
  <c r="L104" i="4"/>
  <c r="L108" i="4"/>
  <c r="L116" i="4"/>
  <c r="L120" i="4"/>
  <c r="L124" i="4"/>
  <c r="H156" i="4"/>
  <c r="C156" i="4" s="1"/>
  <c r="L188" i="4"/>
  <c r="H188" i="4"/>
  <c r="C188" i="4" s="1"/>
  <c r="H220" i="4"/>
  <c r="C220" i="4"/>
  <c r="L252" i="4"/>
  <c r="S252" i="4" s="1"/>
  <c r="H252" i="4"/>
  <c r="C252" i="4"/>
  <c r="S264" i="4"/>
  <c r="H266" i="4"/>
  <c r="C266" i="4" s="1"/>
  <c r="H280" i="4"/>
  <c r="C280" i="4"/>
  <c r="H284" i="4"/>
  <c r="C284" i="4" s="1"/>
  <c r="H298" i="4"/>
  <c r="C298" i="4" s="1"/>
  <c r="H306" i="4"/>
  <c r="C306" i="4" s="1"/>
  <c r="L322" i="4"/>
  <c r="S322" i="4" s="1"/>
  <c r="H354" i="4"/>
  <c r="C354" i="4" s="1"/>
  <c r="L386" i="4"/>
  <c r="H386" i="4"/>
  <c r="C386" i="4" s="1"/>
  <c r="H394" i="4"/>
  <c r="C394" i="4"/>
  <c r="L402" i="4"/>
  <c r="S402" i="4" s="1"/>
  <c r="L410" i="4"/>
  <c r="H410" i="4"/>
  <c r="C410" i="4" s="1"/>
  <c r="L418" i="4"/>
  <c r="L426" i="4"/>
  <c r="H426" i="4"/>
  <c r="C426" i="4" s="1"/>
  <c r="H434" i="4"/>
  <c r="C434" i="4" s="1"/>
  <c r="K691" i="4"/>
  <c r="P691" i="4" s="1"/>
  <c r="L12" i="4"/>
  <c r="S12" i="4" s="1"/>
  <c r="L22" i="4"/>
  <c r="L117" i="4"/>
  <c r="L125" i="4"/>
  <c r="L148" i="4"/>
  <c r="H148" i="4"/>
  <c r="C148" i="4" s="1"/>
  <c r="L212" i="4"/>
  <c r="H212" i="4"/>
  <c r="C212" i="4" s="1"/>
  <c r="L244" i="4"/>
  <c r="S244" i="4" s="1"/>
  <c r="H244" i="4"/>
  <c r="C244" i="4" s="1"/>
  <c r="L276" i="4"/>
  <c r="S276" i="4"/>
  <c r="H330" i="4"/>
  <c r="C330" i="4" s="1"/>
  <c r="L362" i="4"/>
  <c r="K6" i="4"/>
  <c r="P6" i="4" s="1"/>
  <c r="S6" i="4" s="1"/>
  <c r="L21" i="4"/>
  <c r="S21" i="4" s="1"/>
  <c r="K38" i="4"/>
  <c r="P38" i="4" s="1"/>
  <c r="L51" i="4"/>
  <c r="L56" i="4"/>
  <c r="L57" i="4"/>
  <c r="L60" i="4"/>
  <c r="L61" i="4"/>
  <c r="L63" i="4"/>
  <c r="S63" i="4" s="1"/>
  <c r="L65" i="4"/>
  <c r="L67" i="4"/>
  <c r="S67" i="4" s="1"/>
  <c r="L90" i="4"/>
  <c r="S90" i="4" s="1"/>
  <c r="L92" i="4"/>
  <c r="L94" i="4"/>
  <c r="S94" i="4" s="1"/>
  <c r="L98" i="4"/>
  <c r="L106" i="4"/>
  <c r="L110" i="4"/>
  <c r="L126" i="4"/>
  <c r="L136" i="4"/>
  <c r="S136" i="4" s="1"/>
  <c r="H154" i="4"/>
  <c r="C154" i="4" s="1"/>
  <c r="L162" i="4"/>
  <c r="H168" i="4"/>
  <c r="C168" i="4" s="1"/>
  <c r="L172" i="4"/>
  <c r="H172" i="4"/>
  <c r="C172" i="4" s="1"/>
  <c r="H186" i="4"/>
  <c r="C186" i="4" s="1"/>
  <c r="L194" i="4"/>
  <c r="S194" i="4" s="1"/>
  <c r="H200" i="4"/>
  <c r="C200" i="4" s="1"/>
  <c r="L204" i="4"/>
  <c r="H204" i="4"/>
  <c r="C204" i="4" s="1"/>
  <c r="H232" i="4"/>
  <c r="C232" i="4"/>
  <c r="L236" i="4"/>
  <c r="S236" i="4" s="1"/>
  <c r="H236" i="4"/>
  <c r="C236" i="4" s="1"/>
  <c r="H264" i="4"/>
  <c r="C264" i="4"/>
  <c r="H268" i="4"/>
  <c r="C268" i="4"/>
  <c r="H282" i="4"/>
  <c r="C282" i="4" s="1"/>
  <c r="H296" i="4"/>
  <c r="C296" i="4" s="1"/>
  <c r="H312" i="4"/>
  <c r="C312" i="4" s="1"/>
  <c r="H344" i="4"/>
  <c r="C344" i="4" s="1"/>
  <c r="L370" i="4"/>
  <c r="S370" i="4" s="1"/>
  <c r="H370" i="4"/>
  <c r="C370" i="4" s="1"/>
  <c r="H376" i="4"/>
  <c r="C376" i="4" s="1"/>
  <c r="L150" i="4"/>
  <c r="S150" i="4" s="1"/>
  <c r="L174" i="4"/>
  <c r="S174" i="4" s="1"/>
  <c r="L190" i="4"/>
  <c r="S190" i="4" s="1"/>
  <c r="L198" i="4"/>
  <c r="S198" i="4" s="1"/>
  <c r="L214" i="4"/>
  <c r="S214" i="4" s="1"/>
  <c r="L222" i="4"/>
  <c r="L230" i="4"/>
  <c r="L238" i="4"/>
  <c r="S238" i="4"/>
  <c r="L254" i="4"/>
  <c r="L278" i="4"/>
  <c r="S278" i="4" s="1"/>
  <c r="L308" i="4"/>
  <c r="S312" i="4"/>
  <c r="L324" i="4"/>
  <c r="S324" i="4" s="1"/>
  <c r="L340" i="4"/>
  <c r="L348" i="4"/>
  <c r="S348" i="4" s="1"/>
  <c r="L356" i="4"/>
  <c r="L380" i="4"/>
  <c r="L396" i="4"/>
  <c r="L420" i="4"/>
  <c r="S420" i="4" s="1"/>
  <c r="L436" i="4"/>
  <c r="L703" i="4"/>
  <c r="S703" i="4" s="1"/>
  <c r="L719" i="4"/>
  <c r="L727" i="4"/>
  <c r="L771" i="4"/>
  <c r="S771" i="4"/>
  <c r="K775" i="4"/>
  <c r="P775" i="4" s="1"/>
  <c r="L775" i="4"/>
  <c r="L782" i="4"/>
  <c r="S782" i="4"/>
  <c r="H782" i="4"/>
  <c r="C782" i="4" s="1"/>
  <c r="K767" i="4"/>
  <c r="P767" i="4" s="1"/>
  <c r="L767" i="4"/>
  <c r="L794" i="4"/>
  <c r="S794" i="4"/>
  <c r="H794" i="4"/>
  <c r="C794" i="4" s="1"/>
  <c r="L707" i="4"/>
  <c r="S707" i="4" s="1"/>
  <c r="L731" i="4"/>
  <c r="S731" i="4"/>
  <c r="L739" i="4"/>
  <c r="S739" i="4" s="1"/>
  <c r="L747" i="4"/>
  <c r="S747" i="4"/>
  <c r="L774" i="4"/>
  <c r="H774" i="4"/>
  <c r="C774" i="4" s="1"/>
  <c r="K783" i="4"/>
  <c r="P783" i="4"/>
  <c r="L783" i="4"/>
  <c r="K786" i="4"/>
  <c r="P786" i="4"/>
  <c r="L786" i="4"/>
  <c r="L689" i="4"/>
  <c r="S689" i="4" s="1"/>
  <c r="L729" i="4"/>
  <c r="L737" i="4"/>
  <c r="K770" i="4"/>
  <c r="P770" i="4"/>
  <c r="L770" i="4"/>
  <c r="K795" i="4"/>
  <c r="P795" i="4" s="1"/>
  <c r="L795" i="4"/>
  <c r="S774" i="4"/>
  <c r="L779" i="4"/>
  <c r="S779" i="4" s="1"/>
  <c r="L791" i="4"/>
  <c r="S791" i="4"/>
  <c r="L799" i="4"/>
  <c r="S799" i="4" s="1"/>
  <c r="L802" i="4"/>
  <c r="S802" i="4"/>
  <c r="H806" i="4"/>
  <c r="C806" i="4" s="1"/>
  <c r="S806" i="4"/>
  <c r="L811" i="4"/>
  <c r="S811" i="4" s="1"/>
  <c r="H814" i="4"/>
  <c r="C814" i="4"/>
  <c r="S814" i="4"/>
  <c r="K819" i="4"/>
  <c r="P819" i="4" s="1"/>
  <c r="L819" i="4"/>
  <c r="K830" i="4"/>
  <c r="P830" i="4" s="1"/>
  <c r="L830" i="4"/>
  <c r="L839" i="4"/>
  <c r="S839" i="4"/>
  <c r="L859" i="4"/>
  <c r="S859" i="4" s="1"/>
  <c r="L867" i="4"/>
  <c r="S867" i="4"/>
  <c r="L875" i="4"/>
  <c r="S875" i="4" s="1"/>
  <c r="L881" i="4"/>
  <c r="S881" i="4"/>
  <c r="H881" i="4"/>
  <c r="C881" i="4" s="1"/>
  <c r="L883" i="4"/>
  <c r="S883" i="4"/>
  <c r="L889" i="4"/>
  <c r="S889" i="4" s="1"/>
  <c r="H889" i="4"/>
  <c r="C889" i="4"/>
  <c r="L891" i="4"/>
  <c r="S891" i="4" s="1"/>
  <c r="L897" i="4"/>
  <c r="S897" i="4"/>
  <c r="H897" i="4"/>
  <c r="C897" i="4" s="1"/>
  <c r="L899" i="4"/>
  <c r="S899" i="4"/>
  <c r="L905" i="4"/>
  <c r="S905" i="4" s="1"/>
  <c r="H905" i="4"/>
  <c r="C905" i="4"/>
  <c r="L907" i="4"/>
  <c r="S907" i="4" s="1"/>
  <c r="L913" i="4"/>
  <c r="S913" i="4"/>
  <c r="H913" i="4"/>
  <c r="C913" i="4" s="1"/>
  <c r="L915" i="4"/>
  <c r="S915" i="4"/>
  <c r="L921" i="4"/>
  <c r="S921" i="4" s="1"/>
  <c r="H921" i="4"/>
  <c r="C921" i="4"/>
  <c r="L923" i="4"/>
  <c r="S923" i="4" s="1"/>
  <c r="L929" i="4"/>
  <c r="S929" i="4"/>
  <c r="H929" i="4"/>
  <c r="C929" i="4" s="1"/>
  <c r="L931" i="4"/>
  <c r="S931" i="4"/>
  <c r="L937" i="4"/>
  <c r="S937" i="4" s="1"/>
  <c r="H937" i="4"/>
  <c r="C937" i="4"/>
  <c r="L939" i="4"/>
  <c r="S939" i="4" s="1"/>
  <c r="L945" i="4"/>
  <c r="S945" i="4"/>
  <c r="H945" i="4"/>
  <c r="C945" i="4" s="1"/>
  <c r="L947" i="4"/>
  <c r="S947" i="4"/>
  <c r="L953" i="4"/>
  <c r="S953" i="4" s="1"/>
  <c r="H953" i="4"/>
  <c r="C953" i="4"/>
  <c r="L955" i="4"/>
  <c r="S955" i="4" s="1"/>
  <c r="L961" i="4"/>
  <c r="S961" i="4"/>
  <c r="H961" i="4"/>
  <c r="C961" i="4" s="1"/>
  <c r="L963" i="4"/>
  <c r="S963" i="4"/>
  <c r="K971" i="4"/>
  <c r="P971" i="4" s="1"/>
  <c r="L971" i="4"/>
  <c r="L981" i="4"/>
  <c r="S981" i="4" s="1"/>
  <c r="H981" i="4"/>
  <c r="C981" i="4"/>
  <c r="K1019" i="4"/>
  <c r="P1019" i="4" s="1"/>
  <c r="L1019" i="4"/>
  <c r="L1029" i="4"/>
  <c r="S1029" i="4"/>
  <c r="H1029" i="4"/>
  <c r="C1029" i="4" s="1"/>
  <c r="L1047" i="4"/>
  <c r="K1047" i="4"/>
  <c r="P1047" i="4" s="1"/>
  <c r="S1047" i="4" s="1"/>
  <c r="S1048" i="4"/>
  <c r="L1051" i="4"/>
  <c r="K1051" i="4"/>
  <c r="P1051" i="4" s="1"/>
  <c r="S1051" i="4" s="1"/>
  <c r="L1068" i="4"/>
  <c r="S1068" i="4"/>
  <c r="H1068" i="4"/>
  <c r="C1068" i="4" s="1"/>
  <c r="S1071" i="4"/>
  <c r="K826" i="4"/>
  <c r="P826" i="4"/>
  <c r="L826" i="4"/>
  <c r="L847" i="4"/>
  <c r="S847" i="4"/>
  <c r="H847" i="4"/>
  <c r="C847" i="4" s="1"/>
  <c r="L855" i="4"/>
  <c r="S855" i="4"/>
  <c r="H855" i="4"/>
  <c r="C855" i="4" s="1"/>
  <c r="K979" i="4"/>
  <c r="P979" i="4"/>
  <c r="L979" i="4"/>
  <c r="L989" i="4"/>
  <c r="S989" i="4" s="1"/>
  <c r="H989" i="4"/>
  <c r="C989" i="4"/>
  <c r="K1027" i="4"/>
  <c r="P1027" i="4" s="1"/>
  <c r="L1027" i="4"/>
  <c r="L1060" i="4"/>
  <c r="S1060" i="4" s="1"/>
  <c r="H1060" i="4"/>
  <c r="C1060" i="4"/>
  <c r="K1073" i="4"/>
  <c r="P1073" i="4" s="1"/>
  <c r="L1073" i="4"/>
  <c r="S778" i="4"/>
  <c r="S790" i="4"/>
  <c r="S798" i="4"/>
  <c r="L807" i="4"/>
  <c r="S807" i="4"/>
  <c r="S810" i="4"/>
  <c r="L815" i="4"/>
  <c r="S815" i="4" s="1"/>
  <c r="K822" i="4"/>
  <c r="P822" i="4"/>
  <c r="L822" i="4"/>
  <c r="L827" i="4"/>
  <c r="S827" i="4"/>
  <c r="K835" i="4"/>
  <c r="P835" i="4" s="1"/>
  <c r="L835" i="4"/>
  <c r="K842" i="4"/>
  <c r="P842" i="4"/>
  <c r="L842" i="4"/>
  <c r="L863" i="4"/>
  <c r="S863" i="4"/>
  <c r="L871" i="4"/>
  <c r="S871" i="4" s="1"/>
  <c r="L877" i="4"/>
  <c r="S877" i="4"/>
  <c r="H877" i="4"/>
  <c r="C877" i="4" s="1"/>
  <c r="L879" i="4"/>
  <c r="S879" i="4"/>
  <c r="L885" i="4"/>
  <c r="S885" i="4" s="1"/>
  <c r="H885" i="4"/>
  <c r="C885" i="4"/>
  <c r="L887" i="4"/>
  <c r="S887" i="4" s="1"/>
  <c r="L893" i="4"/>
  <c r="S893" i="4"/>
  <c r="H893" i="4"/>
  <c r="C893" i="4" s="1"/>
  <c r="L895" i="4"/>
  <c r="S895" i="4"/>
  <c r="L901" i="4"/>
  <c r="S901" i="4" s="1"/>
  <c r="H901" i="4"/>
  <c r="C901" i="4"/>
  <c r="L903" i="4"/>
  <c r="S903" i="4" s="1"/>
  <c r="L909" i="4"/>
  <c r="S909" i="4"/>
  <c r="H909" i="4"/>
  <c r="C909" i="4" s="1"/>
  <c r="L911" i="4"/>
  <c r="S911" i="4"/>
  <c r="L917" i="4"/>
  <c r="S917" i="4" s="1"/>
  <c r="H917" i="4"/>
  <c r="C917" i="4"/>
  <c r="L919" i="4"/>
  <c r="S919" i="4" s="1"/>
  <c r="L925" i="4"/>
  <c r="S925" i="4"/>
  <c r="H925" i="4"/>
  <c r="C925" i="4" s="1"/>
  <c r="L927" i="4"/>
  <c r="S927" i="4"/>
  <c r="L933" i="4"/>
  <c r="S933" i="4" s="1"/>
  <c r="H933" i="4"/>
  <c r="C933" i="4"/>
  <c r="L935" i="4"/>
  <c r="S935" i="4" s="1"/>
  <c r="L941" i="4"/>
  <c r="S941" i="4"/>
  <c r="H941" i="4"/>
  <c r="C941" i="4" s="1"/>
  <c r="L943" i="4"/>
  <c r="S943" i="4"/>
  <c r="L949" i="4"/>
  <c r="S949" i="4" s="1"/>
  <c r="H949" i="4"/>
  <c r="C949" i="4"/>
  <c r="L951" i="4"/>
  <c r="S951" i="4" s="1"/>
  <c r="L957" i="4"/>
  <c r="S957" i="4"/>
  <c r="H957" i="4"/>
  <c r="C957" i="4" s="1"/>
  <c r="L959" i="4"/>
  <c r="S959" i="4"/>
  <c r="L965" i="4"/>
  <c r="S965" i="4" s="1"/>
  <c r="H965" i="4"/>
  <c r="C965" i="4"/>
  <c r="K987" i="4"/>
  <c r="P987" i="4" s="1"/>
  <c r="L987" i="4"/>
  <c r="L997" i="4"/>
  <c r="S997" i="4"/>
  <c r="H997" i="4"/>
  <c r="C997" i="4" s="1"/>
  <c r="L1050" i="4"/>
  <c r="S1050" i="4" s="1"/>
  <c r="L1056" i="4"/>
  <c r="S1056" i="4"/>
  <c r="H1056" i="4"/>
  <c r="C1056" i="4" s="1"/>
  <c r="K1058" i="4"/>
  <c r="P1058" i="4"/>
  <c r="L1058" i="4"/>
  <c r="S1058" i="4" s="1"/>
  <c r="K1064" i="4"/>
  <c r="P1064" i="4" s="1"/>
  <c r="L1064" i="4"/>
  <c r="L1065" i="4"/>
  <c r="K1065" i="4"/>
  <c r="P1065" i="4" s="1"/>
  <c r="S1065" i="4" s="1"/>
  <c r="K1069" i="4"/>
  <c r="P1069" i="4"/>
  <c r="L1069" i="4"/>
  <c r="L803" i="4"/>
  <c r="S803" i="4"/>
  <c r="L818" i="4"/>
  <c r="S818" i="4" s="1"/>
  <c r="L823" i="4"/>
  <c r="S823" i="4"/>
  <c r="K838" i="4"/>
  <c r="P838" i="4" s="1"/>
  <c r="L838" i="4"/>
  <c r="L843" i="4"/>
  <c r="S843" i="4"/>
  <c r="L851" i="4"/>
  <c r="S851" i="4" s="1"/>
  <c r="H851" i="4"/>
  <c r="C851" i="4"/>
  <c r="L973" i="4"/>
  <c r="S973" i="4" s="1"/>
  <c r="H973" i="4"/>
  <c r="C973" i="4"/>
  <c r="K995" i="4"/>
  <c r="P995" i="4" s="1"/>
  <c r="L995" i="4"/>
  <c r="L1021" i="4"/>
  <c r="S1021" i="4" s="1"/>
  <c r="H1021" i="4"/>
  <c r="C1021" i="4"/>
  <c r="L1062" i="4"/>
  <c r="S1062" i="4" s="1"/>
  <c r="H1062" i="4"/>
  <c r="C1062" i="4"/>
  <c r="L1072" i="4"/>
  <c r="S1072" i="4" s="1"/>
  <c r="H1072" i="4"/>
  <c r="C1072" i="4"/>
  <c r="L1077" i="4"/>
  <c r="S1077" i="4" s="1"/>
  <c r="L1081" i="4"/>
  <c r="S1081" i="4"/>
  <c r="L1085" i="4"/>
  <c r="S1085" i="4" s="1"/>
  <c r="L1089" i="4"/>
  <c r="S1089" i="4"/>
  <c r="L1093" i="4"/>
  <c r="S1093" i="4" s="1"/>
  <c r="L1097" i="4"/>
  <c r="S1097" i="4"/>
  <c r="L1101" i="4"/>
  <c r="S1101" i="4" s="1"/>
  <c r="L1105" i="4"/>
  <c r="S1105" i="4"/>
  <c r="L1109" i="4"/>
  <c r="S1109" i="4" s="1"/>
  <c r="L1113" i="4"/>
  <c r="S1113" i="4"/>
  <c r="L1117" i="4"/>
  <c r="S1117" i="4" s="1"/>
  <c r="L1121" i="4"/>
  <c r="S1121" i="4"/>
  <c r="L1125" i="4"/>
  <c r="S1125" i="4" s="1"/>
  <c r="L1129" i="4"/>
  <c r="S1129" i="4"/>
  <c r="L1133" i="4"/>
  <c r="S1133" i="4" s="1"/>
  <c r="L1137" i="4"/>
  <c r="S1137" i="4"/>
  <c r="L1141" i="4"/>
  <c r="S1141" i="4" s="1"/>
  <c r="L1177" i="4"/>
  <c r="S1177" i="4"/>
  <c r="L1182" i="4"/>
  <c r="K1182" i="4"/>
  <c r="P1182" i="4" s="1"/>
  <c r="L1193" i="4"/>
  <c r="S1193" i="4"/>
  <c r="L1198" i="4"/>
  <c r="K1198" i="4"/>
  <c r="P1198" i="4"/>
  <c r="L1209" i="4"/>
  <c r="S1209" i="4" s="1"/>
  <c r="L1214" i="4"/>
  <c r="K1214" i="4"/>
  <c r="P1214" i="4"/>
  <c r="S1214" i="4" s="1"/>
  <c r="L1225" i="4"/>
  <c r="S1225" i="4" s="1"/>
  <c r="L1230" i="4"/>
  <c r="K1230" i="4"/>
  <c r="P1230" i="4" s="1"/>
  <c r="S1230" i="4" s="1"/>
  <c r="K1264" i="4"/>
  <c r="P1264" i="4"/>
  <c r="L1264" i="4"/>
  <c r="S834" i="4"/>
  <c r="L966" i="4"/>
  <c r="S966" i="4"/>
  <c r="L974" i="4"/>
  <c r="S974" i="4" s="1"/>
  <c r="L982" i="4"/>
  <c r="S982" i="4"/>
  <c r="L990" i="4"/>
  <c r="S990" i="4" s="1"/>
  <c r="L998" i="4"/>
  <c r="S998" i="4"/>
  <c r="L1022" i="4"/>
  <c r="S1022" i="4" s="1"/>
  <c r="L1030" i="4"/>
  <c r="S1030" i="4"/>
  <c r="L1041" i="4"/>
  <c r="S1041" i="4" s="1"/>
  <c r="K1049" i="4"/>
  <c r="P1049" i="4"/>
  <c r="S1049" i="4"/>
  <c r="L1055" i="4"/>
  <c r="S1055" i="4" s="1"/>
  <c r="L1059" i="4"/>
  <c r="S1059" i="4"/>
  <c r="K1063" i="4"/>
  <c r="P1063" i="4" s="1"/>
  <c r="S1063" i="4" s="1"/>
  <c r="H1076" i="4"/>
  <c r="C1076" i="4" s="1"/>
  <c r="H1080" i="4"/>
  <c r="C1080" i="4"/>
  <c r="H1084" i="4"/>
  <c r="C1084" i="4" s="1"/>
  <c r="H1088" i="4"/>
  <c r="C1088" i="4"/>
  <c r="H1092" i="4"/>
  <c r="C1092" i="4" s="1"/>
  <c r="H1096" i="4"/>
  <c r="C1096" i="4"/>
  <c r="H1100" i="4"/>
  <c r="C1100" i="4" s="1"/>
  <c r="H1104" i="4"/>
  <c r="C1104" i="4"/>
  <c r="H1108" i="4"/>
  <c r="C1108" i="4" s="1"/>
  <c r="H1112" i="4"/>
  <c r="C1112" i="4"/>
  <c r="H1116" i="4"/>
  <c r="C1116" i="4" s="1"/>
  <c r="H1120" i="4"/>
  <c r="C1120" i="4"/>
  <c r="H1124" i="4"/>
  <c r="C1124" i="4" s="1"/>
  <c r="H1128" i="4"/>
  <c r="C1128" i="4"/>
  <c r="H1132" i="4"/>
  <c r="C1132" i="4" s="1"/>
  <c r="H1136" i="4"/>
  <c r="C1136" i="4"/>
  <c r="H1140" i="4"/>
  <c r="C1140" i="4" s="1"/>
  <c r="H1144" i="4"/>
  <c r="C1144" i="4"/>
  <c r="H1148" i="4"/>
  <c r="C1148" i="4" s="1"/>
  <c r="H1152" i="4"/>
  <c r="C1152" i="4"/>
  <c r="H1156" i="4"/>
  <c r="C1156" i="4" s="1"/>
  <c r="H1160" i="4"/>
  <c r="C1160" i="4"/>
  <c r="H1164" i="4"/>
  <c r="C1164" i="4" s="1"/>
  <c r="H1168" i="4"/>
  <c r="C1168" i="4"/>
  <c r="L1170" i="4"/>
  <c r="K1170" i="4"/>
  <c r="P1170" i="4" s="1"/>
  <c r="S1170" i="4" s="1"/>
  <c r="S1183" i="4"/>
  <c r="S1184" i="4"/>
  <c r="L1186" i="4"/>
  <c r="K1186" i="4"/>
  <c r="P1186" i="4"/>
  <c r="K1195" i="4"/>
  <c r="P1195" i="4" s="1"/>
  <c r="S1195" i="4" s="1"/>
  <c r="S1199" i="4"/>
  <c r="S1200" i="4"/>
  <c r="L1202" i="4"/>
  <c r="K1202" i="4"/>
  <c r="P1202" i="4"/>
  <c r="K1211" i="4"/>
  <c r="P1211" i="4" s="1"/>
  <c r="S1211" i="4" s="1"/>
  <c r="S1215" i="4"/>
  <c r="S1216" i="4"/>
  <c r="L1218" i="4"/>
  <c r="K1218" i="4"/>
  <c r="P1218" i="4"/>
  <c r="K1227" i="4"/>
  <c r="P1227" i="4" s="1"/>
  <c r="S1227" i="4" s="1"/>
  <c r="S1231" i="4"/>
  <c r="S1232" i="4"/>
  <c r="L1234" i="4"/>
  <c r="K1234" i="4"/>
  <c r="P1234" i="4"/>
  <c r="L1237" i="4"/>
  <c r="K1237" i="4"/>
  <c r="P1237" i="4" s="1"/>
  <c r="S1237" i="4" s="1"/>
  <c r="H1243" i="4"/>
  <c r="C1243" i="4"/>
  <c r="L1245" i="4"/>
  <c r="K1245" i="4"/>
  <c r="P1245" i="4"/>
  <c r="H1251" i="4"/>
  <c r="C1251" i="4" s="1"/>
  <c r="K1252" i="4"/>
  <c r="P1252" i="4"/>
  <c r="L1252" i="4"/>
  <c r="K1268" i="4"/>
  <c r="P1268" i="4" s="1"/>
  <c r="L1268" i="4"/>
  <c r="S1079" i="4"/>
  <c r="S1083" i="4"/>
  <c r="S1087" i="4"/>
  <c r="S1091" i="4"/>
  <c r="S1095" i="4"/>
  <c r="S1099" i="4"/>
  <c r="S1103" i="4"/>
  <c r="S1111" i="4"/>
  <c r="S1115" i="4"/>
  <c r="S1119" i="4"/>
  <c r="S1123" i="4"/>
  <c r="S1127" i="4"/>
  <c r="S1139" i="4"/>
  <c r="S1143" i="4"/>
  <c r="S1151" i="4"/>
  <c r="S1155" i="4"/>
  <c r="S1159" i="4"/>
  <c r="S1163" i="4"/>
  <c r="S1167" i="4"/>
  <c r="L1174" i="4"/>
  <c r="K1174" i="4"/>
  <c r="P1174" i="4" s="1"/>
  <c r="S1174" i="4" s="1"/>
  <c r="L1190" i="4"/>
  <c r="K1190" i="4"/>
  <c r="P1190" i="4"/>
  <c r="L1206" i="4"/>
  <c r="K1206" i="4"/>
  <c r="P1206" i="4"/>
  <c r="L1222" i="4"/>
  <c r="K1222" i="4"/>
  <c r="P1222" i="4" s="1"/>
  <c r="K1256" i="4"/>
  <c r="P1256" i="4"/>
  <c r="L1256" i="4"/>
  <c r="L970" i="4"/>
  <c r="S970" i="4"/>
  <c r="L978" i="4"/>
  <c r="S978" i="4" s="1"/>
  <c r="L986" i="4"/>
  <c r="S986" i="4"/>
  <c r="L994" i="4"/>
  <c r="S994" i="4" s="1"/>
  <c r="L1018" i="4"/>
  <c r="S1018" i="4"/>
  <c r="L1026" i="4"/>
  <c r="S1026" i="4" s="1"/>
  <c r="L1043" i="4"/>
  <c r="S1043" i="4"/>
  <c r="L1057" i="4"/>
  <c r="S1057" i="4" s="1"/>
  <c r="K1146" i="4"/>
  <c r="P1146" i="4"/>
  <c r="S1146" i="4"/>
  <c r="K1150" i="4"/>
  <c r="P1150" i="4" s="1"/>
  <c r="S1150" i="4" s="1"/>
  <c r="K1154" i="4"/>
  <c r="P1154" i="4" s="1"/>
  <c r="S1154" i="4" s="1"/>
  <c r="K1158" i="4"/>
  <c r="P1158" i="4"/>
  <c r="S1158" i="4" s="1"/>
  <c r="K1162" i="4"/>
  <c r="P1162" i="4"/>
  <c r="S1162" i="4"/>
  <c r="K1166" i="4"/>
  <c r="P1166" i="4" s="1"/>
  <c r="S1166" i="4" s="1"/>
  <c r="K1171" i="4"/>
  <c r="P1171" i="4" s="1"/>
  <c r="S1171" i="4" s="1"/>
  <c r="S1175" i="4"/>
  <c r="L1178" i="4"/>
  <c r="K1178" i="4"/>
  <c r="P1178" i="4"/>
  <c r="K1187" i="4"/>
  <c r="P1187" i="4" s="1"/>
  <c r="S1187" i="4" s="1"/>
  <c r="S1191" i="4"/>
  <c r="L1194" i="4"/>
  <c r="K1194" i="4"/>
  <c r="P1194" i="4"/>
  <c r="K1203" i="4"/>
  <c r="P1203" i="4" s="1"/>
  <c r="S1203" i="4" s="1"/>
  <c r="L1210" i="4"/>
  <c r="K1210" i="4"/>
  <c r="P1210" i="4"/>
  <c r="K1219" i="4"/>
  <c r="P1219" i="4" s="1"/>
  <c r="S1219" i="4" s="1"/>
  <c r="S1224" i="4"/>
  <c r="L1226" i="4"/>
  <c r="K1226" i="4"/>
  <c r="P1226" i="4"/>
  <c r="K1235" i="4"/>
  <c r="P1235" i="4" s="1"/>
  <c r="S1235" i="4" s="1"/>
  <c r="H1239" i="4"/>
  <c r="C1239" i="4"/>
  <c r="L1241" i="4"/>
  <c r="K1241" i="4"/>
  <c r="P1241" i="4"/>
  <c r="H1247" i="4"/>
  <c r="C1247" i="4" s="1"/>
  <c r="L1249" i="4"/>
  <c r="K1249" i="4"/>
  <c r="P1249" i="4"/>
  <c r="S1249" i="4" s="1"/>
  <c r="K1260" i="4"/>
  <c r="P1260" i="4" s="1"/>
  <c r="L1260" i="4"/>
  <c r="L1296" i="4"/>
  <c r="S1296" i="4" s="1"/>
  <c r="L1301" i="4"/>
  <c r="K1301" i="4"/>
  <c r="P1301" i="4"/>
  <c r="L1312" i="4"/>
  <c r="S1312" i="4" s="1"/>
  <c r="L1317" i="4"/>
  <c r="K1317" i="4"/>
  <c r="P1317" i="4" s="1"/>
  <c r="S1317" i="4" s="1"/>
  <c r="L1328" i="4"/>
  <c r="S1328" i="4"/>
  <c r="L1362" i="4"/>
  <c r="K1362" i="4"/>
  <c r="P1362" i="4" s="1"/>
  <c r="L1370" i="4"/>
  <c r="S1370" i="4" s="1"/>
  <c r="L1378" i="4"/>
  <c r="S1378" i="4" s="1"/>
  <c r="L1386" i="4"/>
  <c r="S1386" i="4"/>
  <c r="L1394" i="4"/>
  <c r="S1394" i="4" s="1"/>
  <c r="L1402" i="4"/>
  <c r="S1402" i="4"/>
  <c r="L1411" i="4"/>
  <c r="S1411" i="4" s="1"/>
  <c r="L1417" i="4"/>
  <c r="S1417" i="4" s="1"/>
  <c r="L1433" i="4"/>
  <c r="S1433" i="4"/>
  <c r="H1433" i="4"/>
  <c r="C1433" i="4" s="1"/>
  <c r="L1435" i="4"/>
  <c r="S1435" i="4"/>
  <c r="H1435" i="4"/>
  <c r="C1435" i="4" s="1"/>
  <c r="K1298" i="4"/>
  <c r="P1298" i="4"/>
  <c r="S1298" i="4" s="1"/>
  <c r="L1305" i="4"/>
  <c r="K1305" i="4"/>
  <c r="P1305" i="4"/>
  <c r="K1314" i="4"/>
  <c r="P1314" i="4" s="1"/>
  <c r="S1314" i="4" s="1"/>
  <c r="L1321" i="4"/>
  <c r="K1321" i="4"/>
  <c r="P1321" i="4" s="1"/>
  <c r="K1330" i="4"/>
  <c r="P1330" i="4"/>
  <c r="S1330" i="4" s="1"/>
  <c r="S1338" i="4"/>
  <c r="S1354" i="4"/>
  <c r="L1364" i="4"/>
  <c r="K1364" i="4"/>
  <c r="P1364" i="4"/>
  <c r="K1368" i="4"/>
  <c r="P1368" i="4" s="1"/>
  <c r="S1368" i="4" s="1"/>
  <c r="K1373" i="4"/>
  <c r="P1373" i="4"/>
  <c r="S1373" i="4" s="1"/>
  <c r="S1374" i="4"/>
  <c r="K1376" i="4"/>
  <c r="P1376" i="4"/>
  <c r="S1376" i="4" s="1"/>
  <c r="K1381" i="4"/>
  <c r="P1381" i="4"/>
  <c r="S1381" i="4"/>
  <c r="K1384" i="4"/>
  <c r="P1384" i="4"/>
  <c r="S1384" i="4"/>
  <c r="K1389" i="4"/>
  <c r="P1389" i="4" s="1"/>
  <c r="S1389" i="4" s="1"/>
  <c r="S1390" i="4"/>
  <c r="K1392" i="4"/>
  <c r="P1392" i="4" s="1"/>
  <c r="S1392" i="4" s="1"/>
  <c r="K1397" i="4"/>
  <c r="P1397" i="4" s="1"/>
  <c r="S1397" i="4" s="1"/>
  <c r="S1398" i="4"/>
  <c r="K1400" i="4"/>
  <c r="P1400" i="4"/>
  <c r="S1400" i="4" s="1"/>
  <c r="K1405" i="4"/>
  <c r="P1405" i="4"/>
  <c r="S1405" i="4"/>
  <c r="S1406" i="4"/>
  <c r="L1414" i="4"/>
  <c r="S1414" i="4"/>
  <c r="L1418" i="4"/>
  <c r="S1418" i="4" s="1"/>
  <c r="L1441" i="4"/>
  <c r="S1441" i="4"/>
  <c r="H1441" i="4"/>
  <c r="C1441" i="4" s="1"/>
  <c r="L1443" i="4"/>
  <c r="S1443" i="4"/>
  <c r="H1443" i="4"/>
  <c r="C1443" i="4" s="1"/>
  <c r="L1465" i="4"/>
  <c r="K1465" i="4"/>
  <c r="P1465" i="4"/>
  <c r="S1465" i="4" s="1"/>
  <c r="L1293" i="4"/>
  <c r="K1293" i="4"/>
  <c r="P1293" i="4"/>
  <c r="L1309" i="4"/>
  <c r="K1309" i="4"/>
  <c r="P1309" i="4" s="1"/>
  <c r="L1325" i="4"/>
  <c r="K1325" i="4"/>
  <c r="P1325" i="4" s="1"/>
  <c r="S1325" i="4" s="1"/>
  <c r="L1366" i="4"/>
  <c r="K1366" i="4"/>
  <c r="P1366" i="4"/>
  <c r="L1449" i="4"/>
  <c r="S1449" i="4" s="1"/>
  <c r="H1449" i="4"/>
  <c r="C1449" i="4"/>
  <c r="L1451" i="4"/>
  <c r="S1451" i="4" s="1"/>
  <c r="H1451" i="4"/>
  <c r="C1451" i="4"/>
  <c r="K1458" i="4"/>
  <c r="P1458" i="4" s="1"/>
  <c r="L1458" i="4"/>
  <c r="L1253" i="4"/>
  <c r="S1253" i="4" s="1"/>
  <c r="L1257" i="4"/>
  <c r="S1257" i="4"/>
  <c r="L1261" i="4"/>
  <c r="S1261" i="4" s="1"/>
  <c r="L1265" i="4"/>
  <c r="S1265" i="4"/>
  <c r="L1269" i="4"/>
  <c r="S1269" i="4" s="1"/>
  <c r="L1272" i="4"/>
  <c r="S1272" i="4"/>
  <c r="L1273" i="4"/>
  <c r="S1273" i="4" s="1"/>
  <c r="L1276" i="4"/>
  <c r="S1276" i="4"/>
  <c r="L1277" i="4"/>
  <c r="S1277" i="4" s="1"/>
  <c r="L1280" i="4"/>
  <c r="S1280" i="4"/>
  <c r="L1281" i="4"/>
  <c r="S1281" i="4" s="1"/>
  <c r="L1284" i="4"/>
  <c r="S1284" i="4"/>
  <c r="L1285" i="4"/>
  <c r="S1285" i="4" s="1"/>
  <c r="L1288" i="4"/>
  <c r="S1288" i="4"/>
  <c r="L1289" i="4"/>
  <c r="S1289" i="4" s="1"/>
  <c r="L1297" i="4"/>
  <c r="K1297" i="4"/>
  <c r="P1297" i="4"/>
  <c r="K1306" i="4"/>
  <c r="P1306" i="4" s="1"/>
  <c r="S1306" i="4" s="1"/>
  <c r="L1313" i="4"/>
  <c r="K1313" i="4"/>
  <c r="P1313" i="4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/>
  <c r="S1369" i="4" s="1"/>
  <c r="K1372" i="4"/>
  <c r="P1372" i="4"/>
  <c r="S1372" i="4" s="1"/>
  <c r="K1377" i="4"/>
  <c r="P1377" i="4"/>
  <c r="S1377" i="4"/>
  <c r="K1380" i="4"/>
  <c r="P1380" i="4" s="1"/>
  <c r="S1380" i="4" s="1"/>
  <c r="K1385" i="4"/>
  <c r="P1385" i="4" s="1"/>
  <c r="S1385" i="4" s="1"/>
  <c r="K1388" i="4"/>
  <c r="P1388" i="4"/>
  <c r="S1388" i="4" s="1"/>
  <c r="K1393" i="4"/>
  <c r="P1393" i="4"/>
  <c r="S1393" i="4"/>
  <c r="K1396" i="4"/>
  <c r="P1396" i="4" s="1"/>
  <c r="S1396" i="4" s="1"/>
  <c r="K1401" i="4"/>
  <c r="P1401" i="4" s="1"/>
  <c r="S1401" i="4" s="1"/>
  <c r="K1404" i="4"/>
  <c r="P1404" i="4"/>
  <c r="S1404" i="4" s="1"/>
  <c r="L1410" i="4"/>
  <c r="S1410" i="4"/>
  <c r="L1422" i="4"/>
  <c r="S1422" i="4" s="1"/>
  <c r="L1425" i="4"/>
  <c r="S1425" i="4"/>
  <c r="H1425" i="4"/>
  <c r="C1425" i="4" s="1"/>
  <c r="L1427" i="4"/>
  <c r="S1427" i="4"/>
  <c r="H1427" i="4"/>
  <c r="C1427" i="4" s="1"/>
  <c r="K1460" i="4"/>
  <c r="P1460" i="4"/>
  <c r="L1460" i="4"/>
  <c r="S1460" i="4" s="1"/>
  <c r="L1463" i="4"/>
  <c r="K1463" i="4"/>
  <c r="P1463" i="4"/>
  <c r="H1483" i="4"/>
  <c r="C1483" i="4" s="1"/>
  <c r="H1489" i="4"/>
  <c r="C1489" i="4"/>
  <c r="H1497" i="4"/>
  <c r="C1497" i="4"/>
  <c r="L1500" i="4"/>
  <c r="S1500" i="4"/>
  <c r="L1502" i="4"/>
  <c r="S1502" i="4"/>
  <c r="L1504" i="4"/>
  <c r="S1504" i="4"/>
  <c r="L1506" i="4"/>
  <c r="S1506" i="4"/>
  <c r="L1508" i="4"/>
  <c r="S1508" i="4"/>
  <c r="L1510" i="4"/>
  <c r="S1510" i="4"/>
  <c r="L1512" i="4"/>
  <c r="S1512" i="4"/>
  <c r="L1514" i="4"/>
  <c r="S1514" i="4"/>
  <c r="L1516" i="4"/>
  <c r="S1516" i="4"/>
  <c r="L1518" i="4"/>
  <c r="S1518" i="4"/>
  <c r="L1520" i="4"/>
  <c r="S1520" i="4"/>
  <c r="L1522" i="4"/>
  <c r="S1522" i="4"/>
  <c r="L1524" i="4"/>
  <c r="S1524" i="4"/>
  <c r="L1526" i="4"/>
  <c r="S1526" i="4"/>
  <c r="L1528" i="4"/>
  <c r="S1528" i="4"/>
  <c r="H1530" i="4"/>
  <c r="C1530" i="4"/>
  <c r="H1534" i="4"/>
  <c r="C1534" i="4"/>
  <c r="H1538" i="4"/>
  <c r="C1538" i="4"/>
  <c r="L1576" i="4"/>
  <c r="S1576" i="4"/>
  <c r="L1580" i="4"/>
  <c r="S1580" i="4"/>
  <c r="L1602" i="4"/>
  <c r="K1602" i="4"/>
  <c r="P1602" i="4"/>
  <c r="L1634" i="4"/>
  <c r="K1634" i="4"/>
  <c r="P1634" i="4"/>
  <c r="L1676" i="4"/>
  <c r="S1676" i="4"/>
  <c r="H1676" i="4"/>
  <c r="C1676" i="4"/>
  <c r="L1594" i="4"/>
  <c r="K1594" i="4"/>
  <c r="P1594" i="4"/>
  <c r="L1626" i="4"/>
  <c r="K1626" i="4"/>
  <c r="P1626" i="4"/>
  <c r="L1658" i="4"/>
  <c r="S1658" i="4"/>
  <c r="H1658" i="4"/>
  <c r="C1658" i="4"/>
  <c r="L1666" i="4"/>
  <c r="S1666" i="4"/>
  <c r="H1666" i="4"/>
  <c r="C1666" i="4"/>
  <c r="K1674" i="4"/>
  <c r="P1674" i="4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/>
  <c r="K1481" i="4"/>
  <c r="P1481" i="4" s="1"/>
  <c r="S1481" i="4" s="1"/>
  <c r="K1495" i="4"/>
  <c r="P1495" i="4"/>
  <c r="S1495" i="4"/>
  <c r="K1531" i="4"/>
  <c r="P1531" i="4"/>
  <c r="S1531" i="4"/>
  <c r="K1535" i="4"/>
  <c r="P1535" i="4"/>
  <c r="S1535" i="4"/>
  <c r="K1539" i="4"/>
  <c r="P1539" i="4"/>
  <c r="S1539" i="4"/>
  <c r="L1542" i="4"/>
  <c r="S1542" i="4"/>
  <c r="L1543" i="4"/>
  <c r="L1546" i="4"/>
  <c r="S1546" i="4"/>
  <c r="L1547" i="4"/>
  <c r="L1550" i="4"/>
  <c r="S1550" i="4"/>
  <c r="L1551" i="4"/>
  <c r="L1554" i="4"/>
  <c r="S1554" i="4"/>
  <c r="L1555" i="4"/>
  <c r="L1558" i="4"/>
  <c r="S1558" i="4"/>
  <c r="L1559" i="4"/>
  <c r="L1562" i="4"/>
  <c r="S1562" i="4"/>
  <c r="L1563" i="4"/>
  <c r="L1566" i="4"/>
  <c r="S1566" i="4"/>
  <c r="L1567" i="4"/>
  <c r="L1570" i="4"/>
  <c r="S1570" i="4"/>
  <c r="L1571" i="4"/>
  <c r="L1574" i="4"/>
  <c r="S1574" i="4"/>
  <c r="L1575" i="4"/>
  <c r="S1575" i="4"/>
  <c r="L1578" i="4"/>
  <c r="S1578" i="4"/>
  <c r="L1579" i="4"/>
  <c r="S1579" i="4"/>
  <c r="L1582" i="4"/>
  <c r="S1582" i="4"/>
  <c r="L1583" i="4"/>
  <c r="S1583" i="4"/>
  <c r="L1586" i="4"/>
  <c r="K1586" i="4"/>
  <c r="P1586" i="4"/>
  <c r="L1618" i="4"/>
  <c r="K1618" i="4"/>
  <c r="P1618" i="4"/>
  <c r="K1333" i="4"/>
  <c r="P1333" i="4"/>
  <c r="K1337" i="4"/>
  <c r="P1337" i="4" s="1"/>
  <c r="S1337" i="4" s="1"/>
  <c r="K1341" i="4"/>
  <c r="P1341" i="4"/>
  <c r="S1341" i="4" s="1"/>
  <c r="K1345" i="4"/>
  <c r="P1345" i="4" s="1"/>
  <c r="K1349" i="4"/>
  <c r="P1349" i="4"/>
  <c r="S1349" i="4" s="1"/>
  <c r="K1353" i="4"/>
  <c r="P1353" i="4" s="1"/>
  <c r="S1353" i="4" s="1"/>
  <c r="K1357" i="4"/>
  <c r="P1357" i="4"/>
  <c r="S1357" i="4" s="1"/>
  <c r="K1361" i="4"/>
  <c r="P1361" i="4" s="1"/>
  <c r="S1361" i="4" s="1"/>
  <c r="K1363" i="4"/>
  <c r="P1363" i="4"/>
  <c r="S1363" i="4" s="1"/>
  <c r="K1365" i="4"/>
  <c r="P1365" i="4" s="1"/>
  <c r="S1365" i="4" s="1"/>
  <c r="K1367" i="4"/>
  <c r="P1367" i="4"/>
  <c r="K1371" i="4"/>
  <c r="P1371" i="4" s="1"/>
  <c r="K1375" i="4"/>
  <c r="P1375" i="4"/>
  <c r="S1375" i="4" s="1"/>
  <c r="K1379" i="4"/>
  <c r="P1379" i="4" s="1"/>
  <c r="S1379" i="4" s="1"/>
  <c r="K1383" i="4"/>
  <c r="P1383" i="4"/>
  <c r="K1387" i="4"/>
  <c r="P1387" i="4" s="1"/>
  <c r="S1387" i="4" s="1"/>
  <c r="K1391" i="4"/>
  <c r="P1391" i="4"/>
  <c r="K1395" i="4"/>
  <c r="P1395" i="4" s="1"/>
  <c r="S1395" i="4" s="1"/>
  <c r="K1399" i="4"/>
  <c r="P1399" i="4"/>
  <c r="S1399" i="4" s="1"/>
  <c r="K1403" i="4"/>
  <c r="P1403" i="4" s="1"/>
  <c r="S1403" i="4" s="1"/>
  <c r="K1407" i="4"/>
  <c r="P1407" i="4"/>
  <c r="K1415" i="4"/>
  <c r="P1415" i="4" s="1"/>
  <c r="S1415" i="4" s="1"/>
  <c r="K1423" i="4"/>
  <c r="P1423" i="4"/>
  <c r="S1423" i="4" s="1"/>
  <c r="K1431" i="4"/>
  <c r="P1431" i="4" s="1"/>
  <c r="K1439" i="4"/>
  <c r="P1439" i="4"/>
  <c r="S1439" i="4" s="1"/>
  <c r="K1447" i="4"/>
  <c r="P1447" i="4" s="1"/>
  <c r="S1447" i="4" s="1"/>
  <c r="L1455" i="4"/>
  <c r="S1455" i="4"/>
  <c r="L1457" i="4"/>
  <c r="S1457" i="4" s="1"/>
  <c r="L1462" i="4"/>
  <c r="S1462" i="4"/>
  <c r="L1464" i="4"/>
  <c r="S1464" i="4" s="1"/>
  <c r="K1467" i="4"/>
  <c r="P1467" i="4"/>
  <c r="S1467" i="4" s="1"/>
  <c r="K1469" i="4"/>
  <c r="P1469" i="4" s="1"/>
  <c r="S1469" i="4" s="1"/>
  <c r="L1471" i="4"/>
  <c r="S1471" i="4"/>
  <c r="L1473" i="4"/>
  <c r="S1473" i="4" s="1"/>
  <c r="L1478" i="4"/>
  <c r="S1478" i="4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/>
  <c r="K1547" i="4"/>
  <c r="P1547" i="4"/>
  <c r="K1551" i="4"/>
  <c r="P1551" i="4"/>
  <c r="K1555" i="4"/>
  <c r="P1555" i="4"/>
  <c r="S1555" i="4" s="1"/>
  <c r="K1559" i="4"/>
  <c r="P1559" i="4"/>
  <c r="K1563" i="4"/>
  <c r="P1563" i="4"/>
  <c r="K1567" i="4"/>
  <c r="P1567" i="4"/>
  <c r="L1577" i="4"/>
  <c r="S1577" i="4"/>
  <c r="H1577" i="4"/>
  <c r="C1577" i="4"/>
  <c r="L1581" i="4"/>
  <c r="S1581" i="4"/>
  <c r="H1581" i="4"/>
  <c r="C1581" i="4"/>
  <c r="L1610" i="4"/>
  <c r="K1610" i="4"/>
  <c r="P1610" i="4"/>
  <c r="L1642" i="4"/>
  <c r="K1642" i="4"/>
  <c r="P1642" i="4"/>
  <c r="L1662" i="4"/>
  <c r="S1662" i="4"/>
  <c r="H1662" i="4"/>
  <c r="C1662" i="4"/>
  <c r="L1670" i="4"/>
  <c r="S1670" i="4"/>
  <c r="H1670" i="4"/>
  <c r="C1670" i="4"/>
  <c r="L1682" i="4"/>
  <c r="S1682" i="4"/>
  <c r="L1690" i="4"/>
  <c r="S1690" i="4"/>
  <c r="L1698" i="4"/>
  <c r="L1706" i="4"/>
  <c r="S1706" i="4"/>
  <c r="L1726" i="4"/>
  <c r="S1726" i="4"/>
  <c r="H1726" i="4"/>
  <c r="C1726" i="4"/>
  <c r="L1762" i="4"/>
  <c r="K1762" i="4"/>
  <c r="P1762" i="4"/>
  <c r="L1591" i="4"/>
  <c r="S1591" i="4"/>
  <c r="L1599" i="4"/>
  <c r="S1599" i="4"/>
  <c r="L1607" i="4"/>
  <c r="S1607" i="4"/>
  <c r="L1615" i="4"/>
  <c r="S1615" i="4"/>
  <c r="L1623" i="4"/>
  <c r="S1623" i="4"/>
  <c r="L1631" i="4"/>
  <c r="S1631" i="4"/>
  <c r="L1639" i="4"/>
  <c r="S1639" i="4"/>
  <c r="L1647" i="4"/>
  <c r="S1647" i="4"/>
  <c r="L1677" i="4"/>
  <c r="S1677" i="4"/>
  <c r="H1684" i="4"/>
  <c r="C1684" i="4"/>
  <c r="L1685" i="4"/>
  <c r="S1685" i="4"/>
  <c r="H1692" i="4"/>
  <c r="C1692" i="4"/>
  <c r="L1693" i="4"/>
  <c r="S1693" i="4"/>
  <c r="H1700" i="4"/>
  <c r="C1700" i="4"/>
  <c r="L1701" i="4"/>
  <c r="S1701" i="4"/>
  <c r="H1708" i="4"/>
  <c r="C1708" i="4"/>
  <c r="L1709" i="4"/>
  <c r="S1709" i="4"/>
  <c r="L1717" i="4"/>
  <c r="S1717" i="4"/>
  <c r="L1724" i="4"/>
  <c r="S1724" i="4"/>
  <c r="L1732" i="4"/>
  <c r="S1732" i="4"/>
  <c r="L1734" i="4"/>
  <c r="S1734" i="4"/>
  <c r="L1735" i="4"/>
  <c r="S1735" i="4"/>
  <c r="L1737" i="4"/>
  <c r="S1737" i="4"/>
  <c r="L1739" i="4"/>
  <c r="S1739" i="4"/>
  <c r="L1741" i="4"/>
  <c r="S1741" i="4"/>
  <c r="L1758" i="4"/>
  <c r="K1758" i="4"/>
  <c r="P1758" i="4"/>
  <c r="S1744" i="4"/>
  <c r="S1748" i="4"/>
  <c r="L1750" i="4"/>
  <c r="S1750" i="4"/>
  <c r="L1751" i="4"/>
  <c r="S1751" i="4"/>
  <c r="S1752" i="4"/>
  <c r="L1754" i="4"/>
  <c r="S1754" i="4"/>
  <c r="L1755" i="4"/>
  <c r="S1755" i="4"/>
  <c r="L1761" i="4"/>
  <c r="S1761" i="4"/>
  <c r="H1761" i="4"/>
  <c r="C1761" i="4"/>
  <c r="S1541" i="4"/>
  <c r="S1545" i="4"/>
  <c r="S1549" i="4"/>
  <c r="S1553" i="4"/>
  <c r="S1557" i="4"/>
  <c r="L1587" i="4"/>
  <c r="L1590" i="4"/>
  <c r="S1590" i="4"/>
  <c r="L1595" i="4"/>
  <c r="L1598" i="4"/>
  <c r="S1598" i="4"/>
  <c r="L1603" i="4"/>
  <c r="L1606" i="4"/>
  <c r="S1606" i="4"/>
  <c r="L1611" i="4"/>
  <c r="L1614" i="4"/>
  <c r="S1614" i="4"/>
  <c r="L1619" i="4"/>
  <c r="L1622" i="4"/>
  <c r="S1622" i="4"/>
  <c r="L1627" i="4"/>
  <c r="L1630" i="4"/>
  <c r="S1630" i="4"/>
  <c r="L1635" i="4"/>
  <c r="L1638" i="4"/>
  <c r="S1638" i="4"/>
  <c r="L1643" i="4"/>
  <c r="L1646" i="4"/>
  <c r="S1646" i="4"/>
  <c r="L1673" i="4"/>
  <c r="S1673" i="4"/>
  <c r="L1681" i="4"/>
  <c r="S1681" i="4"/>
  <c r="L1689" i="4"/>
  <c r="S1689" i="4"/>
  <c r="L1697" i="4"/>
  <c r="S1697" i="4"/>
  <c r="L1705" i="4"/>
  <c r="S1705" i="4"/>
  <c r="L1713" i="4"/>
  <c r="S1713" i="4"/>
  <c r="K1714" i="4"/>
  <c r="P1714" i="4"/>
  <c r="S1714" i="4"/>
  <c r="L1730" i="4"/>
  <c r="S1730" i="4"/>
  <c r="H1730" i="4"/>
  <c r="C1730" i="4"/>
  <c r="L1745" i="4"/>
  <c r="S1745" i="4"/>
  <c r="H1745" i="4"/>
  <c r="C1745" i="4"/>
  <c r="L1749" i="4"/>
  <c r="S1749" i="4"/>
  <c r="H1749" i="4"/>
  <c r="C1749" i="4"/>
  <c r="L1753" i="4"/>
  <c r="S1753" i="4"/>
  <c r="H1753" i="4"/>
  <c r="C1753" i="4"/>
  <c r="L1757" i="4"/>
  <c r="S1757" i="4"/>
  <c r="H1757" i="4"/>
  <c r="C1757" i="4"/>
  <c r="L1770" i="4"/>
  <c r="K1770" i="4"/>
  <c r="P1770" i="4"/>
  <c r="L1774" i="4"/>
  <c r="K1774" i="4"/>
  <c r="P1774" i="4"/>
  <c r="L1778" i="4"/>
  <c r="K1778" i="4"/>
  <c r="P1778" i="4"/>
  <c r="L1782" i="4"/>
  <c r="K1782" i="4"/>
  <c r="P1782" i="4"/>
  <c r="L1786" i="4"/>
  <c r="K1786" i="4"/>
  <c r="P1786" i="4"/>
  <c r="L1797" i="4"/>
  <c r="S1797" i="4"/>
  <c r="L1802" i="4"/>
  <c r="K1802" i="4"/>
  <c r="P1802" i="4"/>
  <c r="L1715" i="4"/>
  <c r="S1715" i="4"/>
  <c r="L1723" i="4"/>
  <c r="S1723" i="4"/>
  <c r="L1729" i="4"/>
  <c r="S1729" i="4"/>
  <c r="S1765" i="4"/>
  <c r="K1766" i="4"/>
  <c r="P1766" i="4"/>
  <c r="S1766" i="4"/>
  <c r="K1771" i="4"/>
  <c r="P1771" i="4"/>
  <c r="S1771" i="4"/>
  <c r="K1775" i="4"/>
  <c r="P1775" i="4"/>
  <c r="S1775" i="4"/>
  <c r="K1779" i="4"/>
  <c r="P1779" i="4"/>
  <c r="S1779" i="4"/>
  <c r="K1783" i="4"/>
  <c r="P1783" i="4"/>
  <c r="S1783" i="4"/>
  <c r="L1790" i="4"/>
  <c r="K1790" i="4"/>
  <c r="P1790" i="4"/>
  <c r="K1799" i="4"/>
  <c r="P1799" i="4"/>
  <c r="S1799" i="4"/>
  <c r="S1803" i="4"/>
  <c r="S1804" i="4"/>
  <c r="L1806" i="4"/>
  <c r="K1806" i="4"/>
  <c r="P1806" i="4"/>
  <c r="L1822" i="4"/>
  <c r="L1823" i="4"/>
  <c r="K1823" i="4"/>
  <c r="P1823" i="4"/>
  <c r="S1756" i="4"/>
  <c r="S1760" i="4"/>
  <c r="S1764" i="4"/>
  <c r="L1794" i="4"/>
  <c r="K1794" i="4"/>
  <c r="P1794" i="4"/>
  <c r="L1810" i="4"/>
  <c r="K1810" i="4"/>
  <c r="P1810" i="4"/>
  <c r="L1819" i="4"/>
  <c r="K1819" i="4"/>
  <c r="P1819" i="4"/>
  <c r="S1819" i="4" s="1"/>
  <c r="L1727" i="4"/>
  <c r="S1727" i="4"/>
  <c r="L1733" i="4"/>
  <c r="S1733" i="4"/>
  <c r="H1765" i="4"/>
  <c r="C1765" i="4"/>
  <c r="K1791" i="4"/>
  <c r="P1791" i="4"/>
  <c r="S1791" i="4"/>
  <c r="S1795" i="4"/>
  <c r="S1796" i="4"/>
  <c r="L1798" i="4"/>
  <c r="K1798" i="4"/>
  <c r="P1798" i="4"/>
  <c r="L1814" i="4"/>
  <c r="L1815" i="4"/>
  <c r="K1815" i="4"/>
  <c r="P1815" i="4"/>
  <c r="L1909" i="4"/>
  <c r="K1909" i="4"/>
  <c r="P1909" i="4"/>
  <c r="H1935" i="4"/>
  <c r="C1935" i="4"/>
  <c r="L1935" i="4"/>
  <c r="S1935" i="4"/>
  <c r="S1769" i="4"/>
  <c r="S1773" i="4"/>
  <c r="S1777" i="4"/>
  <c r="S1781" i="4"/>
  <c r="S1785" i="4"/>
  <c r="S1789" i="4"/>
  <c r="S1793" i="4"/>
  <c r="K1814" i="4"/>
  <c r="P1814" i="4"/>
  <c r="K1818" i="4"/>
  <c r="P1818" i="4"/>
  <c r="S1818" i="4"/>
  <c r="K1822" i="4"/>
  <c r="P1822" i="4"/>
  <c r="K1826" i="4"/>
  <c r="P1826" i="4"/>
  <c r="S1826" i="4"/>
  <c r="L1917" i="4"/>
  <c r="K1917" i="4"/>
  <c r="P1917" i="4"/>
  <c r="H1951" i="4"/>
  <c r="C1951" i="4"/>
  <c r="L1951" i="4"/>
  <c r="S1951" i="4"/>
  <c r="H1971" i="4"/>
  <c r="C1971" i="4"/>
  <c r="L1971" i="4"/>
  <c r="S1971" i="4"/>
  <c r="H1979" i="4"/>
  <c r="C1979" i="4"/>
  <c r="L1979" i="4"/>
  <c r="S1979" i="4"/>
  <c r="H1981" i="4"/>
  <c r="C1981" i="4"/>
  <c r="L1981" i="4"/>
  <c r="S1981" i="4"/>
  <c r="K1985" i="4"/>
  <c r="P1985" i="4"/>
  <c r="L1985" i="4"/>
  <c r="K1989" i="4"/>
  <c r="P1989" i="4"/>
  <c r="L1989" i="4"/>
  <c r="S1989" i="4"/>
  <c r="K1993" i="4"/>
  <c r="P1993" i="4"/>
  <c r="L1993" i="4"/>
  <c r="S1993" i="4"/>
  <c r="K1997" i="4"/>
  <c r="P1997" i="4"/>
  <c r="L1997" i="4"/>
  <c r="S1997" i="4"/>
  <c r="S1768" i="4"/>
  <c r="L1893" i="4"/>
  <c r="K1893" i="4"/>
  <c r="P1893" i="4"/>
  <c r="K1947" i="4"/>
  <c r="P1947" i="4"/>
  <c r="L1947" i="4"/>
  <c r="K1957" i="4"/>
  <c r="P1957" i="4"/>
  <c r="L1957" i="4"/>
  <c r="K1965" i="4"/>
  <c r="P1965" i="4"/>
  <c r="L1965" i="4"/>
  <c r="K1973" i="4"/>
  <c r="P1973" i="4"/>
  <c r="L1973" i="4"/>
  <c r="L1901" i="4"/>
  <c r="K1901" i="4"/>
  <c r="P1901" i="4"/>
  <c r="L1933" i="4"/>
  <c r="K1933" i="4"/>
  <c r="P1933" i="4"/>
  <c r="K1960" i="4"/>
  <c r="P1960" i="4"/>
  <c r="L1960" i="4"/>
  <c r="K1983" i="4"/>
  <c r="P1983" i="4"/>
  <c r="L1983" i="4"/>
  <c r="K1987" i="4"/>
  <c r="P1987" i="4"/>
  <c r="L1987" i="4"/>
  <c r="K1991" i="4"/>
  <c r="P1991" i="4"/>
  <c r="L1991" i="4"/>
  <c r="S1991" i="4"/>
  <c r="K1995" i="4"/>
  <c r="P1995" i="4"/>
  <c r="L1995" i="4"/>
  <c r="S1995" i="4"/>
  <c r="K1999" i="4"/>
  <c r="P1999" i="4"/>
  <c r="L1999" i="4"/>
  <c r="S1999" i="4"/>
  <c r="L1889" i="4"/>
  <c r="S1889" i="4"/>
  <c r="L1898" i="4"/>
  <c r="L1899" i="4"/>
  <c r="L1905" i="4"/>
  <c r="S1905" i="4"/>
  <c r="L1914" i="4"/>
  <c r="L1915" i="4"/>
  <c r="L1921" i="4"/>
  <c r="S1921" i="4"/>
  <c r="L1930" i="4"/>
  <c r="L1931" i="4"/>
  <c r="L1890" i="4"/>
  <c r="L1891" i="4"/>
  <c r="L1897" i="4"/>
  <c r="S1897" i="4"/>
  <c r="L1906" i="4"/>
  <c r="L1907" i="4"/>
  <c r="L1913" i="4"/>
  <c r="S1913" i="4"/>
  <c r="L1922" i="4"/>
  <c r="L1923" i="4"/>
  <c r="K1925" i="4"/>
  <c r="P1925" i="4"/>
  <c r="S1925" i="4"/>
  <c r="L1928" i="4"/>
  <c r="L1929" i="4"/>
  <c r="S1929" i="4"/>
  <c r="L1939" i="4"/>
  <c r="S1939" i="4"/>
  <c r="L1955" i="4"/>
  <c r="S1955" i="4"/>
  <c r="L1961" i="4"/>
  <c r="S1961" i="4"/>
  <c r="L1969" i="4"/>
  <c r="S1969" i="4"/>
  <c r="L1977" i="4"/>
  <c r="S1977" i="4"/>
  <c r="L1984" i="4"/>
  <c r="S1984" i="4"/>
  <c r="L1986" i="4"/>
  <c r="S1986" i="4"/>
  <c r="L1988" i="4"/>
  <c r="S1988" i="4"/>
  <c r="L1990" i="4"/>
  <c r="S1990" i="4"/>
  <c r="L1992" i="4"/>
  <c r="S1992" i="4"/>
  <c r="L1994" i="4"/>
  <c r="S1994" i="4"/>
  <c r="L1996" i="4"/>
  <c r="S1996" i="4"/>
  <c r="L1998" i="4"/>
  <c r="S1998" i="4"/>
  <c r="L2000" i="4"/>
  <c r="S2000" i="4"/>
  <c r="S138" i="4"/>
  <c r="S178" i="4"/>
  <c r="S282" i="4"/>
  <c r="K30" i="4"/>
  <c r="P30" i="4"/>
  <c r="K33" i="4"/>
  <c r="P33" i="4" s="1"/>
  <c r="S33" i="4" s="1"/>
  <c r="K34" i="4"/>
  <c r="P34" i="4" s="1"/>
  <c r="S34" i="4" s="1"/>
  <c r="K35" i="4"/>
  <c r="P35" i="4" s="1"/>
  <c r="K57" i="4"/>
  <c r="P57" i="4" s="1"/>
  <c r="S57" i="4" s="1"/>
  <c r="K58" i="4"/>
  <c r="P58" i="4"/>
  <c r="K59" i="4"/>
  <c r="P59" i="4" s="1"/>
  <c r="K60" i="4"/>
  <c r="P60" i="4" s="1"/>
  <c r="K61" i="4"/>
  <c r="P61" i="4" s="1"/>
  <c r="S61" i="4" s="1"/>
  <c r="K84" i="4"/>
  <c r="P84" i="4" s="1"/>
  <c r="K85" i="4"/>
  <c r="P85" i="4" s="1"/>
  <c r="K86" i="4"/>
  <c r="P86" i="4" s="1"/>
  <c r="K87" i="4"/>
  <c r="P87" i="4" s="1"/>
  <c r="K88" i="4"/>
  <c r="P88" i="4"/>
  <c r="K89" i="4"/>
  <c r="P89" i="4" s="1"/>
  <c r="L441" i="4"/>
  <c r="K441" i="4"/>
  <c r="P441" i="4" s="1"/>
  <c r="S441" i="4" s="1"/>
  <c r="L445" i="4"/>
  <c r="K445" i="4"/>
  <c r="P445" i="4"/>
  <c r="K449" i="4"/>
  <c r="P449" i="4" s="1"/>
  <c r="K453" i="4"/>
  <c r="P453" i="4" s="1"/>
  <c r="L461" i="4"/>
  <c r="K465" i="4"/>
  <c r="P465" i="4" s="1"/>
  <c r="K473" i="4"/>
  <c r="P473" i="4" s="1"/>
  <c r="L481" i="4"/>
  <c r="K488" i="4"/>
  <c r="P488" i="4" s="1"/>
  <c r="K496" i="4"/>
  <c r="P496" i="4" s="1"/>
  <c r="L504" i="4"/>
  <c r="K504" i="4"/>
  <c r="P504" i="4" s="1"/>
  <c r="K508" i="4"/>
  <c r="P508" i="4" s="1"/>
  <c r="L512" i="4"/>
  <c r="K512" i="4"/>
  <c r="P512" i="4" s="1"/>
  <c r="L516" i="4"/>
  <c r="K516" i="4"/>
  <c r="P516" i="4" s="1"/>
  <c r="L520" i="4"/>
  <c r="K520" i="4"/>
  <c r="P520" i="4" s="1"/>
  <c r="S520" i="4" s="1"/>
  <c r="L524" i="4"/>
  <c r="L528" i="4"/>
  <c r="L536" i="4"/>
  <c r="L544" i="4"/>
  <c r="K548" i="4"/>
  <c r="P548" i="4" s="1"/>
  <c r="L552" i="4"/>
  <c r="K552" i="4"/>
  <c r="P552" i="4" s="1"/>
  <c r="K556" i="4"/>
  <c r="P556" i="4" s="1"/>
  <c r="L560" i="4"/>
  <c r="K560" i="4"/>
  <c r="P560" i="4" s="1"/>
  <c r="L564" i="4"/>
  <c r="L568" i="4"/>
  <c r="K568" i="4"/>
  <c r="P568" i="4" s="1"/>
  <c r="S568" i="4" s="1"/>
  <c r="L572" i="4"/>
  <c r="K576" i="4"/>
  <c r="P576" i="4" s="1"/>
  <c r="L580" i="4"/>
  <c r="K584" i="4"/>
  <c r="P584" i="4"/>
  <c r="L596" i="4"/>
  <c r="K596" i="4"/>
  <c r="P596" i="4"/>
  <c r="K600" i="4"/>
  <c r="P600" i="4" s="1"/>
  <c r="L604" i="4"/>
  <c r="K604" i="4"/>
  <c r="P604" i="4" s="1"/>
  <c r="K608" i="4"/>
  <c r="P608" i="4" s="1"/>
  <c r="L612" i="4"/>
  <c r="K612" i="4"/>
  <c r="P612" i="4"/>
  <c r="K616" i="4"/>
  <c r="P616" i="4" s="1"/>
  <c r="L620" i="4"/>
  <c r="K620" i="4"/>
  <c r="P620" i="4" s="1"/>
  <c r="K624" i="4"/>
  <c r="P624" i="4" s="1"/>
  <c r="L628" i="4"/>
  <c r="K628" i="4"/>
  <c r="P628" i="4" s="1"/>
  <c r="L632" i="4"/>
  <c r="K632" i="4"/>
  <c r="P632" i="4"/>
  <c r="L636" i="4"/>
  <c r="K636" i="4"/>
  <c r="P636" i="4" s="1"/>
  <c r="L640" i="4"/>
  <c r="K640" i="4"/>
  <c r="P640" i="4" s="1"/>
  <c r="S640" i="4" s="1"/>
  <c r="L644" i="4"/>
  <c r="K644" i="4"/>
  <c r="P644" i="4" s="1"/>
  <c r="L648" i="4"/>
  <c r="K648" i="4"/>
  <c r="P648" i="4" s="1"/>
  <c r="L652" i="4"/>
  <c r="K652" i="4"/>
  <c r="P652" i="4" s="1"/>
  <c r="S652" i="4" s="1"/>
  <c r="L656" i="4"/>
  <c r="K656" i="4"/>
  <c r="P656" i="4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/>
  <c r="H688" i="4"/>
  <c r="C688" i="4" s="1"/>
  <c r="L688" i="4"/>
  <c r="H690" i="4"/>
  <c r="C690" i="4" s="1"/>
  <c r="L690" i="4"/>
  <c r="S690" i="4" s="1"/>
  <c r="H692" i="4"/>
  <c r="C692" i="4" s="1"/>
  <c r="L692" i="4"/>
  <c r="S692" i="4"/>
  <c r="H694" i="4"/>
  <c r="C694" i="4" s="1"/>
  <c r="L694" i="4"/>
  <c r="H696" i="4"/>
  <c r="C696" i="4"/>
  <c r="L696" i="4"/>
  <c r="S696" i="4" s="1"/>
  <c r="C698" i="4"/>
  <c r="H700" i="4"/>
  <c r="C700" i="4" s="1"/>
  <c r="H702" i="4"/>
  <c r="C702" i="4" s="1"/>
  <c r="C704" i="4"/>
  <c r="L704" i="4"/>
  <c r="S704" i="4" s="1"/>
  <c r="H706" i="4"/>
  <c r="C706" i="4" s="1"/>
  <c r="C708" i="4"/>
  <c r="L708" i="4"/>
  <c r="S708" i="4" s="1"/>
  <c r="H710" i="4"/>
  <c r="C710" i="4"/>
  <c r="L710" i="4"/>
  <c r="S710" i="4" s="1"/>
  <c r="C712" i="4"/>
  <c r="L712" i="4"/>
  <c r="S712" i="4" s="1"/>
  <c r="H714" i="4"/>
  <c r="C714" i="4"/>
  <c r="C716" i="4"/>
  <c r="L716" i="4"/>
  <c r="S716" i="4" s="1"/>
  <c r="C718" i="4"/>
  <c r="L718" i="4"/>
  <c r="S718" i="4" s="1"/>
  <c r="H720" i="4"/>
  <c r="C720" i="4" s="1"/>
  <c r="C722" i="4"/>
  <c r="L722" i="4"/>
  <c r="L724" i="4"/>
  <c r="C726" i="4"/>
  <c r="H728" i="4"/>
  <c r="C728" i="4" s="1"/>
  <c r="L728" i="4"/>
  <c r="S728" i="4" s="1"/>
  <c r="H730" i="4"/>
  <c r="C730" i="4" s="1"/>
  <c r="H732" i="4"/>
  <c r="C732" i="4"/>
  <c r="L734" i="4"/>
  <c r="H736" i="4"/>
  <c r="C736" i="4"/>
  <c r="H738" i="4"/>
  <c r="C738" i="4" s="1"/>
  <c r="H740" i="4"/>
  <c r="C740" i="4"/>
  <c r="L740" i="4"/>
  <c r="S740" i="4" s="1"/>
  <c r="H742" i="4"/>
  <c r="C742" i="4"/>
  <c r="L742" i="4"/>
  <c r="S742" i="4" s="1"/>
  <c r="H744" i="4"/>
  <c r="C744" i="4" s="1"/>
  <c r="H746" i="4"/>
  <c r="C746" i="4" s="1"/>
  <c r="H748" i="4"/>
  <c r="C748" i="4"/>
  <c r="L750" i="4"/>
  <c r="H752" i="4"/>
  <c r="C752" i="4" s="1"/>
  <c r="H754" i="4"/>
  <c r="C754" i="4" s="1"/>
  <c r="H756" i="4"/>
  <c r="C756" i="4"/>
  <c r="L756" i="4"/>
  <c r="S756" i="4" s="1"/>
  <c r="H758" i="4"/>
  <c r="C758" i="4"/>
  <c r="L758" i="4"/>
  <c r="S758" i="4" s="1"/>
  <c r="H769" i="4"/>
  <c r="C769" i="4"/>
  <c r="L769" i="4"/>
  <c r="S769" i="4" s="1"/>
  <c r="H785" i="4"/>
  <c r="C785" i="4"/>
  <c r="L785" i="4"/>
  <c r="S785" i="4" s="1"/>
  <c r="H801" i="4"/>
  <c r="C801" i="4"/>
  <c r="L801" i="4"/>
  <c r="S801" i="4" s="1"/>
  <c r="H817" i="4"/>
  <c r="C817" i="4"/>
  <c r="L817" i="4"/>
  <c r="S817" i="4" s="1"/>
  <c r="H833" i="4"/>
  <c r="C833" i="4"/>
  <c r="L833" i="4"/>
  <c r="S833" i="4" s="1"/>
  <c r="K48" i="4"/>
  <c r="P48" i="4"/>
  <c r="K49" i="4"/>
  <c r="P49" i="4" s="1"/>
  <c r="K51" i="4"/>
  <c r="P51" i="4"/>
  <c r="S51" i="4" s="1"/>
  <c r="K52" i="4"/>
  <c r="P52" i="4" s="1"/>
  <c r="K76" i="4"/>
  <c r="P76" i="4"/>
  <c r="K77" i="4"/>
  <c r="P77" i="4" s="1"/>
  <c r="K78" i="4"/>
  <c r="P78" i="4" s="1"/>
  <c r="K79" i="4"/>
  <c r="P79" i="4" s="1"/>
  <c r="K80" i="4"/>
  <c r="P80" i="4" s="1"/>
  <c r="S80" i="4" s="1"/>
  <c r="K81" i="4"/>
  <c r="P81" i="4" s="1"/>
  <c r="K82" i="4"/>
  <c r="P82" i="4" s="1"/>
  <c r="K83" i="4"/>
  <c r="P83" i="4" s="1"/>
  <c r="S83" i="4" s="1"/>
  <c r="L129" i="4"/>
  <c r="L137" i="4"/>
  <c r="L141" i="4"/>
  <c r="L143" i="4"/>
  <c r="L145" i="4"/>
  <c r="S145" i="4" s="1"/>
  <c r="L149" i="4"/>
  <c r="L151" i="4"/>
  <c r="L153" i="4"/>
  <c r="L161" i="4"/>
  <c r="S161" i="4" s="1"/>
  <c r="L165" i="4"/>
  <c r="L171" i="4"/>
  <c r="S171" i="4" s="1"/>
  <c r="L179" i="4"/>
  <c r="S179" i="4" s="1"/>
  <c r="L185" i="4"/>
  <c r="S185" i="4" s="1"/>
  <c r="L193" i="4"/>
  <c r="S193" i="4" s="1"/>
  <c r="L195" i="4"/>
  <c r="L197" i="4"/>
  <c r="S197" i="4" s="1"/>
  <c r="L199" i="4"/>
  <c r="S199" i="4"/>
  <c r="L207" i="4"/>
  <c r="L213" i="4"/>
  <c r="L221" i="4"/>
  <c r="L225" i="4"/>
  <c r="L227" i="4"/>
  <c r="L229" i="4"/>
  <c r="L239" i="4"/>
  <c r="L245" i="4"/>
  <c r="S245" i="4" s="1"/>
  <c r="L249" i="4"/>
  <c r="S249" i="4"/>
  <c r="L255" i="4"/>
  <c r="S255" i="4" s="1"/>
  <c r="L259" i="4"/>
  <c r="L261" i="4"/>
  <c r="S261" i="4" s="1"/>
  <c r="L265" i="4"/>
  <c r="L267" i="4"/>
  <c r="S267" i="4" s="1"/>
  <c r="L269" i="4"/>
  <c r="L271" i="4"/>
  <c r="S271" i="4" s="1"/>
  <c r="L277" i="4"/>
  <c r="S277" i="4" s="1"/>
  <c r="L279" i="4"/>
  <c r="S279" i="4" s="1"/>
  <c r="L283" i="4"/>
  <c r="L285" i="4"/>
  <c r="S285" i="4" s="1"/>
  <c r="L295" i="4"/>
  <c r="S295" i="4" s="1"/>
  <c r="L299" i="4"/>
  <c r="S299" i="4" s="1"/>
  <c r="L309" i="4"/>
  <c r="S309" i="4" s="1"/>
  <c r="L317" i="4"/>
  <c r="S317" i="4" s="1"/>
  <c r="L325" i="4"/>
  <c r="S325" i="4" s="1"/>
  <c r="L327" i="4"/>
  <c r="L335" i="4"/>
  <c r="L341" i="4"/>
  <c r="L347" i="4"/>
  <c r="S347" i="4" s="1"/>
  <c r="L349" i="4"/>
  <c r="L353" i="4"/>
  <c r="S353" i="4" s="1"/>
  <c r="L355" i="4"/>
  <c r="L363" i="4"/>
  <c r="L365" i="4"/>
  <c r="S365" i="4" s="1"/>
  <c r="L373" i="4"/>
  <c r="S373" i="4" s="1"/>
  <c r="L379" i="4"/>
  <c r="L387" i="4"/>
  <c r="L393" i="4"/>
  <c r="S393" i="4" s="1"/>
  <c r="L395" i="4"/>
  <c r="L403" i="4"/>
  <c r="L405" i="4"/>
  <c r="S405" i="4" s="1"/>
  <c r="L407" i="4"/>
  <c r="L409" i="4"/>
  <c r="S409" i="4" s="1"/>
  <c r="L417" i="4"/>
  <c r="S417" i="4" s="1"/>
  <c r="L425" i="4"/>
  <c r="S425" i="4" s="1"/>
  <c r="L429" i="4"/>
  <c r="L435" i="4"/>
  <c r="L437" i="4"/>
  <c r="S437" i="4" s="1"/>
  <c r="K440" i="4"/>
  <c r="P440" i="4" s="1"/>
  <c r="L444" i="4"/>
  <c r="K444" i="4"/>
  <c r="P444" i="4" s="1"/>
  <c r="S444" i="4" s="1"/>
  <c r="K448" i="4"/>
  <c r="P448" i="4"/>
  <c r="L452" i="4"/>
  <c r="K456" i="4"/>
  <c r="P456" i="4" s="1"/>
  <c r="L460" i="4"/>
  <c r="K464" i="4"/>
  <c r="P464" i="4" s="1"/>
  <c r="K472" i="4"/>
  <c r="P472" i="4" s="1"/>
  <c r="K480" i="4"/>
  <c r="P480" i="4" s="1"/>
  <c r="K493" i="4"/>
  <c r="P493" i="4" s="1"/>
  <c r="L501" i="4"/>
  <c r="K501" i="4"/>
  <c r="P501" i="4" s="1"/>
  <c r="L509" i="4"/>
  <c r="K509" i="4"/>
  <c r="P509" i="4"/>
  <c r="L517" i="4"/>
  <c r="K517" i="4"/>
  <c r="P517" i="4" s="1"/>
  <c r="L525" i="4"/>
  <c r="L533" i="4"/>
  <c r="L541" i="4"/>
  <c r="L545" i="4"/>
  <c r="K549" i="4"/>
  <c r="P549" i="4" s="1"/>
  <c r="L553" i="4"/>
  <c r="K553" i="4"/>
  <c r="P553" i="4" s="1"/>
  <c r="K557" i="4"/>
  <c r="P557" i="4" s="1"/>
  <c r="L561" i="4"/>
  <c r="K561" i="4"/>
  <c r="P561" i="4" s="1"/>
  <c r="L569" i="4"/>
  <c r="K569" i="4"/>
  <c r="P569" i="4" s="1"/>
  <c r="S569" i="4" s="1"/>
  <c r="L577" i="4"/>
  <c r="K577" i="4"/>
  <c r="P577" i="4" s="1"/>
  <c r="L585" i="4"/>
  <c r="K585" i="4"/>
  <c r="P585" i="4" s="1"/>
  <c r="L593" i="4"/>
  <c r="K593" i="4"/>
  <c r="P593" i="4"/>
  <c r="L597" i="4"/>
  <c r="K597" i="4"/>
  <c r="P597" i="4" s="1"/>
  <c r="K601" i="4"/>
  <c r="P601" i="4" s="1"/>
  <c r="L605" i="4"/>
  <c r="K605" i="4"/>
  <c r="P605" i="4" s="1"/>
  <c r="S605" i="4" s="1"/>
  <c r="K609" i="4"/>
  <c r="P609" i="4" s="1"/>
  <c r="L613" i="4"/>
  <c r="K613" i="4"/>
  <c r="P613" i="4" s="1"/>
  <c r="K617" i="4"/>
  <c r="P617" i="4" s="1"/>
  <c r="L621" i="4"/>
  <c r="K621" i="4"/>
  <c r="P621" i="4" s="1"/>
  <c r="K625" i="4"/>
  <c r="P625" i="4" s="1"/>
  <c r="L629" i="4"/>
  <c r="K629" i="4"/>
  <c r="P629" i="4" s="1"/>
  <c r="K633" i="4"/>
  <c r="P633" i="4" s="1"/>
  <c r="L637" i="4"/>
  <c r="K637" i="4"/>
  <c r="P637" i="4" s="1"/>
  <c r="K641" i="4"/>
  <c r="P641" i="4" s="1"/>
  <c r="L645" i="4"/>
  <c r="K645" i="4"/>
  <c r="P645" i="4" s="1"/>
  <c r="K649" i="4"/>
  <c r="P649" i="4" s="1"/>
  <c r="K653" i="4"/>
  <c r="P653" i="4" s="1"/>
  <c r="L657" i="4"/>
  <c r="K657" i="4"/>
  <c r="P657" i="4" s="1"/>
  <c r="K661" i="4"/>
  <c r="P661" i="4" s="1"/>
  <c r="L665" i="4"/>
  <c r="K665" i="4"/>
  <c r="P665" i="4" s="1"/>
  <c r="K669" i="4"/>
  <c r="P669" i="4" s="1"/>
  <c r="L673" i="4"/>
  <c r="K673" i="4"/>
  <c r="P673" i="4"/>
  <c r="K677" i="4"/>
  <c r="P677" i="4" s="1"/>
  <c r="K681" i="4"/>
  <c r="P681" i="4" s="1"/>
  <c r="K685" i="4"/>
  <c r="P685" i="4" s="1"/>
  <c r="H765" i="4"/>
  <c r="C765" i="4" s="1"/>
  <c r="L765" i="4"/>
  <c r="S765" i="4"/>
  <c r="H781" i="4"/>
  <c r="C781" i="4" s="1"/>
  <c r="L781" i="4"/>
  <c r="S781" i="4"/>
  <c r="H797" i="4"/>
  <c r="C797" i="4" s="1"/>
  <c r="L797" i="4"/>
  <c r="S797" i="4"/>
  <c r="H813" i="4"/>
  <c r="C813" i="4" s="1"/>
  <c r="L813" i="4"/>
  <c r="S813" i="4"/>
  <c r="H829" i="4"/>
  <c r="C829" i="4" s="1"/>
  <c r="L829" i="4"/>
  <c r="S829" i="4"/>
  <c r="H845" i="4"/>
  <c r="C845" i="4" s="1"/>
  <c r="L845" i="4"/>
  <c r="S845" i="4"/>
  <c r="S977" i="4"/>
  <c r="S1017" i="4"/>
  <c r="S1025" i="4"/>
  <c r="L1045" i="4"/>
  <c r="K1045" i="4"/>
  <c r="P1045" i="4" s="1"/>
  <c r="S1045" i="4" s="1"/>
  <c r="H19" i="4"/>
  <c r="C19" i="4" s="1"/>
  <c r="H20" i="4"/>
  <c r="C20" i="4" s="1"/>
  <c r="H21" i="4"/>
  <c r="C21" i="4" s="1"/>
  <c r="H24" i="4"/>
  <c r="C24" i="4" s="1"/>
  <c r="H25" i="4"/>
  <c r="C25" i="4" s="1"/>
  <c r="H26" i="4"/>
  <c r="C26" i="4"/>
  <c r="H29" i="4"/>
  <c r="C29" i="4" s="1"/>
  <c r="K96" i="4"/>
  <c r="P96" i="4" s="1"/>
  <c r="K97" i="4"/>
  <c r="P97" i="4"/>
  <c r="S97" i="4"/>
  <c r="K98" i="4"/>
  <c r="P98" i="4" s="1"/>
  <c r="S98" i="4" s="1"/>
  <c r="K100" i="4"/>
  <c r="P100" i="4" s="1"/>
  <c r="K102" i="4"/>
  <c r="P102" i="4"/>
  <c r="K103" i="4"/>
  <c r="P103" i="4" s="1"/>
  <c r="K104" i="4"/>
  <c r="P104" i="4" s="1"/>
  <c r="K105" i="4"/>
  <c r="P105" i="4"/>
  <c r="K106" i="4"/>
  <c r="P106" i="4" s="1"/>
  <c r="K107" i="4"/>
  <c r="P107" i="4"/>
  <c r="K108" i="4"/>
  <c r="P108" i="4" s="1"/>
  <c r="S108" i="4" s="1"/>
  <c r="K109" i="4"/>
  <c r="P109" i="4" s="1"/>
  <c r="S109" i="4" s="1"/>
  <c r="K110" i="4"/>
  <c r="P110" i="4" s="1"/>
  <c r="S110" i="4" s="1"/>
  <c r="K111" i="4"/>
  <c r="P111" i="4" s="1"/>
  <c r="K112" i="4"/>
  <c r="P112" i="4" s="1"/>
  <c r="K113" i="4"/>
  <c r="P113" i="4" s="1"/>
  <c r="K114" i="4"/>
  <c r="P114" i="4" s="1"/>
  <c r="K115" i="4"/>
  <c r="P115" i="4"/>
  <c r="K116" i="4"/>
  <c r="P116" i="4" s="1"/>
  <c r="K117" i="4"/>
  <c r="P117" i="4"/>
  <c r="K120" i="4"/>
  <c r="P120" i="4" s="1"/>
  <c r="K123" i="4"/>
  <c r="P123" i="4" s="1"/>
  <c r="K124" i="4"/>
  <c r="P124" i="4" s="1"/>
  <c r="S124" i="4" s="1"/>
  <c r="K125" i="4"/>
  <c r="P125" i="4" s="1"/>
  <c r="L439" i="4"/>
  <c r="K439" i="4"/>
  <c r="P439" i="4"/>
  <c r="K443" i="4"/>
  <c r="P443" i="4" s="1"/>
  <c r="L447" i="4"/>
  <c r="K447" i="4"/>
  <c r="P447" i="4" s="1"/>
  <c r="S447" i="4" s="1"/>
  <c r="L451" i="4"/>
  <c r="K451" i="4"/>
  <c r="P451" i="4"/>
  <c r="K455" i="4"/>
  <c r="P455" i="4" s="1"/>
  <c r="L459" i="4"/>
  <c r="K459" i="4"/>
  <c r="P459" i="4" s="1"/>
  <c r="K463" i="4"/>
  <c r="P463" i="4"/>
  <c r="L467" i="4"/>
  <c r="K467" i="4"/>
  <c r="P467" i="4" s="1"/>
  <c r="S467" i="4" s="1"/>
  <c r="K471" i="4"/>
  <c r="P471" i="4" s="1"/>
  <c r="L475" i="4"/>
  <c r="K475" i="4"/>
  <c r="P475" i="4" s="1"/>
  <c r="K479" i="4"/>
  <c r="P479" i="4" s="1"/>
  <c r="L482" i="4"/>
  <c r="K482" i="4"/>
  <c r="P482" i="4" s="1"/>
  <c r="L486" i="4"/>
  <c r="K486" i="4"/>
  <c r="P486" i="4" s="1"/>
  <c r="L490" i="4"/>
  <c r="K490" i="4"/>
  <c r="P490" i="4" s="1"/>
  <c r="S490" i="4" s="1"/>
  <c r="L494" i="4"/>
  <c r="K494" i="4"/>
  <c r="P494" i="4" s="1"/>
  <c r="L502" i="4"/>
  <c r="K502" i="4"/>
  <c r="P502" i="4" s="1"/>
  <c r="L510" i="4"/>
  <c r="K510" i="4"/>
  <c r="P510" i="4" s="1"/>
  <c r="L518" i="4"/>
  <c r="K518" i="4"/>
  <c r="P518" i="4" s="1"/>
  <c r="L526" i="4"/>
  <c r="L530" i="4"/>
  <c r="K542" i="4"/>
  <c r="P542" i="4" s="1"/>
  <c r="L546" i="4"/>
  <c r="K550" i="4"/>
  <c r="P550" i="4"/>
  <c r="L558" i="4"/>
  <c r="K558" i="4"/>
  <c r="P558" i="4" s="1"/>
  <c r="L562" i="4"/>
  <c r="K562" i="4"/>
  <c r="P562" i="4" s="1"/>
  <c r="S562" i="4" s="1"/>
  <c r="K566" i="4"/>
  <c r="P566" i="4" s="1"/>
  <c r="L570" i="4"/>
  <c r="L574" i="4"/>
  <c r="K574" i="4"/>
  <c r="P574" i="4"/>
  <c r="L578" i="4"/>
  <c r="K578" i="4"/>
  <c r="P578" i="4" s="1"/>
  <c r="L582" i="4"/>
  <c r="K582" i="4"/>
  <c r="P582" i="4" s="1"/>
  <c r="S582" i="4" s="1"/>
  <c r="L586" i="4"/>
  <c r="K586" i="4"/>
  <c r="P586" i="4" s="1"/>
  <c r="L590" i="4"/>
  <c r="K590" i="4"/>
  <c r="P590" i="4" s="1"/>
  <c r="S590" i="4" s="1"/>
  <c r="L594" i="4"/>
  <c r="K594" i="4"/>
  <c r="P594" i="4" s="1"/>
  <c r="S594" i="4" s="1"/>
  <c r="L598" i="4"/>
  <c r="K598" i="4"/>
  <c r="P598" i="4" s="1"/>
  <c r="S598" i="4" s="1"/>
  <c r="L606" i="4"/>
  <c r="K606" i="4"/>
  <c r="P606" i="4" s="1"/>
  <c r="S606" i="4" s="1"/>
  <c r="K610" i="4"/>
  <c r="P610" i="4" s="1"/>
  <c r="L614" i="4"/>
  <c r="K614" i="4"/>
  <c r="P614" i="4" s="1"/>
  <c r="L618" i="4"/>
  <c r="L622" i="4"/>
  <c r="K622" i="4"/>
  <c r="P622" i="4"/>
  <c r="K626" i="4"/>
  <c r="P626" i="4" s="1"/>
  <c r="K634" i="4"/>
  <c r="P634" i="4" s="1"/>
  <c r="L642" i="4"/>
  <c r="K646" i="4"/>
  <c r="P646" i="4" s="1"/>
  <c r="L658" i="4"/>
  <c r="L666" i="4"/>
  <c r="K674" i="4"/>
  <c r="P674" i="4" s="1"/>
  <c r="L682" i="4"/>
  <c r="H777" i="4"/>
  <c r="C777" i="4" s="1"/>
  <c r="L777" i="4"/>
  <c r="S777" i="4"/>
  <c r="H793" i="4"/>
  <c r="C793" i="4" s="1"/>
  <c r="L793" i="4"/>
  <c r="S793" i="4"/>
  <c r="H809" i="4"/>
  <c r="C809" i="4" s="1"/>
  <c r="L809" i="4"/>
  <c r="S809" i="4"/>
  <c r="H825" i="4"/>
  <c r="C825" i="4" s="1"/>
  <c r="L825" i="4"/>
  <c r="S825" i="4"/>
  <c r="H841" i="4"/>
  <c r="C841" i="4" s="1"/>
  <c r="L841" i="4"/>
  <c r="S841" i="4"/>
  <c r="L1061" i="4"/>
  <c r="K1061" i="4"/>
  <c r="P1061" i="4" s="1"/>
  <c r="L438" i="4"/>
  <c r="S438" i="4" s="1"/>
  <c r="K442" i="4"/>
  <c r="P442" i="4" s="1"/>
  <c r="L446" i="4"/>
  <c r="K446" i="4"/>
  <c r="P446" i="4" s="1"/>
  <c r="S446" i="4" s="1"/>
  <c r="K450" i="4"/>
  <c r="P450" i="4"/>
  <c r="L454" i="4"/>
  <c r="K454" i="4"/>
  <c r="P454" i="4" s="1"/>
  <c r="L458" i="4"/>
  <c r="K458" i="4"/>
  <c r="P458" i="4" s="1"/>
  <c r="S458" i="4" s="1"/>
  <c r="L462" i="4"/>
  <c r="K462" i="4"/>
  <c r="P462" i="4" s="1"/>
  <c r="L466" i="4"/>
  <c r="K466" i="4"/>
  <c r="P466" i="4" s="1"/>
  <c r="S466" i="4" s="1"/>
  <c r="L470" i="4"/>
  <c r="K470" i="4"/>
  <c r="P470" i="4" s="1"/>
  <c r="L474" i="4"/>
  <c r="K474" i="4"/>
  <c r="P474" i="4" s="1"/>
  <c r="S474" i="4" s="1"/>
  <c r="L478" i="4"/>
  <c r="K478" i="4"/>
  <c r="P478" i="4" s="1"/>
  <c r="K483" i="4"/>
  <c r="P483" i="4"/>
  <c r="L487" i="4"/>
  <c r="K487" i="4"/>
  <c r="P487" i="4" s="1"/>
  <c r="K491" i="4"/>
  <c r="P491" i="4" s="1"/>
  <c r="L495" i="4"/>
  <c r="K495" i="4"/>
  <c r="P495" i="4" s="1"/>
  <c r="K499" i="4"/>
  <c r="P499" i="4" s="1"/>
  <c r="L503" i="4"/>
  <c r="K503" i="4"/>
  <c r="P503" i="4" s="1"/>
  <c r="K507" i="4"/>
  <c r="P507" i="4"/>
  <c r="L511" i="4"/>
  <c r="K511" i="4"/>
  <c r="P511" i="4" s="1"/>
  <c r="K515" i="4"/>
  <c r="P515" i="4"/>
  <c r="L519" i="4"/>
  <c r="K519" i="4"/>
  <c r="P519" i="4" s="1"/>
  <c r="K523" i="4"/>
  <c r="P523" i="4" s="1"/>
  <c r="L531" i="4"/>
  <c r="L539" i="4"/>
  <c r="L551" i="4"/>
  <c r="K551" i="4"/>
  <c r="P551" i="4" s="1"/>
  <c r="L559" i="4"/>
  <c r="K559" i="4"/>
  <c r="P559" i="4" s="1"/>
  <c r="L563" i="4"/>
  <c r="K563" i="4"/>
  <c r="P563" i="4" s="1"/>
  <c r="L567" i="4"/>
  <c r="K567" i="4"/>
  <c r="P567" i="4" s="1"/>
  <c r="L571" i="4"/>
  <c r="K571" i="4"/>
  <c r="P571" i="4" s="1"/>
  <c r="K575" i="4"/>
  <c r="P575" i="4" s="1"/>
  <c r="L579" i="4"/>
  <c r="K579" i="4"/>
  <c r="P579" i="4" s="1"/>
  <c r="S579" i="4" s="1"/>
  <c r="K583" i="4"/>
  <c r="P583" i="4"/>
  <c r="L587" i="4"/>
  <c r="K587" i="4"/>
  <c r="P587" i="4" s="1"/>
  <c r="K591" i="4"/>
  <c r="P591" i="4" s="1"/>
  <c r="L595" i="4"/>
  <c r="K595" i="4"/>
  <c r="P595" i="4"/>
  <c r="L599" i="4"/>
  <c r="K599" i="4"/>
  <c r="P599" i="4" s="1"/>
  <c r="S599" i="4" s="1"/>
  <c r="K603" i="4"/>
  <c r="P603" i="4" s="1"/>
  <c r="L607" i="4"/>
  <c r="K607" i="4"/>
  <c r="P607" i="4" s="1"/>
  <c r="K611" i="4"/>
  <c r="P611" i="4" s="1"/>
  <c r="L615" i="4"/>
  <c r="K615" i="4"/>
  <c r="P615" i="4" s="1"/>
  <c r="S615" i="4" s="1"/>
  <c r="K619" i="4"/>
  <c r="P619" i="4"/>
  <c r="L623" i="4"/>
  <c r="K623" i="4"/>
  <c r="P623" i="4" s="1"/>
  <c r="K627" i="4"/>
  <c r="P627" i="4" s="1"/>
  <c r="L631" i="4"/>
  <c r="K631" i="4"/>
  <c r="P631" i="4" s="1"/>
  <c r="L635" i="4"/>
  <c r="K635" i="4"/>
  <c r="P635" i="4" s="1"/>
  <c r="L639" i="4"/>
  <c r="K639" i="4"/>
  <c r="P639" i="4" s="1"/>
  <c r="L643" i="4"/>
  <c r="K643" i="4"/>
  <c r="P643" i="4" s="1"/>
  <c r="S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/>
  <c r="L675" i="4"/>
  <c r="K675" i="4"/>
  <c r="P675" i="4" s="1"/>
  <c r="L679" i="4"/>
  <c r="K679" i="4"/>
  <c r="P679" i="4" s="1"/>
  <c r="L683" i="4"/>
  <c r="K683" i="4"/>
  <c r="P683" i="4"/>
  <c r="S683" i="4" s="1"/>
  <c r="H773" i="4"/>
  <c r="C773" i="4" s="1"/>
  <c r="L773" i="4"/>
  <c r="S773" i="4"/>
  <c r="H789" i="4"/>
  <c r="C789" i="4" s="1"/>
  <c r="L789" i="4"/>
  <c r="S789" i="4"/>
  <c r="H805" i="4"/>
  <c r="C805" i="4" s="1"/>
  <c r="L805" i="4"/>
  <c r="S805" i="4"/>
  <c r="H821" i="4"/>
  <c r="C821" i="4" s="1"/>
  <c r="L821" i="4"/>
  <c r="S821" i="4"/>
  <c r="H837" i="4"/>
  <c r="C837" i="4" s="1"/>
  <c r="L837" i="4"/>
  <c r="S837" i="4"/>
  <c r="L764" i="4"/>
  <c r="S764" i="4" s="1"/>
  <c r="L768" i="4"/>
  <c r="S768" i="4"/>
  <c r="L772" i="4"/>
  <c r="S772" i="4" s="1"/>
  <c r="L776" i="4"/>
  <c r="S776" i="4"/>
  <c r="L780" i="4"/>
  <c r="S780" i="4" s="1"/>
  <c r="L784" i="4"/>
  <c r="S784" i="4"/>
  <c r="S787" i="4"/>
  <c r="L788" i="4"/>
  <c r="S788" i="4" s="1"/>
  <c r="L792" i="4"/>
  <c r="S792" i="4"/>
  <c r="L796" i="4"/>
  <c r="S796" i="4" s="1"/>
  <c r="L800" i="4"/>
  <c r="S800" i="4"/>
  <c r="L804" i="4"/>
  <c r="S804" i="4" s="1"/>
  <c r="L808" i="4"/>
  <c r="S808" i="4"/>
  <c r="L812" i="4"/>
  <c r="S812" i="4" s="1"/>
  <c r="L816" i="4"/>
  <c r="S816" i="4"/>
  <c r="L820" i="4"/>
  <c r="S820" i="4" s="1"/>
  <c r="L824" i="4"/>
  <c r="S824" i="4"/>
  <c r="L828" i="4"/>
  <c r="S828" i="4" s="1"/>
  <c r="S831" i="4"/>
  <c r="L832" i="4"/>
  <c r="S832" i="4" s="1"/>
  <c r="L836" i="4"/>
  <c r="S836" i="4"/>
  <c r="L840" i="4"/>
  <c r="S840" i="4" s="1"/>
  <c r="L844" i="4"/>
  <c r="S844" i="4"/>
  <c r="L846" i="4"/>
  <c r="S846" i="4" s="1"/>
  <c r="H846" i="4"/>
  <c r="C846" i="4"/>
  <c r="L848" i="4"/>
  <c r="S848" i="4" s="1"/>
  <c r="H848" i="4"/>
  <c r="C848" i="4"/>
  <c r="L850" i="4"/>
  <c r="S850" i="4" s="1"/>
  <c r="H850" i="4"/>
  <c r="C850" i="4"/>
  <c r="L852" i="4"/>
  <c r="S852" i="4" s="1"/>
  <c r="H852" i="4"/>
  <c r="C852" i="4"/>
  <c r="L854" i="4"/>
  <c r="S854" i="4" s="1"/>
  <c r="H854" i="4"/>
  <c r="C854" i="4"/>
  <c r="L856" i="4"/>
  <c r="S856" i="4" s="1"/>
  <c r="H856" i="4"/>
  <c r="C856" i="4"/>
  <c r="L858" i="4"/>
  <c r="S858" i="4" s="1"/>
  <c r="H858" i="4"/>
  <c r="C858" i="4"/>
  <c r="L860" i="4"/>
  <c r="S860" i="4" s="1"/>
  <c r="H860" i="4"/>
  <c r="C860" i="4"/>
  <c r="L862" i="4"/>
  <c r="S862" i="4" s="1"/>
  <c r="H862" i="4"/>
  <c r="C862" i="4"/>
  <c r="L864" i="4"/>
  <c r="S864" i="4" s="1"/>
  <c r="H864" i="4"/>
  <c r="C864" i="4"/>
  <c r="L866" i="4"/>
  <c r="S866" i="4" s="1"/>
  <c r="H866" i="4"/>
  <c r="C866" i="4"/>
  <c r="L868" i="4"/>
  <c r="S868" i="4" s="1"/>
  <c r="H868" i="4"/>
  <c r="C868" i="4"/>
  <c r="L870" i="4"/>
  <c r="S870" i="4" s="1"/>
  <c r="H870" i="4"/>
  <c r="C870" i="4"/>
  <c r="L872" i="4"/>
  <c r="S872" i="4" s="1"/>
  <c r="H872" i="4"/>
  <c r="C872" i="4"/>
  <c r="L874" i="4"/>
  <c r="S874" i="4" s="1"/>
  <c r="H874" i="4"/>
  <c r="C874" i="4"/>
  <c r="L876" i="4"/>
  <c r="S876" i="4" s="1"/>
  <c r="H876" i="4"/>
  <c r="C876" i="4"/>
  <c r="L878" i="4"/>
  <c r="S878" i="4" s="1"/>
  <c r="H878" i="4"/>
  <c r="C878" i="4"/>
  <c r="L880" i="4"/>
  <c r="S880" i="4" s="1"/>
  <c r="H880" i="4"/>
  <c r="C880" i="4"/>
  <c r="L882" i="4"/>
  <c r="S882" i="4" s="1"/>
  <c r="H882" i="4"/>
  <c r="C882" i="4"/>
  <c r="L884" i="4"/>
  <c r="S884" i="4" s="1"/>
  <c r="H884" i="4"/>
  <c r="C884" i="4"/>
  <c r="L886" i="4"/>
  <c r="S886" i="4" s="1"/>
  <c r="H886" i="4"/>
  <c r="C886" i="4"/>
  <c r="L888" i="4"/>
  <c r="S888" i="4" s="1"/>
  <c r="H888" i="4"/>
  <c r="C888" i="4"/>
  <c r="L890" i="4"/>
  <c r="S890" i="4" s="1"/>
  <c r="H890" i="4"/>
  <c r="C890" i="4"/>
  <c r="L892" i="4"/>
  <c r="S892" i="4" s="1"/>
  <c r="H892" i="4"/>
  <c r="C892" i="4"/>
  <c r="L894" i="4"/>
  <c r="S894" i="4" s="1"/>
  <c r="H894" i="4"/>
  <c r="C894" i="4"/>
  <c r="L896" i="4"/>
  <c r="S896" i="4" s="1"/>
  <c r="H896" i="4"/>
  <c r="C896" i="4"/>
  <c r="L898" i="4"/>
  <c r="S898" i="4" s="1"/>
  <c r="H898" i="4"/>
  <c r="C898" i="4"/>
  <c r="L900" i="4"/>
  <c r="S900" i="4" s="1"/>
  <c r="H900" i="4"/>
  <c r="C900" i="4"/>
  <c r="L902" i="4"/>
  <c r="S902" i="4" s="1"/>
  <c r="H902" i="4"/>
  <c r="C902" i="4"/>
  <c r="L904" i="4"/>
  <c r="S904" i="4" s="1"/>
  <c r="H904" i="4"/>
  <c r="C904" i="4"/>
  <c r="L906" i="4"/>
  <c r="S906" i="4" s="1"/>
  <c r="H906" i="4"/>
  <c r="C906" i="4"/>
  <c r="L908" i="4"/>
  <c r="S908" i="4" s="1"/>
  <c r="H908" i="4"/>
  <c r="C908" i="4"/>
  <c r="L910" i="4"/>
  <c r="S910" i="4" s="1"/>
  <c r="H910" i="4"/>
  <c r="C910" i="4"/>
  <c r="L912" i="4"/>
  <c r="S912" i="4" s="1"/>
  <c r="H912" i="4"/>
  <c r="C912" i="4"/>
  <c r="L914" i="4"/>
  <c r="S914" i="4" s="1"/>
  <c r="H914" i="4"/>
  <c r="C914" i="4"/>
  <c r="L916" i="4"/>
  <c r="S916" i="4" s="1"/>
  <c r="H916" i="4"/>
  <c r="C916" i="4"/>
  <c r="L918" i="4"/>
  <c r="S918" i="4" s="1"/>
  <c r="H918" i="4"/>
  <c r="C918" i="4"/>
  <c r="L920" i="4"/>
  <c r="S920" i="4" s="1"/>
  <c r="H920" i="4"/>
  <c r="C920" i="4"/>
  <c r="L922" i="4"/>
  <c r="S922" i="4" s="1"/>
  <c r="H922" i="4"/>
  <c r="C922" i="4"/>
  <c r="L924" i="4"/>
  <c r="S924" i="4" s="1"/>
  <c r="H924" i="4"/>
  <c r="C924" i="4"/>
  <c r="L926" i="4"/>
  <c r="S926" i="4" s="1"/>
  <c r="H926" i="4"/>
  <c r="C926" i="4"/>
  <c r="L928" i="4"/>
  <c r="S928" i="4" s="1"/>
  <c r="H928" i="4"/>
  <c r="C928" i="4"/>
  <c r="L930" i="4"/>
  <c r="S930" i="4" s="1"/>
  <c r="H930" i="4"/>
  <c r="C930" i="4"/>
  <c r="L932" i="4"/>
  <c r="S932" i="4" s="1"/>
  <c r="H932" i="4"/>
  <c r="C932" i="4"/>
  <c r="L934" i="4"/>
  <c r="S934" i="4" s="1"/>
  <c r="H934" i="4"/>
  <c r="C934" i="4"/>
  <c r="L936" i="4"/>
  <c r="S936" i="4" s="1"/>
  <c r="H936" i="4"/>
  <c r="C936" i="4"/>
  <c r="L938" i="4"/>
  <c r="S938" i="4" s="1"/>
  <c r="H938" i="4"/>
  <c r="C938" i="4"/>
  <c r="L940" i="4"/>
  <c r="S940" i="4" s="1"/>
  <c r="H940" i="4"/>
  <c r="C940" i="4"/>
  <c r="L942" i="4"/>
  <c r="S942" i="4" s="1"/>
  <c r="H942" i="4"/>
  <c r="C942" i="4"/>
  <c r="L944" i="4"/>
  <c r="S944" i="4" s="1"/>
  <c r="H944" i="4"/>
  <c r="C944" i="4"/>
  <c r="L946" i="4"/>
  <c r="S946" i="4" s="1"/>
  <c r="H946" i="4"/>
  <c r="C946" i="4"/>
  <c r="L948" i="4"/>
  <c r="S948" i="4" s="1"/>
  <c r="H948" i="4"/>
  <c r="C948" i="4"/>
  <c r="L950" i="4"/>
  <c r="S950" i="4" s="1"/>
  <c r="H950" i="4"/>
  <c r="C950" i="4"/>
  <c r="L952" i="4"/>
  <c r="S952" i="4" s="1"/>
  <c r="H952" i="4"/>
  <c r="C952" i="4"/>
  <c r="L954" i="4"/>
  <c r="S954" i="4" s="1"/>
  <c r="H954" i="4"/>
  <c r="C954" i="4"/>
  <c r="L956" i="4"/>
  <c r="S956" i="4" s="1"/>
  <c r="H956" i="4"/>
  <c r="C956" i="4"/>
  <c r="L958" i="4"/>
  <c r="S958" i="4" s="1"/>
  <c r="H958" i="4"/>
  <c r="C958" i="4"/>
  <c r="L960" i="4"/>
  <c r="S960" i="4" s="1"/>
  <c r="H960" i="4"/>
  <c r="C960" i="4"/>
  <c r="L962" i="4"/>
  <c r="S962" i="4" s="1"/>
  <c r="H962" i="4"/>
  <c r="C962" i="4"/>
  <c r="L964" i="4"/>
  <c r="S964" i="4" s="1"/>
  <c r="H964" i="4"/>
  <c r="C964" i="4"/>
  <c r="S1042" i="4"/>
  <c r="S1052" i="4"/>
  <c r="L1053" i="4"/>
  <c r="K1053" i="4"/>
  <c r="P1053" i="4"/>
  <c r="S853" i="4"/>
  <c r="S861" i="4"/>
  <c r="S865" i="4"/>
  <c r="S869" i="4"/>
  <c r="S873" i="4"/>
  <c r="S967" i="4"/>
  <c r="S975" i="4"/>
  <c r="S983" i="4"/>
  <c r="S991" i="4"/>
  <c r="S999" i="4"/>
  <c r="S1003" i="4"/>
  <c r="S1007" i="4"/>
  <c r="S1011" i="4"/>
  <c r="S1013" i="4"/>
  <c r="S1023" i="4"/>
  <c r="S1031" i="4"/>
  <c r="S1035" i="4"/>
  <c r="S1037" i="4"/>
  <c r="S1039" i="4"/>
  <c r="H966" i="4"/>
  <c r="C966" i="4" s="1"/>
  <c r="H968" i="4"/>
  <c r="C968" i="4"/>
  <c r="S968" i="4"/>
  <c r="H970" i="4"/>
  <c r="C970" i="4" s="1"/>
  <c r="H972" i="4"/>
  <c r="C972" i="4"/>
  <c r="S972" i="4"/>
  <c r="H974" i="4"/>
  <c r="C974" i="4"/>
  <c r="H976" i="4"/>
  <c r="C976" i="4" s="1"/>
  <c r="S976" i="4"/>
  <c r="H978" i="4"/>
  <c r="C978" i="4"/>
  <c r="H980" i="4"/>
  <c r="C980" i="4" s="1"/>
  <c r="S980" i="4"/>
  <c r="H982" i="4"/>
  <c r="C982" i="4" s="1"/>
  <c r="H984" i="4"/>
  <c r="C984" i="4"/>
  <c r="S984" i="4"/>
  <c r="H986" i="4"/>
  <c r="C986" i="4" s="1"/>
  <c r="H988" i="4"/>
  <c r="C988" i="4"/>
  <c r="S988" i="4"/>
  <c r="H990" i="4"/>
  <c r="C990" i="4"/>
  <c r="H992" i="4"/>
  <c r="C992" i="4" s="1"/>
  <c r="S992" i="4"/>
  <c r="H994" i="4"/>
  <c r="C994" i="4"/>
  <c r="H996" i="4"/>
  <c r="C996" i="4" s="1"/>
  <c r="S996" i="4"/>
  <c r="H998" i="4"/>
  <c r="C998" i="4" s="1"/>
  <c r="H1000" i="4"/>
  <c r="C1000" i="4"/>
  <c r="S1000" i="4"/>
  <c r="H1002" i="4"/>
  <c r="C1002" i="4" s="1"/>
  <c r="S1002" i="4"/>
  <c r="H1004" i="4"/>
  <c r="C1004" i="4" s="1"/>
  <c r="S1004" i="4"/>
  <c r="H1006" i="4"/>
  <c r="C1006" i="4"/>
  <c r="S1006" i="4"/>
  <c r="H1008" i="4"/>
  <c r="C1008" i="4"/>
  <c r="S1008" i="4"/>
  <c r="H1010" i="4"/>
  <c r="C1010" i="4" s="1"/>
  <c r="S1010" i="4"/>
  <c r="H1012" i="4"/>
  <c r="C1012" i="4" s="1"/>
  <c r="S1012" i="4"/>
  <c r="H1014" i="4"/>
  <c r="C1014" i="4"/>
  <c r="S1014" i="4"/>
  <c r="H1016" i="4"/>
  <c r="C1016" i="4"/>
  <c r="S1016" i="4"/>
  <c r="H1018" i="4"/>
  <c r="C1018" i="4" s="1"/>
  <c r="H1020" i="4"/>
  <c r="C1020" i="4"/>
  <c r="S1020" i="4"/>
  <c r="H1022" i="4"/>
  <c r="C1022" i="4"/>
  <c r="H1024" i="4"/>
  <c r="C1024" i="4" s="1"/>
  <c r="S1024" i="4"/>
  <c r="H1026" i="4"/>
  <c r="C1026" i="4"/>
  <c r="H1028" i="4"/>
  <c r="C1028" i="4" s="1"/>
  <c r="S1028" i="4"/>
  <c r="H1030" i="4"/>
  <c r="C1030" i="4" s="1"/>
  <c r="H1032" i="4"/>
  <c r="C1032" i="4"/>
  <c r="S1032" i="4"/>
  <c r="H1034" i="4"/>
  <c r="C1034" i="4" s="1"/>
  <c r="S1034" i="4"/>
  <c r="H1036" i="4"/>
  <c r="C1036" i="4" s="1"/>
  <c r="S1036" i="4"/>
  <c r="H1038" i="4"/>
  <c r="C1038" i="4"/>
  <c r="S1038" i="4"/>
  <c r="S1145" i="4"/>
  <c r="S1149" i="4"/>
  <c r="S1153" i="4"/>
  <c r="S1157" i="4"/>
  <c r="S1161" i="4"/>
  <c r="S1165" i="4"/>
  <c r="S1169" i="4"/>
  <c r="S1173" i="4"/>
  <c r="S1185" i="4"/>
  <c r="S1189" i="4"/>
  <c r="S1205" i="4"/>
  <c r="S1213" i="4"/>
  <c r="S1217" i="4"/>
  <c r="S1221" i="4"/>
  <c r="S1229" i="4"/>
  <c r="S1066" i="4"/>
  <c r="S1070" i="4"/>
  <c r="S1074" i="4"/>
  <c r="S1078" i="4"/>
  <c r="S1082" i="4"/>
  <c r="S1086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238" i="4"/>
  <c r="S1242" i="4"/>
  <c r="S1246" i="4"/>
  <c r="S1254" i="4"/>
  <c r="S1258" i="4"/>
  <c r="S1262" i="4"/>
  <c r="S1266" i="4"/>
  <c r="S1270" i="4"/>
  <c r="S1274" i="4"/>
  <c r="S1282" i="4"/>
  <c r="S1287" i="4"/>
  <c r="S1290" i="4"/>
  <c r="S1291" i="4"/>
  <c r="S1292" i="4"/>
  <c r="S1294" i="4"/>
  <c r="S1300" i="4"/>
  <c r="S1302" i="4"/>
  <c r="S1303" i="4"/>
  <c r="S1304" i="4"/>
  <c r="S1307" i="4"/>
  <c r="S1308" i="4"/>
  <c r="S1310" i="4"/>
  <c r="S1311" i="4"/>
  <c r="S1315" i="4"/>
  <c r="S1316" i="4"/>
  <c r="S1318" i="4"/>
  <c r="S1319" i="4"/>
  <c r="S1323" i="4"/>
  <c r="S1324" i="4"/>
  <c r="S1326" i="4"/>
  <c r="S1327" i="4"/>
  <c r="S1331" i="4"/>
  <c r="S1335" i="4"/>
  <c r="S1339" i="4"/>
  <c r="S1347" i="4"/>
  <c r="S1351" i="4"/>
  <c r="S1355" i="4"/>
  <c r="S1359" i="4"/>
  <c r="L1412" i="4"/>
  <c r="S1412" i="4" s="1"/>
  <c r="K1413" i="4"/>
  <c r="P1413" i="4"/>
  <c r="S1413" i="4" s="1"/>
  <c r="L1420" i="4"/>
  <c r="S1420" i="4" s="1"/>
  <c r="K1421" i="4"/>
  <c r="P1421" i="4" s="1"/>
  <c r="S1421" i="4" s="1"/>
  <c r="L1428" i="4"/>
  <c r="S1428" i="4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/>
  <c r="S1445" i="4" s="1"/>
  <c r="L1452" i="4"/>
  <c r="S1452" i="4" s="1"/>
  <c r="K1453" i="4"/>
  <c r="P1453" i="4" s="1"/>
  <c r="S1453" i="4" s="1"/>
  <c r="S1461" i="4"/>
  <c r="S1477" i="4"/>
  <c r="S1491" i="4"/>
  <c r="L1496" i="4"/>
  <c r="S1496" i="4"/>
  <c r="H1496" i="4"/>
  <c r="C1496" i="4"/>
  <c r="L1482" i="4"/>
  <c r="S1482" i="4" s="1"/>
  <c r="H1482" i="4"/>
  <c r="C1482" i="4" s="1"/>
  <c r="S1483" i="4"/>
  <c r="S1419" i="4"/>
  <c r="S1459" i="4"/>
  <c r="S1475" i="4"/>
  <c r="L1480" i="4"/>
  <c r="S1480" i="4"/>
  <c r="H1480" i="4"/>
  <c r="C1480" i="4" s="1"/>
  <c r="L1488" i="4"/>
  <c r="S1488" i="4"/>
  <c r="H1488" i="4"/>
  <c r="C1488" i="4"/>
  <c r="S1409" i="4"/>
  <c r="L1490" i="4"/>
  <c r="S1490" i="4"/>
  <c r="H1490" i="4"/>
  <c r="C1490" i="4"/>
  <c r="S1493" i="4"/>
  <c r="L1498" i="4"/>
  <c r="S1498" i="4"/>
  <c r="H1498" i="4"/>
  <c r="C1498" i="4"/>
  <c r="L1486" i="4"/>
  <c r="S1486" i="4"/>
  <c r="H1486" i="4"/>
  <c r="C1486" i="4"/>
  <c r="S1489" i="4"/>
  <c r="L1494" i="4"/>
  <c r="S1494" i="4"/>
  <c r="H1494" i="4"/>
  <c r="C1494" i="4"/>
  <c r="S1497" i="4"/>
  <c r="S1479" i="4"/>
  <c r="L1484" i="4"/>
  <c r="S1484" i="4" s="1"/>
  <c r="H1484" i="4"/>
  <c r="C1484" i="4" s="1"/>
  <c r="S1487" i="4"/>
  <c r="L1492" i="4"/>
  <c r="S1492" i="4"/>
  <c r="H1492" i="4"/>
  <c r="C1492" i="4"/>
  <c r="K1595" i="4"/>
  <c r="P1595" i="4"/>
  <c r="L1600" i="4"/>
  <c r="K1600" i="4"/>
  <c r="P1600" i="4"/>
  <c r="K1611" i="4"/>
  <c r="P1611" i="4"/>
  <c r="L1616" i="4"/>
  <c r="K1616" i="4"/>
  <c r="P1616" i="4"/>
  <c r="K1627" i="4"/>
  <c r="P1627" i="4"/>
  <c r="L1632" i="4"/>
  <c r="K1632" i="4"/>
  <c r="P1632" i="4"/>
  <c r="K1643" i="4"/>
  <c r="P1643" i="4"/>
  <c r="L1648" i="4"/>
  <c r="K1648" i="4"/>
  <c r="P1648" i="4"/>
  <c r="L1655" i="4"/>
  <c r="K1655" i="4"/>
  <c r="P1655" i="4"/>
  <c r="H1500" i="4"/>
  <c r="C1500" i="4"/>
  <c r="H1502" i="4"/>
  <c r="C1502" i="4"/>
  <c r="H1504" i="4"/>
  <c r="C1504" i="4"/>
  <c r="H1506" i="4"/>
  <c r="C1506" i="4"/>
  <c r="H1508" i="4"/>
  <c r="C1508" i="4"/>
  <c r="H1510" i="4"/>
  <c r="C1510" i="4"/>
  <c r="H1512" i="4"/>
  <c r="C1512" i="4"/>
  <c r="H1514" i="4"/>
  <c r="C1514" i="4"/>
  <c r="H1516" i="4"/>
  <c r="C1516" i="4"/>
  <c r="H1518" i="4"/>
  <c r="C1518" i="4"/>
  <c r="H1520" i="4"/>
  <c r="C1520" i="4"/>
  <c r="H1522" i="4"/>
  <c r="C1522" i="4"/>
  <c r="H1524" i="4"/>
  <c r="C1524" i="4"/>
  <c r="H1526" i="4"/>
  <c r="C1526" i="4"/>
  <c r="H1528" i="4"/>
  <c r="C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/>
  <c r="L1612" i="4"/>
  <c r="K1612" i="4"/>
  <c r="P1612" i="4"/>
  <c r="L1628" i="4"/>
  <c r="K1628" i="4"/>
  <c r="P1628" i="4"/>
  <c r="L1644" i="4"/>
  <c r="K1644" i="4"/>
  <c r="P1644" i="4"/>
  <c r="L1650" i="4"/>
  <c r="K1650" i="4"/>
  <c r="P1650" i="4"/>
  <c r="S1684" i="4"/>
  <c r="S1692" i="4"/>
  <c r="S1700" i="4"/>
  <c r="L1584" i="4"/>
  <c r="K1584" i="4"/>
  <c r="P1584" i="4"/>
  <c r="K1587" i="4"/>
  <c r="P1587" i="4"/>
  <c r="L1592" i="4"/>
  <c r="K1592" i="4"/>
  <c r="P1592" i="4"/>
  <c r="K1603" i="4"/>
  <c r="P1603" i="4"/>
  <c r="L1608" i="4"/>
  <c r="K1608" i="4"/>
  <c r="P1608" i="4"/>
  <c r="K1619" i="4"/>
  <c r="P1619" i="4"/>
  <c r="L1624" i="4"/>
  <c r="K1624" i="4"/>
  <c r="P1624" i="4"/>
  <c r="K1635" i="4"/>
  <c r="P1635" i="4"/>
  <c r="S1635" i="4"/>
  <c r="L1640" i="4"/>
  <c r="K1640" i="4"/>
  <c r="P1640" i="4"/>
  <c r="L1651" i="4"/>
  <c r="K1651" i="4"/>
  <c r="P1651" i="4"/>
  <c r="S1561" i="4"/>
  <c r="S1565" i="4"/>
  <c r="S1569" i="4"/>
  <c r="S1571" i="4"/>
  <c r="S1573" i="4"/>
  <c r="L1588" i="4"/>
  <c r="K1588" i="4"/>
  <c r="P1588" i="4"/>
  <c r="L1604" i="4"/>
  <c r="K1604" i="4"/>
  <c r="P1604" i="4"/>
  <c r="L1620" i="4"/>
  <c r="K1620" i="4"/>
  <c r="P1620" i="4"/>
  <c r="L1636" i="4"/>
  <c r="K1636" i="4"/>
  <c r="P1636" i="4"/>
  <c r="L1654" i="4"/>
  <c r="K1654" i="4"/>
  <c r="P1654" i="4"/>
  <c r="S1656" i="4"/>
  <c r="S1660" i="4"/>
  <c r="S1664" i="4"/>
  <c r="S1668" i="4"/>
  <c r="S1698" i="4"/>
  <c r="S1722" i="4"/>
  <c r="S1728" i="4"/>
  <c r="S1708" i="4"/>
  <c r="S1716" i="4"/>
  <c r="L1585" i="4"/>
  <c r="S1585" i="4"/>
  <c r="L1589" i="4"/>
  <c r="S1589" i="4"/>
  <c r="L1593" i="4"/>
  <c r="S1593" i="4"/>
  <c r="L1597" i="4"/>
  <c r="S1597" i="4"/>
  <c r="L1601" i="4"/>
  <c r="S1601" i="4"/>
  <c r="L1605" i="4"/>
  <c r="S1605" i="4"/>
  <c r="L1609" i="4"/>
  <c r="S1609" i="4"/>
  <c r="L1613" i="4"/>
  <c r="S1613" i="4"/>
  <c r="L1617" i="4"/>
  <c r="S1617" i="4"/>
  <c r="L1621" i="4"/>
  <c r="S1621" i="4"/>
  <c r="L1625" i="4"/>
  <c r="S1625" i="4"/>
  <c r="L1629" i="4"/>
  <c r="S1629" i="4"/>
  <c r="L1633" i="4"/>
  <c r="S1633" i="4"/>
  <c r="L1637" i="4"/>
  <c r="S1637" i="4"/>
  <c r="L1641" i="4"/>
  <c r="S1641" i="4"/>
  <c r="L1645" i="4"/>
  <c r="S1645" i="4"/>
  <c r="L1649" i="4"/>
  <c r="K1649" i="4"/>
  <c r="P1649" i="4"/>
  <c r="L1653" i="4"/>
  <c r="K1653" i="4"/>
  <c r="P1653" i="4"/>
  <c r="L1657" i="4"/>
  <c r="S1657" i="4"/>
  <c r="H1657" i="4"/>
  <c r="C1657" i="4"/>
  <c r="L1659" i="4"/>
  <c r="S1659" i="4"/>
  <c r="H1659" i="4"/>
  <c r="C1659" i="4"/>
  <c r="L1661" i="4"/>
  <c r="S1661" i="4"/>
  <c r="H1661" i="4"/>
  <c r="C1661" i="4"/>
  <c r="L1663" i="4"/>
  <c r="S1663" i="4"/>
  <c r="H1663" i="4"/>
  <c r="C1663" i="4"/>
  <c r="L1665" i="4"/>
  <c r="S1665" i="4"/>
  <c r="H1665" i="4"/>
  <c r="C1665" i="4"/>
  <c r="L1667" i="4"/>
  <c r="S1667" i="4"/>
  <c r="H1667" i="4"/>
  <c r="C1667" i="4"/>
  <c r="L1669" i="4"/>
  <c r="S1669" i="4"/>
  <c r="H1669" i="4"/>
  <c r="C1669" i="4"/>
  <c r="L1671" i="4"/>
  <c r="S1671" i="4"/>
  <c r="H1671" i="4"/>
  <c r="C1671" i="4"/>
  <c r="S1678" i="4"/>
  <c r="S1686" i="4"/>
  <c r="S1694" i="4"/>
  <c r="S1702" i="4"/>
  <c r="S1710" i="4"/>
  <c r="S1718" i="4"/>
  <c r="L1652" i="4"/>
  <c r="K1652" i="4"/>
  <c r="P1652" i="4"/>
  <c r="S1672" i="4"/>
  <c r="S1680" i="4"/>
  <c r="S1688" i="4"/>
  <c r="S1696" i="4"/>
  <c r="S1704" i="4"/>
  <c r="S1712" i="4"/>
  <c r="S1720" i="4"/>
  <c r="H1673" i="4"/>
  <c r="C1673" i="4"/>
  <c r="H1675" i="4"/>
  <c r="C1675" i="4"/>
  <c r="S1675" i="4"/>
  <c r="H1677" i="4"/>
  <c r="C1677" i="4"/>
  <c r="H1679" i="4"/>
  <c r="C1679" i="4"/>
  <c r="S1679" i="4"/>
  <c r="H1681" i="4"/>
  <c r="C1681" i="4"/>
  <c r="H1683" i="4"/>
  <c r="C1683" i="4"/>
  <c r="S1683" i="4"/>
  <c r="H1685" i="4"/>
  <c r="C1685" i="4"/>
  <c r="H1687" i="4"/>
  <c r="C1687" i="4"/>
  <c r="S1687" i="4"/>
  <c r="H1689" i="4"/>
  <c r="C1689" i="4"/>
  <c r="H1691" i="4"/>
  <c r="C1691" i="4"/>
  <c r="S1691" i="4"/>
  <c r="H1693" i="4"/>
  <c r="C1693" i="4"/>
  <c r="H1695" i="4"/>
  <c r="C1695" i="4"/>
  <c r="S1695" i="4"/>
  <c r="H1697" i="4"/>
  <c r="C1697" i="4"/>
  <c r="H1699" i="4"/>
  <c r="C1699" i="4"/>
  <c r="S1699" i="4"/>
  <c r="H1701" i="4"/>
  <c r="C1701" i="4"/>
  <c r="H1703" i="4"/>
  <c r="C1703" i="4"/>
  <c r="S1703" i="4"/>
  <c r="H1705" i="4"/>
  <c r="C1705" i="4"/>
  <c r="H1707" i="4"/>
  <c r="C1707" i="4"/>
  <c r="S1707" i="4"/>
  <c r="H1709" i="4"/>
  <c r="C1709" i="4"/>
  <c r="H1711" i="4"/>
  <c r="C1711" i="4"/>
  <c r="S1711" i="4"/>
  <c r="H1713" i="4"/>
  <c r="C1713" i="4"/>
  <c r="H1715" i="4"/>
  <c r="C1715" i="4"/>
  <c r="H1717" i="4"/>
  <c r="C1717" i="4"/>
  <c r="H1719" i="4"/>
  <c r="C1719" i="4"/>
  <c r="S1719" i="4"/>
  <c r="H1721" i="4"/>
  <c r="C1721" i="4"/>
  <c r="S1721" i="4"/>
  <c r="H1723" i="4"/>
  <c r="C1723" i="4"/>
  <c r="H1725" i="4"/>
  <c r="C1725" i="4"/>
  <c r="S1725" i="4"/>
  <c r="H1727" i="4"/>
  <c r="C1727" i="4"/>
  <c r="H1729" i="4"/>
  <c r="C1729" i="4"/>
  <c r="H1731" i="4"/>
  <c r="C1731" i="4"/>
  <c r="S1731" i="4"/>
  <c r="H1733" i="4"/>
  <c r="C1733" i="4"/>
  <c r="L1736" i="4"/>
  <c r="K1736" i="4"/>
  <c r="P1736" i="4"/>
  <c r="L1738" i="4"/>
  <c r="K1738" i="4"/>
  <c r="P1738" i="4"/>
  <c r="L1740" i="4"/>
  <c r="K1740" i="4"/>
  <c r="P1740" i="4"/>
  <c r="S1743" i="4"/>
  <c r="S1747" i="4"/>
  <c r="S1759" i="4"/>
  <c r="S1763" i="4"/>
  <c r="S1767" i="4"/>
  <c r="K1840" i="4"/>
  <c r="P1840" i="4"/>
  <c r="L1840" i="4"/>
  <c r="S1742" i="4"/>
  <c r="S1746" i="4"/>
  <c r="S1772" i="4"/>
  <c r="S1776" i="4"/>
  <c r="S1780" i="4"/>
  <c r="S1784" i="4"/>
  <c r="S1788" i="4"/>
  <c r="S1792" i="4"/>
  <c r="K1832" i="4"/>
  <c r="P1832" i="4"/>
  <c r="L1832" i="4"/>
  <c r="L1908" i="4"/>
  <c r="K1908" i="4"/>
  <c r="P1908" i="4"/>
  <c r="S1787" i="4"/>
  <c r="K1856" i="4"/>
  <c r="P1856" i="4"/>
  <c r="L1856" i="4"/>
  <c r="K1848" i="4"/>
  <c r="P1848" i="4"/>
  <c r="L1848" i="4"/>
  <c r="S1811" i="4"/>
  <c r="S1812" i="4"/>
  <c r="S1813" i="4"/>
  <c r="S1816" i="4"/>
  <c r="S1817" i="4"/>
  <c r="S1820" i="4"/>
  <c r="S1821" i="4"/>
  <c r="S1824" i="4"/>
  <c r="S1825" i="4"/>
  <c r="K1833" i="4"/>
  <c r="P1833" i="4"/>
  <c r="L1833" i="4"/>
  <c r="K1841" i="4"/>
  <c r="P1841" i="4"/>
  <c r="L1841" i="4"/>
  <c r="K1849" i="4"/>
  <c r="P1849" i="4"/>
  <c r="L1849" i="4"/>
  <c r="K1857" i="4"/>
  <c r="P1857" i="4"/>
  <c r="L1857" i="4"/>
  <c r="L1900" i="4"/>
  <c r="K1900" i="4"/>
  <c r="P1900" i="4"/>
  <c r="K1828" i="4"/>
  <c r="P1828" i="4"/>
  <c r="L1828" i="4"/>
  <c r="K1836" i="4"/>
  <c r="P1836" i="4"/>
  <c r="L1836" i="4"/>
  <c r="K1844" i="4"/>
  <c r="P1844" i="4"/>
  <c r="L1844" i="4"/>
  <c r="K1852" i="4"/>
  <c r="P1852" i="4"/>
  <c r="L1852" i="4"/>
  <c r="K1860" i="4"/>
  <c r="P1860" i="4"/>
  <c r="L1860" i="4"/>
  <c r="L1892" i="4"/>
  <c r="K1892" i="4"/>
  <c r="P1892" i="4"/>
  <c r="K1829" i="4"/>
  <c r="P1829" i="4"/>
  <c r="L1829" i="4"/>
  <c r="K1837" i="4"/>
  <c r="P1837" i="4"/>
  <c r="L1837" i="4"/>
  <c r="K1845" i="4"/>
  <c r="P1845" i="4"/>
  <c r="L1845" i="4"/>
  <c r="K1853" i="4"/>
  <c r="P1853" i="4"/>
  <c r="L1853" i="4"/>
  <c r="L1916" i="4"/>
  <c r="K1916" i="4"/>
  <c r="P1916" i="4"/>
  <c r="K1827" i="4"/>
  <c r="P1827" i="4"/>
  <c r="L1827" i="4"/>
  <c r="K1831" i="4"/>
  <c r="P1831" i="4"/>
  <c r="L1831" i="4"/>
  <c r="K1835" i="4"/>
  <c r="P1835" i="4"/>
  <c r="L1835" i="4"/>
  <c r="K1839" i="4"/>
  <c r="P1839" i="4"/>
  <c r="L1839" i="4"/>
  <c r="K1843" i="4"/>
  <c r="P1843" i="4"/>
  <c r="L1843" i="4"/>
  <c r="K1847" i="4"/>
  <c r="P1847" i="4"/>
  <c r="L1847" i="4"/>
  <c r="K1851" i="4"/>
  <c r="P1851" i="4"/>
  <c r="L1851" i="4"/>
  <c r="K1855" i="4"/>
  <c r="P1855" i="4"/>
  <c r="L1855" i="4"/>
  <c r="K1859" i="4"/>
  <c r="P1859" i="4"/>
  <c r="L1859" i="4"/>
  <c r="L1888" i="4"/>
  <c r="K1888" i="4"/>
  <c r="P1888" i="4"/>
  <c r="L1896" i="4"/>
  <c r="K1896" i="4"/>
  <c r="P1896" i="4"/>
  <c r="L1904" i="4"/>
  <c r="K1904" i="4"/>
  <c r="P1904" i="4"/>
  <c r="L1912" i="4"/>
  <c r="K1912" i="4"/>
  <c r="P1912" i="4"/>
  <c r="L1920" i="4"/>
  <c r="K1920" i="4"/>
  <c r="P1920" i="4"/>
  <c r="K1830" i="4"/>
  <c r="P1830" i="4"/>
  <c r="L1830" i="4"/>
  <c r="K1834" i="4"/>
  <c r="P1834" i="4"/>
  <c r="L1834" i="4"/>
  <c r="K1838" i="4"/>
  <c r="P1838" i="4"/>
  <c r="L1838" i="4"/>
  <c r="K1842" i="4"/>
  <c r="P1842" i="4"/>
  <c r="L1842" i="4"/>
  <c r="K1846" i="4"/>
  <c r="P1846" i="4"/>
  <c r="L1846" i="4"/>
  <c r="K1850" i="4"/>
  <c r="P1850" i="4"/>
  <c r="L1850" i="4"/>
  <c r="K1854" i="4"/>
  <c r="P1854" i="4"/>
  <c r="L1854" i="4"/>
  <c r="K1858" i="4"/>
  <c r="P1858" i="4"/>
  <c r="L1858" i="4"/>
  <c r="L1861" i="4"/>
  <c r="S1861" i="4"/>
  <c r="L1862" i="4"/>
  <c r="S1862" i="4"/>
  <c r="L1863" i="4"/>
  <c r="S1863" i="4"/>
  <c r="L1864" i="4"/>
  <c r="S1864" i="4"/>
  <c r="L1865" i="4"/>
  <c r="S1865" i="4"/>
  <c r="L1866" i="4"/>
  <c r="S1866" i="4"/>
  <c r="L1867" i="4"/>
  <c r="S1867" i="4"/>
  <c r="L1868" i="4"/>
  <c r="S1868" i="4"/>
  <c r="L1869" i="4"/>
  <c r="S1869" i="4"/>
  <c r="L1870" i="4"/>
  <c r="S1870" i="4"/>
  <c r="L1871" i="4"/>
  <c r="S1871" i="4"/>
  <c r="L1872" i="4"/>
  <c r="S1872" i="4"/>
  <c r="L1873" i="4"/>
  <c r="S1873" i="4"/>
  <c r="L1874" i="4"/>
  <c r="S1874" i="4"/>
  <c r="L1875" i="4"/>
  <c r="S1875" i="4"/>
  <c r="L1876" i="4"/>
  <c r="S1876" i="4"/>
  <c r="L1877" i="4"/>
  <c r="S1877" i="4"/>
  <c r="L1878" i="4"/>
  <c r="S1878" i="4"/>
  <c r="L1879" i="4"/>
  <c r="S1879" i="4"/>
  <c r="L1880" i="4"/>
  <c r="S1880" i="4"/>
  <c r="L1881" i="4"/>
  <c r="S1881" i="4"/>
  <c r="L1882" i="4"/>
  <c r="S1882" i="4"/>
  <c r="L1883" i="4"/>
  <c r="S1883" i="4"/>
  <c r="L1884" i="4"/>
  <c r="S1884" i="4"/>
  <c r="L1885" i="4"/>
  <c r="S1885" i="4"/>
  <c r="L1886" i="4"/>
  <c r="S1886" i="4"/>
  <c r="L1887" i="4"/>
  <c r="S1887" i="4"/>
  <c r="K1890" i="4"/>
  <c r="P1890" i="4"/>
  <c r="K1894" i="4"/>
  <c r="P1894" i="4"/>
  <c r="S1894" i="4"/>
  <c r="K1898" i="4"/>
  <c r="P1898" i="4"/>
  <c r="K1902" i="4"/>
  <c r="P1902" i="4"/>
  <c r="S1902" i="4"/>
  <c r="K1906" i="4"/>
  <c r="P1906" i="4"/>
  <c r="K1910" i="4"/>
  <c r="P1910" i="4"/>
  <c r="S1910" i="4"/>
  <c r="K1914" i="4"/>
  <c r="P1914" i="4"/>
  <c r="K1918" i="4"/>
  <c r="P1918" i="4"/>
  <c r="S1918" i="4"/>
  <c r="K1922" i="4"/>
  <c r="P1922" i="4"/>
  <c r="K1926" i="4"/>
  <c r="P1926" i="4"/>
  <c r="S1926" i="4"/>
  <c r="K1930" i="4"/>
  <c r="P1930" i="4"/>
  <c r="K1934" i="4"/>
  <c r="P1934" i="4"/>
  <c r="S1934" i="4"/>
  <c r="L1936" i="4"/>
  <c r="S1936" i="4"/>
  <c r="L1940" i="4"/>
  <c r="S1940" i="4"/>
  <c r="L1944" i="4"/>
  <c r="S1944" i="4"/>
  <c r="L1948" i="4"/>
  <c r="S1948" i="4"/>
  <c r="L1952" i="4"/>
  <c r="S1952" i="4"/>
  <c r="L1956" i="4"/>
  <c r="S1956" i="4"/>
  <c r="S1943" i="4"/>
  <c r="H1959" i="4"/>
  <c r="C1959" i="4"/>
  <c r="L1959" i="4"/>
  <c r="S1959" i="4"/>
  <c r="K1924" i="4"/>
  <c r="P1924" i="4"/>
  <c r="S1924" i="4"/>
  <c r="K1928" i="4"/>
  <c r="P1928" i="4"/>
  <c r="S1928" i="4"/>
  <c r="K1932" i="4"/>
  <c r="P1932" i="4"/>
  <c r="S1932" i="4"/>
  <c r="L1938" i="4"/>
  <c r="S1938" i="4"/>
  <c r="L1942" i="4"/>
  <c r="S1942" i="4"/>
  <c r="L1946" i="4"/>
  <c r="S1946" i="4"/>
  <c r="L1950" i="4"/>
  <c r="S1950" i="4"/>
  <c r="L1954" i="4"/>
  <c r="S1954" i="4"/>
  <c r="K1891" i="4"/>
  <c r="P1891" i="4"/>
  <c r="K1895" i="4"/>
  <c r="P1895" i="4"/>
  <c r="S1895" i="4"/>
  <c r="K1899" i="4"/>
  <c r="P1899" i="4"/>
  <c r="K1903" i="4"/>
  <c r="P1903" i="4"/>
  <c r="S1903" i="4"/>
  <c r="K1907" i="4"/>
  <c r="P1907" i="4"/>
  <c r="K1911" i="4"/>
  <c r="P1911" i="4"/>
  <c r="S1911" i="4"/>
  <c r="K1915" i="4"/>
  <c r="P1915" i="4"/>
  <c r="K1919" i="4"/>
  <c r="P1919" i="4"/>
  <c r="S1919" i="4"/>
  <c r="K1923" i="4"/>
  <c r="P1923" i="4"/>
  <c r="K1927" i="4"/>
  <c r="P1927" i="4"/>
  <c r="S1927" i="4"/>
  <c r="K1931" i="4"/>
  <c r="P1931" i="4"/>
  <c r="L1937" i="4"/>
  <c r="S1937" i="4"/>
  <c r="L1941" i="4"/>
  <c r="S1941" i="4"/>
  <c r="L1945" i="4"/>
  <c r="S1945" i="4"/>
  <c r="L1949" i="4"/>
  <c r="S1949" i="4"/>
  <c r="L1953" i="4"/>
  <c r="S1953" i="4"/>
  <c r="H1958" i="4"/>
  <c r="C1958" i="4"/>
  <c r="L1958" i="4"/>
  <c r="S1958" i="4"/>
  <c r="H1962" i="4"/>
  <c r="C1962" i="4"/>
  <c r="L1962" i="4"/>
  <c r="S1962" i="4"/>
  <c r="L1963" i="4"/>
  <c r="S1963" i="4"/>
  <c r="H1964" i="4"/>
  <c r="C1964" i="4"/>
  <c r="L1964" i="4"/>
  <c r="S1964" i="4"/>
  <c r="H1966" i="4"/>
  <c r="C1966" i="4"/>
  <c r="L1966" i="4"/>
  <c r="S1966" i="4"/>
  <c r="H1968" i="4"/>
  <c r="C1968" i="4"/>
  <c r="L1968" i="4"/>
  <c r="S1968" i="4"/>
  <c r="H1970" i="4"/>
  <c r="C1970" i="4"/>
  <c r="L1970" i="4"/>
  <c r="S1970" i="4"/>
  <c r="H1972" i="4"/>
  <c r="C1972" i="4"/>
  <c r="L1972" i="4"/>
  <c r="S1972" i="4"/>
  <c r="L1974" i="4"/>
  <c r="S1974" i="4"/>
  <c r="L1976" i="4"/>
  <c r="S1976" i="4"/>
  <c r="L1978" i="4"/>
  <c r="S1978" i="4"/>
  <c r="L1980" i="4"/>
  <c r="S1980" i="4"/>
  <c r="L1982" i="4"/>
  <c r="S1982" i="4"/>
  <c r="L2001" i="4"/>
  <c r="K2001" i="4"/>
  <c r="P2001" i="4"/>
  <c r="L2003" i="4"/>
  <c r="K2003" i="4"/>
  <c r="P2003" i="4"/>
  <c r="L2005" i="4"/>
  <c r="K2005" i="4"/>
  <c r="P2005" i="4"/>
  <c r="L2002" i="4"/>
  <c r="K2002" i="4"/>
  <c r="P2002" i="4"/>
  <c r="L2004" i="4"/>
  <c r="K2004" i="4"/>
  <c r="P2004" i="4"/>
  <c r="S1899" i="4"/>
  <c r="S1891" i="4"/>
  <c r="S1810" i="4"/>
  <c r="S1305" i="4"/>
  <c r="S1301" i="4"/>
  <c r="S1226" i="4"/>
  <c r="S1245" i="4"/>
  <c r="T1898" i="3"/>
  <c r="T1890" i="3"/>
  <c r="Q1129" i="3"/>
  <c r="T1986" i="3"/>
  <c r="L1856" i="3"/>
  <c r="T1453" i="3"/>
  <c r="Q1879" i="3"/>
  <c r="T1879" i="3"/>
  <c r="T1900" i="3"/>
  <c r="T1828" i="3"/>
  <c r="T1450" i="3"/>
  <c r="T1428" i="3"/>
  <c r="Q1880" i="3"/>
  <c r="T1880" i="3"/>
  <c r="T1831" i="3"/>
  <c r="Q1199" i="3"/>
  <c r="T1199" i="3"/>
  <c r="T1106" i="3"/>
  <c r="T1991" i="3"/>
  <c r="T1767" i="3"/>
  <c r="T1436" i="3"/>
  <c r="L1208" i="3"/>
  <c r="Q1272" i="3"/>
  <c r="T1272" i="3"/>
  <c r="L1897" i="3"/>
  <c r="L1232" i="3"/>
  <c r="Q1914" i="3"/>
  <c r="T1914" i="3"/>
  <c r="S1848" i="4"/>
  <c r="S1794" i="4"/>
  <c r="S1806" i="4"/>
  <c r="S1778" i="4"/>
  <c r="S1770" i="4"/>
  <c r="S1547" i="4"/>
  <c r="S1391" i="4"/>
  <c r="S1463" i="4"/>
  <c r="S1293" i="4"/>
  <c r="S1263" i="4"/>
  <c r="S1643" i="4"/>
  <c r="S1067" i="4"/>
  <c r="S1798" i="4"/>
  <c r="S1367" i="4"/>
  <c r="S1198" i="4"/>
  <c r="S1271" i="4"/>
  <c r="S1762" i="4"/>
  <c r="S1267" i="4"/>
  <c r="S1210" i="4"/>
  <c r="S1297" i="4"/>
  <c r="S1930" i="4"/>
  <c r="S1914" i="4"/>
  <c r="S1815" i="4"/>
  <c r="S1823" i="4"/>
  <c r="S1790" i="4"/>
  <c r="S1758" i="4"/>
  <c r="S1383" i="4"/>
  <c r="S1674" i="4"/>
  <c r="S1594" i="4"/>
  <c r="S1634" i="4"/>
  <c r="S783" i="4"/>
  <c r="S1619" i="4"/>
  <c r="S1987" i="4"/>
  <c r="S1960" i="4"/>
  <c r="S1947" i="4"/>
  <c r="S1909" i="4"/>
  <c r="S1814" i="4"/>
  <c r="S1786" i="4"/>
  <c r="S1241" i="4"/>
  <c r="S1190" i="4"/>
  <c r="S1186" i="4"/>
  <c r="S1069" i="4"/>
  <c r="S1040" i="4"/>
  <c r="S1653" i="4"/>
  <c r="S1588" i="4"/>
  <c r="S1313" i="4"/>
  <c r="S1923" i="4"/>
  <c r="S1907" i="4"/>
  <c r="S1587" i="4"/>
  <c r="S1178" i="4"/>
  <c r="S1620" i="4"/>
  <c r="S1822" i="4"/>
  <c r="S1890" i="4"/>
  <c r="S1603" i="4"/>
  <c r="S1627" i="4"/>
  <c r="S1983" i="4"/>
  <c r="S1933" i="4"/>
  <c r="S1802" i="4"/>
  <c r="S1782" i="4"/>
  <c r="S1774" i="4"/>
  <c r="S1563" i="4"/>
  <c r="S1567" i="4"/>
  <c r="S1551" i="4"/>
  <c r="S1407" i="4"/>
  <c r="S1333" i="4"/>
  <c r="S842" i="4"/>
  <c r="S826" i="4"/>
  <c r="S786" i="4"/>
  <c r="S1967" i="4"/>
  <c r="S1654" i="4"/>
  <c r="S1194" i="4"/>
  <c r="S1206" i="4"/>
  <c r="S1442" i="4"/>
  <c r="S1898" i="4"/>
  <c r="S1543" i="4"/>
  <c r="S1650" i="4"/>
  <c r="S1559" i="4"/>
  <c r="S1364" i="4"/>
  <c r="S1202" i="4"/>
  <c r="S1931" i="4"/>
  <c r="S1915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1626" i="4"/>
  <c r="S1234" i="4"/>
  <c r="S1218" i="4"/>
  <c r="S979" i="4"/>
  <c r="S1440" i="4"/>
  <c r="S1845" i="4"/>
  <c r="S1611" i="4"/>
  <c r="S88" i="4"/>
  <c r="S1852" i="4"/>
  <c r="S1836" i="4"/>
  <c r="S1595" i="4"/>
  <c r="S1901" i="4"/>
  <c r="S1965" i="4"/>
  <c r="S1985" i="4"/>
  <c r="S1610" i="4"/>
  <c r="S1618" i="4"/>
  <c r="S1366" i="4"/>
  <c r="S1408" i="4"/>
  <c r="S1448" i="4"/>
  <c r="S1179" i="4"/>
  <c r="S1172" i="4"/>
  <c r="S1917" i="4"/>
  <c r="S1586" i="4"/>
  <c r="S822" i="4"/>
  <c r="S770" i="4"/>
  <c r="S1426" i="4"/>
  <c r="T1772" i="3"/>
  <c r="L1780" i="3"/>
  <c r="L1678" i="3"/>
  <c r="T1113" i="3"/>
  <c r="Q1852" i="3"/>
  <c r="T1852" i="3"/>
  <c r="T1836" i="3"/>
  <c r="T1632" i="3"/>
  <c r="T1399" i="3"/>
  <c r="T1070" i="3"/>
  <c r="L1442" i="3"/>
  <c r="T1388" i="3"/>
  <c r="T1379" i="3"/>
  <c r="Q1927" i="3"/>
  <c r="T1927" i="3"/>
  <c r="L1653" i="3"/>
  <c r="T1401" i="3"/>
  <c r="T1369" i="3"/>
  <c r="T1344" i="3"/>
  <c r="L1426" i="3"/>
  <c r="T1391" i="3"/>
  <c r="T1263" i="3"/>
  <c r="Q1279" i="3"/>
  <c r="T1279" i="3"/>
  <c r="Q1913" i="3"/>
  <c r="T1913" i="3"/>
  <c r="T1883" i="3"/>
  <c r="L1776" i="3"/>
  <c r="L1686" i="3"/>
  <c r="T1688" i="3"/>
  <c r="Q1461" i="3"/>
  <c r="T1461" i="3"/>
  <c r="T1071" i="3"/>
  <c r="L981" i="3"/>
  <c r="T981" i="3"/>
  <c r="T950" i="3"/>
  <c r="T903" i="3"/>
  <c r="T961" i="3"/>
  <c r="T1295" i="3"/>
  <c r="L1928" i="3"/>
  <c r="T1801" i="3"/>
  <c r="Q1861" i="3"/>
  <c r="T1861" i="3"/>
  <c r="Q1485" i="3"/>
  <c r="T1485" i="3"/>
  <c r="Q1358" i="3"/>
  <c r="T1358" i="3"/>
  <c r="Q1895" i="3"/>
  <c r="T1895" i="3"/>
  <c r="Q1912" i="3"/>
  <c r="T1912" i="3"/>
  <c r="Q1925" i="3"/>
  <c r="T1925" i="3"/>
  <c r="Q1477" i="3"/>
  <c r="T1477" i="3"/>
  <c r="T1276" i="3"/>
  <c r="Q1097" i="3"/>
  <c r="T1097" i="3"/>
  <c r="T1042" i="3"/>
  <c r="Q1469" i="3"/>
  <c r="T1469" i="3"/>
  <c r="Q1422" i="3"/>
  <c r="T1422" i="3"/>
  <c r="T1426" i="3"/>
  <c r="L1116" i="3"/>
  <c r="L1906" i="3"/>
  <c r="L1915" i="3"/>
  <c r="L1843" i="3"/>
  <c r="L1640" i="3"/>
  <c r="L1484" i="3"/>
  <c r="T1457" i="3"/>
  <c r="T1007" i="3"/>
  <c r="T1859" i="3"/>
  <c r="T1797" i="3"/>
  <c r="Q1646" i="3"/>
  <c r="T1646" i="3"/>
  <c r="Q1468" i="3"/>
  <c r="T1468" i="3"/>
  <c r="L1181" i="3"/>
  <c r="Q1057" i="3"/>
  <c r="T1057" i="3"/>
  <c r="T1054" i="3"/>
  <c r="T1377" i="3"/>
  <c r="T1180" i="3"/>
  <c r="T1830" i="3"/>
  <c r="T1020" i="3"/>
  <c r="Q1845" i="3"/>
  <c r="T1845" i="3"/>
  <c r="T1808" i="3"/>
  <c r="T626" i="3"/>
  <c r="T1442" i="3"/>
  <c r="L1889" i="3"/>
  <c r="L1904" i="3"/>
  <c r="T1702" i="3"/>
  <c r="Q1335" i="3"/>
  <c r="T1335" i="3"/>
  <c r="L1328" i="3"/>
  <c r="L1301" i="3"/>
  <c r="Q1216" i="3"/>
  <c r="T1216" i="3"/>
  <c r="L1253" i="3"/>
  <c r="L1295" i="3"/>
  <c r="T1111" i="3"/>
  <c r="T989" i="3"/>
  <c r="M206" i="3"/>
  <c r="L1926" i="3"/>
  <c r="T1778" i="3"/>
  <c r="Q1434" i="3"/>
  <c r="T1434" i="3"/>
  <c r="T1396" i="3"/>
  <c r="Q1156" i="3"/>
  <c r="T1156" i="3"/>
  <c r="T1142" i="3"/>
  <c r="T1001" i="3"/>
  <c r="Q1197" i="3"/>
  <c r="T1197" i="3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/>
  <c r="L1905" i="3"/>
  <c r="T1834" i="3"/>
  <c r="M1800" i="3"/>
  <c r="T1787" i="3"/>
  <c r="T1812" i="3"/>
  <c r="L1779" i="3"/>
  <c r="L1677" i="3"/>
  <c r="Q1701" i="3"/>
  <c r="T1701" i="3"/>
  <c r="T1670" i="3"/>
  <c r="T1656" i="3"/>
  <c r="Q1483" i="3"/>
  <c r="T1483" i="3"/>
  <c r="Q1475" i="3"/>
  <c r="T1475" i="3"/>
  <c r="Q1467" i="3"/>
  <c r="T1467" i="3"/>
  <c r="L1413" i="3"/>
  <c r="Q1474" i="3"/>
  <c r="T1474" i="3"/>
  <c r="Q1392" i="3"/>
  <c r="T1392" i="3"/>
  <c r="Q1435" i="3"/>
  <c r="T1435" i="3"/>
  <c r="Q1445" i="3"/>
  <c r="T1445" i="3"/>
  <c r="T1386" i="3"/>
  <c r="T1390" i="3"/>
  <c r="T1423" i="3"/>
  <c r="T1239" i="3"/>
  <c r="T1407" i="3"/>
  <c r="T1081" i="3"/>
  <c r="T951" i="3"/>
  <c r="T1996" i="3"/>
  <c r="Q1710" i="3"/>
  <c r="T1710" i="3"/>
  <c r="Q1721" i="3"/>
  <c r="T1721" i="3"/>
  <c r="T1105" i="3"/>
  <c r="T1361" i="3"/>
  <c r="T1277" i="3"/>
  <c r="T1825" i="3"/>
  <c r="T1817" i="3"/>
  <c r="T1858" i="3"/>
  <c r="T1758" i="3"/>
  <c r="T1768" i="3"/>
  <c r="Q1669" i="3"/>
  <c r="T1669" i="3"/>
  <c r="Q1693" i="3"/>
  <c r="T1693" i="3"/>
  <c r="L1644" i="3"/>
  <c r="T1350" i="3"/>
  <c r="T1352" i="3"/>
  <c r="Q1316" i="3"/>
  <c r="T1316" i="3"/>
  <c r="L1096" i="3"/>
  <c r="L1237" i="3"/>
  <c r="L1085" i="3"/>
  <c r="T620" i="3"/>
  <c r="T1965" i="3"/>
  <c r="L1930" i="3"/>
  <c r="Q1920" i="3"/>
  <c r="T1920" i="3"/>
  <c r="T1835" i="3"/>
  <c r="L1837" i="3"/>
  <c r="T1854" i="3"/>
  <c r="T1782" i="3"/>
  <c r="T1773" i="3"/>
  <c r="Q1629" i="3"/>
  <c r="T1629" i="3"/>
  <c r="T1619" i="3"/>
  <c r="Q1437" i="3"/>
  <c r="T1437" i="3"/>
  <c r="T1417" i="3"/>
  <c r="T1397" i="3"/>
  <c r="T1296" i="3"/>
  <c r="L1269" i="3"/>
  <c r="Q1165" i="3"/>
  <c r="T1165" i="3"/>
  <c r="T1378" i="3"/>
  <c r="T1123" i="3"/>
  <c r="Q1069" i="3"/>
  <c r="T1069" i="3"/>
  <c r="T1168" i="3"/>
  <c r="T988" i="3"/>
  <c r="T918" i="3"/>
  <c r="T979" i="3"/>
  <c r="T1486" i="3"/>
  <c r="T1470" i="3"/>
  <c r="T1000" i="3"/>
  <c r="Q1665" i="3"/>
  <c r="T1665" i="3"/>
  <c r="Q1052" i="3"/>
  <c r="T1052" i="3"/>
  <c r="T1814" i="3"/>
  <c r="T1781" i="3"/>
  <c r="L1689" i="3"/>
  <c r="L1465" i="3"/>
  <c r="T1459" i="3"/>
  <c r="Q1343" i="3"/>
  <c r="T1343" i="3"/>
  <c r="T906" i="3"/>
  <c r="T1892" i="3"/>
  <c r="T1820" i="3"/>
  <c r="T912" i="3"/>
  <c r="T1987" i="3"/>
  <c r="Q1673" i="3"/>
  <c r="T1673" i="3"/>
  <c r="L1657" i="3"/>
  <c r="L1634" i="3"/>
  <c r="Q1671" i="3"/>
  <c r="T1671" i="3"/>
  <c r="M1492" i="3"/>
  <c r="Q1430" i="3"/>
  <c r="T1430" i="3"/>
  <c r="Q1293" i="3"/>
  <c r="T1293" i="3"/>
  <c r="T1174" i="3"/>
  <c r="Q1125" i="3"/>
  <c r="T1125" i="3"/>
  <c r="Q1043" i="3"/>
  <c r="T1043" i="3"/>
  <c r="T1970" i="3"/>
  <c r="Q1891" i="3"/>
  <c r="T1891" i="3"/>
  <c r="M1962" i="3"/>
  <c r="L1888" i="3"/>
  <c r="Q1827" i="3"/>
  <c r="T1827" i="3"/>
  <c r="Q1697" i="3"/>
  <c r="T1697" i="3"/>
  <c r="T1454" i="3"/>
  <c r="Q1236" i="3"/>
  <c r="T1236" i="3"/>
  <c r="Q1264" i="3"/>
  <c r="T1264" i="3"/>
  <c r="L1223" i="3"/>
  <c r="T1092" i="3"/>
  <c r="Q1046" i="3"/>
  <c r="T1046" i="3"/>
  <c r="Q1187" i="3"/>
  <c r="T1187" i="3"/>
  <c r="Q1157" i="3"/>
  <c r="T1157" i="3"/>
  <c r="L1311" i="3"/>
  <c r="T1886" i="3"/>
  <c r="L1887" i="3"/>
  <c r="Q1885" i="3"/>
  <c r="T1885" i="3"/>
  <c r="Q1893" i="3"/>
  <c r="T1893" i="3"/>
  <c r="T1833" i="3"/>
  <c r="M1810" i="3"/>
  <c r="Q1641" i="3"/>
  <c r="T1641" i="3"/>
  <c r="L1481" i="3"/>
  <c r="Q1418" i="3"/>
  <c r="T1418" i="3"/>
  <c r="Q1033" i="3"/>
  <c r="T1033" i="3"/>
  <c r="T1421" i="3"/>
  <c r="Q1918" i="3"/>
  <c r="T1918" i="3"/>
  <c r="Q1919" i="3"/>
  <c r="T1919" i="3"/>
  <c r="T1899" i="3"/>
  <c r="L1916" i="3"/>
  <c r="L1820" i="3"/>
  <c r="L1663" i="3"/>
  <c r="L1438" i="3"/>
  <c r="Q1304" i="3"/>
  <c r="T1304" i="3"/>
  <c r="T1327" i="3"/>
  <c r="Q1271" i="3"/>
  <c r="T1271" i="3"/>
  <c r="L1228" i="3"/>
  <c r="Q1133" i="3"/>
  <c r="T1133" i="3"/>
  <c r="T901" i="3"/>
  <c r="T1901" i="3"/>
  <c r="T1877" i="3"/>
  <c r="T1841" i="3"/>
  <c r="T1473" i="3"/>
  <c r="T1374" i="3"/>
  <c r="T1109" i="3"/>
  <c r="T1803" i="3"/>
  <c r="T1342" i="3"/>
  <c r="T1966" i="3"/>
  <c r="T1839" i="3"/>
  <c r="T1829" i="3"/>
  <c r="Q1648" i="3"/>
  <c r="T1648" i="3"/>
  <c r="Q1687" i="3"/>
  <c r="T1687" i="3"/>
  <c r="L1421" i="3"/>
  <c r="Q1332" i="3"/>
  <c r="T1332" i="3"/>
  <c r="Q1064" i="3"/>
  <c r="T1064" i="3"/>
  <c r="T621" i="3"/>
  <c r="T1383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/>
  <c r="Q1679" i="3"/>
  <c r="T1679" i="3"/>
  <c r="Q1631" i="3"/>
  <c r="T1631" i="3"/>
  <c r="M1490" i="3"/>
  <c r="L1112" i="3"/>
  <c r="T974" i="3"/>
  <c r="L1901" i="3"/>
  <c r="L1851" i="3"/>
  <c r="L1877" i="3"/>
  <c r="L1841" i="3"/>
  <c r="T1862" i="3"/>
  <c r="Q1681" i="3"/>
  <c r="T1681" i="3"/>
  <c r="Q1625" i="3"/>
  <c r="T1625" i="3"/>
  <c r="Q1680" i="3"/>
  <c r="T1680" i="3"/>
  <c r="T1624" i="3"/>
  <c r="T1438" i="3"/>
  <c r="T1400" i="3"/>
  <c r="T1398" i="3"/>
  <c r="T1341" i="3"/>
  <c r="Q1334" i="3"/>
  <c r="T1334" i="3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/>
  <c r="T1630" i="3"/>
  <c r="Q1700" i="3"/>
  <c r="T1700" i="3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/>
  <c r="T1317" i="3"/>
  <c r="Q1261" i="3"/>
  <c r="T1261" i="3"/>
  <c r="Q1224" i="3"/>
  <c r="T1224" i="3"/>
  <c r="Q1030" i="3"/>
  <c r="T1030" i="3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/>
  <c r="Q1441" i="3"/>
  <c r="T1441" i="3"/>
  <c r="T1440" i="3"/>
  <c r="T1432" i="3"/>
  <c r="T1302" i="3"/>
  <c r="Q1287" i="3"/>
  <c r="T1287" i="3"/>
  <c r="L1399" i="3"/>
  <c r="Q1387" i="3"/>
  <c r="T1387" i="3"/>
  <c r="L1361" i="3"/>
  <c r="T1237" i="3"/>
  <c r="Q1177" i="3"/>
  <c r="T1177" i="3"/>
  <c r="T1212" i="3"/>
  <c r="T1284" i="3"/>
  <c r="T1128" i="3"/>
  <c r="T1149" i="3"/>
  <c r="L1143" i="3"/>
  <c r="T1053" i="3"/>
  <c r="T977" i="3"/>
  <c r="Q1065" i="3"/>
  <c r="T1065" i="3"/>
  <c r="T1019" i="3"/>
  <c r="L1048" i="3"/>
  <c r="T957" i="3"/>
  <c r="T917" i="3"/>
  <c r="Q1161" i="3"/>
  <c r="T1161" i="3"/>
  <c r="T929" i="3"/>
  <c r="T1321" i="3"/>
  <c r="T962" i="3"/>
  <c r="T617" i="3"/>
  <c r="T1954" i="3"/>
  <c r="T1926" i="3"/>
  <c r="T1910" i="3"/>
  <c r="T1911" i="3"/>
  <c r="T987" i="3"/>
  <c r="T1487" i="3"/>
  <c r="T1143" i="3"/>
  <c r="T1806" i="3"/>
  <c r="Q1439" i="3"/>
  <c r="T1439" i="3"/>
  <c r="L1439" i="3"/>
  <c r="Q1412" i="3"/>
  <c r="T1412" i="3"/>
  <c r="L1412" i="3"/>
  <c r="Q1718" i="3"/>
  <c r="T1718" i="3"/>
  <c r="L1718" i="3"/>
  <c r="L1221" i="3"/>
  <c r="Q1221" i="3"/>
  <c r="T1221" i="3"/>
  <c r="L1205" i="3"/>
  <c r="Q1205" i="3"/>
  <c r="T1205" i="3"/>
  <c r="L1192" i="3"/>
  <c r="Q1192" i="3"/>
  <c r="T1192" i="3"/>
  <c r="Q940" i="3"/>
  <c r="T940" i="3"/>
  <c r="L940" i="3"/>
  <c r="Q902" i="3"/>
  <c r="T902" i="3"/>
  <c r="L902" i="3"/>
  <c r="M904" i="3"/>
  <c r="T904" i="3"/>
  <c r="L1100" i="3"/>
  <c r="Q1100" i="3"/>
  <c r="T1100" i="3"/>
  <c r="M1278" i="3"/>
  <c r="T1278" i="3"/>
  <c r="M941" i="3"/>
  <c r="T941" i="3"/>
  <c r="Q1480" i="3"/>
  <c r="T1480" i="3"/>
  <c r="L1480" i="3"/>
  <c r="T1957" i="3"/>
  <c r="T1874" i="3"/>
  <c r="L1823" i="3"/>
  <c r="T1848" i="3"/>
  <c r="T1840" i="3"/>
  <c r="L1682" i="3"/>
  <c r="Q1666" i="3"/>
  <c r="T1666" i="3"/>
  <c r="Q1658" i="3"/>
  <c r="T1658" i="3"/>
  <c r="Q1650" i="3"/>
  <c r="T1650" i="3"/>
  <c r="L1684" i="3"/>
  <c r="L1482" i="3"/>
  <c r="L1277" i="3"/>
  <c r="T991" i="3"/>
  <c r="M616" i="3"/>
  <c r="T616" i="3"/>
  <c r="L1203" i="3"/>
  <c r="Q1203" i="3"/>
  <c r="T1203" i="3"/>
  <c r="T955" i="3"/>
  <c r="L920" i="3"/>
  <c r="T1984" i="3"/>
  <c r="L1855" i="3"/>
  <c r="T1794" i="3"/>
  <c r="L1816" i="3"/>
  <c r="Q1764" i="3"/>
  <c r="T1764" i="3"/>
  <c r="Q1626" i="3"/>
  <c r="T1626" i="3"/>
  <c r="Q1652" i="3"/>
  <c r="T1652" i="3"/>
  <c r="L1486" i="3"/>
  <c r="L1464" i="3"/>
  <c r="Q1373" i="3"/>
  <c r="T1373" i="3"/>
  <c r="Q1300" i="3"/>
  <c r="T1300" i="3"/>
  <c r="L1005" i="3"/>
  <c r="T1971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/>
  <c r="L1504" i="3"/>
  <c r="M1726" i="3"/>
  <c r="T1726" i="3"/>
  <c r="L1690" i="3"/>
  <c r="Q1690" i="3"/>
  <c r="T1690" i="3"/>
  <c r="Q1452" i="3"/>
  <c r="T1452" i="3"/>
  <c r="L1452" i="3"/>
  <c r="Q1380" i="3"/>
  <c r="T1380" i="3"/>
  <c r="L1380" i="3"/>
  <c r="L1365" i="3"/>
  <c r="Q1365" i="3"/>
  <c r="T1365" i="3"/>
  <c r="M899" i="3"/>
  <c r="T899" i="3"/>
  <c r="Q958" i="3"/>
  <c r="T958" i="3"/>
  <c r="L958" i="3"/>
  <c r="M935" i="3"/>
  <c r="T935" i="3"/>
  <c r="L1151" i="3"/>
  <c r="Q1151" i="3"/>
  <c r="T1151" i="3"/>
  <c r="M1009" i="3"/>
  <c r="T1009" i="3"/>
  <c r="M995" i="3"/>
  <c r="T995" i="3"/>
  <c r="M953" i="3"/>
  <c r="T953" i="3"/>
  <c r="L1285" i="3"/>
  <c r="Q1285" i="3"/>
  <c r="T1285" i="3"/>
  <c r="L1093" i="3"/>
  <c r="Q1093" i="3"/>
  <c r="T1093" i="3"/>
  <c r="Q983" i="3"/>
  <c r="T983" i="3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/>
  <c r="Q1410" i="3"/>
  <c r="T1410" i="3"/>
  <c r="L1410" i="3"/>
  <c r="L1247" i="3"/>
  <c r="Q1247" i="3"/>
  <c r="T1247" i="3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/>
  <c r="L926" i="3"/>
  <c r="L1049" i="3"/>
  <c r="Q1049" i="3"/>
  <c r="T1049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/>
  <c r="M1498" i="3"/>
  <c r="L1487" i="3"/>
  <c r="L1479" i="3"/>
  <c r="L1471" i="3"/>
  <c r="L1463" i="3"/>
  <c r="L1472" i="3"/>
  <c r="Q1456" i="3"/>
  <c r="T1456" i="3"/>
  <c r="T1448" i="3"/>
  <c r="T1382" i="3"/>
  <c r="T1419" i="3"/>
  <c r="T1220" i="3"/>
  <c r="Q1333" i="3"/>
  <c r="T1333" i="3"/>
  <c r="L1995" i="3"/>
  <c r="L1967" i="3"/>
  <c r="L1077" i="3"/>
  <c r="Q1077" i="3"/>
  <c r="T1077" i="3"/>
  <c r="L898" i="3"/>
  <c r="M1443" i="3"/>
  <c r="T1443" i="3"/>
  <c r="Q1498" i="3"/>
  <c r="T1498" i="3"/>
  <c r="L1498" i="3"/>
  <c r="T1225" i="3"/>
  <c r="M1011" i="3"/>
  <c r="T1011" i="3"/>
  <c r="M603" i="3"/>
  <c r="T603" i="3"/>
  <c r="M948" i="3"/>
  <c r="T948" i="3"/>
  <c r="T907" i="3"/>
  <c r="L1281" i="3"/>
  <c r="Q1281" i="3"/>
  <c r="T1281" i="3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/>
  <c r="T1698" i="3"/>
  <c r="T1694" i="3"/>
  <c r="L1668" i="3"/>
  <c r="Q1655" i="3"/>
  <c r="T1655" i="3"/>
  <c r="Q1647" i="3"/>
  <c r="T1647" i="3"/>
  <c r="L1628" i="3"/>
  <c r="L1429" i="3"/>
  <c r="L1377" i="3"/>
  <c r="L1478" i="3"/>
  <c r="Q1414" i="3"/>
  <c r="T1414" i="3"/>
  <c r="T1286" i="3"/>
  <c r="T1449" i="3"/>
  <c r="Q1213" i="3"/>
  <c r="T1213" i="3"/>
  <c r="Q1229" i="3"/>
  <c r="T1229" i="3"/>
  <c r="Q1360" i="3"/>
  <c r="T1360" i="3"/>
  <c r="T1084" i="3"/>
  <c r="L1348" i="3"/>
  <c r="Q1176" i="3"/>
  <c r="T1176" i="3"/>
  <c r="Q1117" i="3"/>
  <c r="T1117" i="3"/>
  <c r="Q1144" i="3"/>
  <c r="T1144" i="3"/>
  <c r="T1075" i="3"/>
  <c r="T936" i="3"/>
  <c r="Q1964" i="3"/>
  <c r="T1964" i="3"/>
  <c r="M1026" i="3"/>
  <c r="T1026" i="3"/>
  <c r="L1145" i="3"/>
  <c r="Q1145" i="3"/>
  <c r="T1145" i="3"/>
  <c r="T1060" i="3"/>
  <c r="M960" i="3"/>
  <c r="T960" i="3"/>
  <c r="T1024" i="3"/>
  <c r="M618" i="3"/>
  <c r="T618" i="3"/>
  <c r="Q1204" i="3"/>
  <c r="T1204" i="3"/>
  <c r="L1204" i="3"/>
  <c r="T1969" i="3"/>
  <c r="T1843" i="3"/>
  <c r="T1860" i="3"/>
  <c r="T1818" i="3"/>
  <c r="T1905" i="3"/>
  <c r="T1826" i="3"/>
  <c r="Q1760" i="3"/>
  <c r="T1760" i="3"/>
  <c r="T1709" i="3"/>
  <c r="L1726" i="3"/>
  <c r="T1657" i="3"/>
  <c r="L1636" i="3"/>
  <c r="M1502" i="3"/>
  <c r="T1444" i="3"/>
  <c r="T1403" i="3"/>
  <c r="T1253" i="3"/>
  <c r="T1087" i="3"/>
  <c r="Q1047" i="3"/>
  <c r="T1047" i="3"/>
  <c r="M1273" i="3"/>
  <c r="Q1140" i="3"/>
  <c r="T1140" i="3"/>
  <c r="Q1209" i="3"/>
  <c r="T1209" i="3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1073" i="3"/>
  <c r="Q1073" i="3"/>
  <c r="T1073" i="3"/>
  <c r="Q1023" i="3"/>
  <c r="T1023" i="3"/>
  <c r="L1023" i="3"/>
  <c r="L1460" i="3"/>
  <c r="L1370" i="3"/>
  <c r="Q1370" i="3"/>
  <c r="T1370" i="3"/>
  <c r="M1294" i="3"/>
  <c r="T1294" i="3"/>
  <c r="L1288" i="3"/>
  <c r="Q1288" i="3"/>
  <c r="T1288" i="3"/>
  <c r="M1230" i="3"/>
  <c r="T1230" i="3"/>
  <c r="M1167" i="3"/>
  <c r="T1167" i="3"/>
  <c r="Q1415" i="3"/>
  <c r="T1415" i="3"/>
  <c r="L1415" i="3"/>
  <c r="M913" i="3"/>
  <c r="T913" i="3"/>
  <c r="M1198" i="3"/>
  <c r="T1198" i="3"/>
  <c r="Q1013" i="3"/>
  <c r="T1013" i="3"/>
  <c r="L1013" i="3"/>
  <c r="M949" i="3"/>
  <c r="T949" i="3"/>
  <c r="M938" i="3"/>
  <c r="T938" i="3"/>
  <c r="M927" i="3"/>
  <c r="T927" i="3"/>
  <c r="Q587" i="3"/>
  <c r="T587" i="3"/>
  <c r="L587" i="3"/>
  <c r="Q944" i="3"/>
  <c r="T944" i="3"/>
  <c r="L944" i="3"/>
  <c r="Q1462" i="3"/>
  <c r="T1462" i="3"/>
  <c r="L1462" i="3"/>
  <c r="L1337" i="3"/>
  <c r="Q1337" i="3"/>
  <c r="T1337" i="3"/>
  <c r="L1188" i="3"/>
  <c r="Q1188" i="3"/>
  <c r="T1188" i="3"/>
  <c r="M972" i="3"/>
  <c r="T972" i="3"/>
  <c r="Q1488" i="3"/>
  <c r="T1488" i="3"/>
  <c r="L1488" i="3"/>
  <c r="T230" i="3"/>
  <c r="T1989" i="3"/>
  <c r="T1732" i="3"/>
  <c r="T1735" i="3"/>
  <c r="T1729" i="3"/>
  <c r="Q1476" i="3"/>
  <c r="T1476" i="3"/>
  <c r="L1207" i="3"/>
  <c r="T1132" i="3"/>
  <c r="L1060" i="3"/>
  <c r="M963" i="3"/>
  <c r="T963" i="3"/>
  <c r="L1017" i="3"/>
  <c r="Q1976" i="3"/>
  <c r="T1976" i="3"/>
  <c r="L1976" i="3"/>
  <c r="Q1427" i="3"/>
  <c r="T1427" i="3"/>
  <c r="L1427" i="3"/>
  <c r="M1798" i="3"/>
  <c r="T1798" i="3"/>
  <c r="L1160" i="3"/>
  <c r="Q1160" i="3"/>
  <c r="T1160" i="3"/>
  <c r="Q1466" i="3"/>
  <c r="T1466" i="3"/>
  <c r="L1466" i="3"/>
  <c r="Q930" i="3"/>
  <c r="T930" i="3"/>
  <c r="L930" i="3"/>
  <c r="M908" i="3"/>
  <c r="T908" i="3"/>
  <c r="T1956" i="3"/>
  <c r="T1728" i="3"/>
  <c r="T1678" i="3"/>
  <c r="T1313" i="3"/>
  <c r="L1059" i="3"/>
  <c r="Q1059" i="3"/>
  <c r="T1059" i="3"/>
  <c r="T1018" i="3"/>
  <c r="T986" i="3"/>
  <c r="Q997" i="3"/>
  <c r="T997" i="3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/>
  <c r="L999" i="3"/>
  <c r="L1983" i="3"/>
  <c r="L1502" i="3"/>
  <c r="T1228" i="3"/>
  <c r="T968" i="3"/>
  <c r="L906" i="3"/>
  <c r="Q1185" i="3"/>
  <c r="T1185" i="3"/>
  <c r="T1617" i="3"/>
  <c r="T1420" i="3"/>
  <c r="T1404" i="3"/>
  <c r="T1351" i="3"/>
  <c r="T1101" i="3"/>
  <c r="T1135" i="3"/>
  <c r="T967" i="3"/>
  <c r="T628" i="3"/>
  <c r="Q1618" i="3"/>
  <c r="T1618" i="3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1310" i="3"/>
  <c r="Q1310" i="3"/>
  <c r="T1310" i="3"/>
  <c r="L1201" i="3"/>
  <c r="Q1201" i="3"/>
  <c r="T1201" i="3"/>
  <c r="L1121" i="3"/>
  <c r="Q1121" i="3"/>
  <c r="T1121" i="3"/>
  <c r="T1974" i="3"/>
  <c r="L1922" i="3"/>
  <c r="T1887" i="3"/>
  <c r="L1903" i="3"/>
  <c r="T1881" i="3"/>
  <c r="L1857" i="3"/>
  <c r="T1724" i="3"/>
  <c r="T1727" i="3"/>
  <c r="Q1685" i="3"/>
  <c r="T1685" i="3"/>
  <c r="Q1645" i="3"/>
  <c r="T1645" i="3"/>
  <c r="Q1642" i="3"/>
  <c r="T1642" i="3"/>
  <c r="L1446" i="3"/>
  <c r="L1405" i="3"/>
  <c r="L1431" i="3"/>
  <c r="Q1368" i="3"/>
  <c r="T1368" i="3"/>
  <c r="Q1280" i="3"/>
  <c r="T1280" i="3"/>
  <c r="Q1349" i="3"/>
  <c r="T1349" i="3"/>
  <c r="Q1248" i="3"/>
  <c r="T1248" i="3"/>
  <c r="Q1231" i="3"/>
  <c r="T1231" i="3"/>
  <c r="Q1139" i="3"/>
  <c r="T1139" i="3"/>
  <c r="T1028" i="3"/>
  <c r="T911" i="3"/>
  <c r="T954" i="3"/>
  <c r="L1494" i="3"/>
  <c r="T1609" i="3"/>
  <c r="T966" i="3"/>
  <c r="Q1089" i="3"/>
  <c r="T1089" i="3"/>
  <c r="L611" i="3"/>
  <c r="Q1796" i="3"/>
  <c r="T1796" i="3"/>
  <c r="L1796" i="3"/>
  <c r="Q1725" i="3"/>
  <c r="T1725" i="3"/>
  <c r="L1725" i="3"/>
  <c r="L1613" i="3"/>
  <c r="Q1613" i="3"/>
  <c r="T1613" i="3"/>
  <c r="L1166" i="3"/>
  <c r="Q1166" i="3"/>
  <c r="T1166" i="3"/>
  <c r="T931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/>
  <c r="T1730" i="3"/>
  <c r="Q1661" i="3"/>
  <c r="T1661" i="3"/>
  <c r="Q1637" i="3"/>
  <c r="T1637" i="3"/>
  <c r="Q1699" i="3"/>
  <c r="T1699" i="3"/>
  <c r="Q1691" i="3"/>
  <c r="T1691" i="3"/>
  <c r="Q1683" i="3"/>
  <c r="T1683" i="3"/>
  <c r="Q1675" i="3"/>
  <c r="T1675" i="3"/>
  <c r="Q1667" i="3"/>
  <c r="T1667" i="3"/>
  <c r="Q1659" i="3"/>
  <c r="T1659" i="3"/>
  <c r="Q1651" i="3"/>
  <c r="T1651" i="3"/>
  <c r="Q1643" i="3"/>
  <c r="T1643" i="3"/>
  <c r="Q1635" i="3"/>
  <c r="T1635" i="3"/>
  <c r="Q1627" i="3"/>
  <c r="T1627" i="3"/>
  <c r="T1489" i="3"/>
  <c r="T1481" i="3"/>
  <c r="T1471" i="3"/>
  <c r="T1463" i="3"/>
  <c r="T1413" i="3"/>
  <c r="L1411" i="3"/>
  <c r="Q1354" i="3"/>
  <c r="T1354" i="3"/>
  <c r="Q1270" i="3"/>
  <c r="T1270" i="3"/>
  <c r="L1406" i="3"/>
  <c r="Q1353" i="3"/>
  <c r="T1353" i="3"/>
  <c r="M1345" i="3"/>
  <c r="T1375" i="3"/>
  <c r="T1116" i="3"/>
  <c r="T1027" i="3"/>
  <c r="T971" i="3"/>
  <c r="Q1079" i="3"/>
  <c r="T1079" i="3"/>
  <c r="T943" i="3"/>
  <c r="T1016" i="3"/>
  <c r="T932" i="3"/>
  <c r="T1015" i="3"/>
  <c r="Q1614" i="3"/>
  <c r="T1614" i="3"/>
  <c r="T980" i="3"/>
  <c r="T964" i="3"/>
  <c r="Q1799" i="3"/>
  <c r="T1799" i="3"/>
  <c r="L1799" i="3"/>
  <c r="Q1792" i="3"/>
  <c r="T1792" i="3"/>
  <c r="L1792" i="3"/>
  <c r="L1262" i="3"/>
  <c r="Q1262" i="3"/>
  <c r="T1262" i="3"/>
  <c r="L1214" i="3"/>
  <c r="Q1214" i="3"/>
  <c r="T1214" i="3"/>
  <c r="T939" i="3"/>
  <c r="T2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/>
  <c r="T965" i="3"/>
  <c r="T1008" i="3"/>
  <c r="T623" i="3"/>
  <c r="T1241" i="3"/>
  <c r="T996" i="3"/>
  <c r="L1366" i="3"/>
  <c r="Q1366" i="3"/>
  <c r="T1366" i="3"/>
  <c r="L1134" i="3"/>
  <c r="Q1134" i="3"/>
  <c r="T1134" i="3"/>
  <c r="L1038" i="3"/>
  <c r="Q1038" i="3"/>
  <c r="T1038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/>
  <c r="L1719" i="3"/>
  <c r="Q1706" i="3"/>
  <c r="T1706" i="3"/>
  <c r="L1706" i="3"/>
  <c r="M1621" i="3"/>
  <c r="T1039" i="3"/>
  <c r="L1186" i="3"/>
  <c r="Q1186" i="3"/>
  <c r="T1186" i="3"/>
  <c r="L1153" i="3"/>
  <c r="Q1153" i="3"/>
  <c r="T1153" i="3"/>
  <c r="L1122" i="3"/>
  <c r="Q1122" i="3"/>
  <c r="T1122" i="3"/>
  <c r="L1074" i="3"/>
  <c r="Q1074" i="3"/>
  <c r="T1074" i="3"/>
  <c r="L1173" i="3"/>
  <c r="Q1173" i="3"/>
  <c r="T1173" i="3"/>
  <c r="L1041" i="3"/>
  <c r="Q1041" i="3"/>
  <c r="T1041" i="3"/>
  <c r="L1169" i="3"/>
  <c r="Q1169" i="3"/>
  <c r="T1169" i="3"/>
  <c r="T915" i="3"/>
  <c r="L1032" i="3"/>
  <c r="Q1032" i="3"/>
  <c r="T1032" i="3"/>
  <c r="Q993" i="3"/>
  <c r="T993" i="3"/>
  <c r="L993" i="3"/>
  <c r="Q946" i="3"/>
  <c r="T946" i="3"/>
  <c r="L946" i="3"/>
  <c r="Q924" i="3"/>
  <c r="T924" i="3"/>
  <c r="L924" i="3"/>
  <c r="Q928" i="3"/>
  <c r="T928" i="3"/>
  <c r="L928" i="3"/>
  <c r="Q613" i="3"/>
  <c r="T613" i="3"/>
  <c r="L613" i="3"/>
  <c r="L600" i="3"/>
  <c r="Q600" i="3"/>
  <c r="T600" i="3"/>
  <c r="Q934" i="3"/>
  <c r="T934" i="3"/>
  <c r="L934" i="3"/>
  <c r="L599" i="3"/>
  <c r="Q599" i="3"/>
  <c r="T599" i="3"/>
  <c r="L586" i="3"/>
  <c r="Q586" i="3"/>
  <c r="T586" i="3"/>
  <c r="L1102" i="3"/>
  <c r="Q1102" i="3"/>
  <c r="T1102" i="3"/>
  <c r="Q952" i="3"/>
  <c r="T952" i="3"/>
  <c r="L952" i="3"/>
  <c r="Q916" i="3"/>
  <c r="T916" i="3"/>
  <c r="L916" i="3"/>
  <c r="L604" i="3"/>
  <c r="Q604" i="3"/>
  <c r="T604" i="3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/>
  <c r="L1980" i="3"/>
  <c r="Q1734" i="3"/>
  <c r="T1734" i="3"/>
  <c r="L1734" i="3"/>
  <c r="Q1736" i="3"/>
  <c r="T1736" i="3"/>
  <c r="L1736" i="3"/>
  <c r="Q1992" i="3"/>
  <c r="T1992" i="3"/>
  <c r="L1992" i="3"/>
  <c r="Q1722" i="3"/>
  <c r="T1722" i="3"/>
  <c r="L1722" i="3"/>
  <c r="Q1713" i="3"/>
  <c r="T1713" i="3"/>
  <c r="L1713" i="3"/>
  <c r="Q1714" i="3"/>
  <c r="T1714" i="3"/>
  <c r="L1714" i="3"/>
  <c r="L1621" i="3"/>
  <c r="Q1621" i="3"/>
  <c r="T1621" i="3"/>
  <c r="L1362" i="3"/>
  <c r="Q1362" i="3"/>
  <c r="T1362" i="3"/>
  <c r="T1055" i="3"/>
  <c r="L1257" i="3"/>
  <c r="Q1257" i="3"/>
  <c r="T1257" i="3"/>
  <c r="M1153" i="3"/>
  <c r="M1173" i="3"/>
  <c r="M1041" i="3"/>
  <c r="T1002" i="3"/>
  <c r="Q1025" i="3"/>
  <c r="T1025" i="3"/>
  <c r="L1025" i="3"/>
  <c r="L1246" i="3"/>
  <c r="Q1246" i="3"/>
  <c r="T1246" i="3"/>
  <c r="L1202" i="3"/>
  <c r="Q1202" i="3"/>
  <c r="T1202" i="3"/>
  <c r="Q956" i="3"/>
  <c r="T956" i="3"/>
  <c r="L956" i="3"/>
  <c r="Q914" i="3"/>
  <c r="T914" i="3"/>
  <c r="L914" i="3"/>
  <c r="Q608" i="3"/>
  <c r="T608" i="3"/>
  <c r="L608" i="3"/>
  <c r="Q589" i="3"/>
  <c r="T589" i="3"/>
  <c r="L589" i="3"/>
  <c r="Q601" i="3"/>
  <c r="T601" i="3"/>
  <c r="L601" i="3"/>
  <c r="L607" i="3"/>
  <c r="Q607" i="3"/>
  <c r="T607" i="3"/>
  <c r="L594" i="3"/>
  <c r="Q594" i="3"/>
  <c r="T594" i="3"/>
  <c r="L588" i="3"/>
  <c r="Q588" i="3"/>
  <c r="T588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/>
  <c r="L1711" i="3"/>
  <c r="Q1715" i="3"/>
  <c r="T1715" i="3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/>
  <c r="L1086" i="3"/>
  <c r="Q1086" i="3"/>
  <c r="T1086" i="3"/>
  <c r="L1265" i="3"/>
  <c r="Q1265" i="3"/>
  <c r="T994" i="3"/>
  <c r="T923" i="3"/>
  <c r="Q597" i="3"/>
  <c r="T597" i="3"/>
  <c r="L597" i="3"/>
  <c r="L584" i="3"/>
  <c r="Q584" i="3"/>
  <c r="T584" i="3"/>
  <c r="Q585" i="3"/>
  <c r="T585" i="3"/>
  <c r="L585" i="3"/>
  <c r="Q598" i="3"/>
  <c r="T598" i="3"/>
  <c r="L598" i="3"/>
  <c r="L602" i="3"/>
  <c r="Q602" i="3"/>
  <c r="T602" i="3"/>
  <c r="L583" i="3"/>
  <c r="Q583" i="3"/>
  <c r="T583" i="3"/>
  <c r="Q593" i="3"/>
  <c r="T593" i="3"/>
  <c r="L593" i="3"/>
  <c r="Q590" i="3"/>
  <c r="T590" i="3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/>
  <c r="L1994" i="3"/>
  <c r="Q1793" i="3"/>
  <c r="T1793" i="3"/>
  <c r="L1793" i="3"/>
  <c r="Q1738" i="3"/>
  <c r="T1738" i="3"/>
  <c r="L1738" i="3"/>
  <c r="L1610" i="3"/>
  <c r="Q1610" i="3"/>
  <c r="T1610" i="3"/>
  <c r="Q1707" i="3"/>
  <c r="T1707" i="3"/>
  <c r="L1707" i="3"/>
  <c r="T1012" i="3"/>
  <c r="T982" i="3"/>
  <c r="L1326" i="3"/>
  <c r="Q1326" i="3"/>
  <c r="T1326" i="3"/>
  <c r="L1305" i="3"/>
  <c r="Q1305" i="3"/>
  <c r="T1305" i="3"/>
  <c r="L1217" i="3"/>
  <c r="Q1217" i="3"/>
  <c r="T1217" i="3"/>
  <c r="Q1021" i="3"/>
  <c r="T1021" i="3"/>
  <c r="L1021" i="3"/>
  <c r="M1265" i="3"/>
  <c r="T1265" i="3"/>
  <c r="L1138" i="3"/>
  <c r="Q1138" i="3"/>
  <c r="T1138" i="3"/>
  <c r="L1031" i="3"/>
  <c r="Q1031" i="3"/>
  <c r="T1031" i="3"/>
  <c r="Q985" i="3"/>
  <c r="T985" i="3"/>
  <c r="L985" i="3"/>
  <c r="Q942" i="3"/>
  <c r="T942" i="3"/>
  <c r="L942" i="3"/>
  <c r="Q910" i="3"/>
  <c r="T910" i="3"/>
  <c r="L910" i="3"/>
  <c r="Q969" i="3"/>
  <c r="T969" i="3"/>
  <c r="L969" i="3"/>
  <c r="T947" i="3"/>
  <c r="Q605" i="3"/>
  <c r="T605" i="3"/>
  <c r="L605" i="3"/>
  <c r="Q592" i="3"/>
  <c r="T592" i="3"/>
  <c r="L592" i="3"/>
  <c r="L610" i="3"/>
  <c r="Q610" i="3"/>
  <c r="T610" i="3"/>
  <c r="L591" i="3"/>
  <c r="Q591" i="3"/>
  <c r="T591" i="3"/>
  <c r="L612" i="3"/>
  <c r="Q612" i="3"/>
  <c r="T612" i="3"/>
  <c r="Q606" i="3"/>
  <c r="T606" i="3"/>
  <c r="L606" i="3"/>
  <c r="L609" i="3"/>
  <c r="Q609" i="3"/>
  <c r="T609" i="3"/>
  <c r="L596" i="3"/>
  <c r="Q596" i="3"/>
  <c r="T596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/>
  <c r="T1755" i="3"/>
  <c r="M1755" i="3"/>
  <c r="T1747" i="3"/>
  <c r="M1747" i="3"/>
  <c r="M1752" i="3"/>
  <c r="T1752" i="3"/>
  <c r="M1744" i="3"/>
  <c r="T1744" i="3"/>
  <c r="Q1705" i="3"/>
  <c r="T1705" i="3"/>
  <c r="L1705" i="3"/>
  <c r="Q1605" i="3"/>
  <c r="T1605" i="3"/>
  <c r="L1605" i="3"/>
  <c r="Q1597" i="3"/>
  <c r="T1597" i="3"/>
  <c r="L1597" i="3"/>
  <c r="Q1589" i="3"/>
  <c r="T1589" i="3"/>
  <c r="L1589" i="3"/>
  <c r="Q1581" i="3"/>
  <c r="T1581" i="3"/>
  <c r="L1581" i="3"/>
  <c r="Q1573" i="3"/>
  <c r="T1573" i="3"/>
  <c r="L1573" i="3"/>
  <c r="Q1565" i="3"/>
  <c r="T1565" i="3"/>
  <c r="L1565" i="3"/>
  <c r="Q1557" i="3"/>
  <c r="L1557" i="3"/>
  <c r="Q1549" i="3"/>
  <c r="T1549" i="3"/>
  <c r="L1549" i="3"/>
  <c r="Q1541" i="3"/>
  <c r="T1541" i="3"/>
  <c r="L1541" i="3"/>
  <c r="Q1533" i="3"/>
  <c r="T1533" i="3"/>
  <c r="L1533" i="3"/>
  <c r="Q1525" i="3"/>
  <c r="T1525" i="3"/>
  <c r="L1525" i="3"/>
  <c r="Q1517" i="3"/>
  <c r="T1517" i="3"/>
  <c r="L1517" i="3"/>
  <c r="Q1509" i="3"/>
  <c r="T1509" i="3"/>
  <c r="L1509" i="3"/>
  <c r="L1620" i="3"/>
  <c r="Q1620" i="3"/>
  <c r="T1620" i="3"/>
  <c r="L1606" i="3"/>
  <c r="Q1606" i="3"/>
  <c r="T1606" i="3"/>
  <c r="L1598" i="3"/>
  <c r="Q1598" i="3"/>
  <c r="T1598" i="3"/>
  <c r="L1590" i="3"/>
  <c r="Q1590" i="3"/>
  <c r="T1590" i="3"/>
  <c r="L1582" i="3"/>
  <c r="Q1582" i="3"/>
  <c r="T1582" i="3"/>
  <c r="L1574" i="3"/>
  <c r="Q1574" i="3"/>
  <c r="T1574" i="3"/>
  <c r="L1566" i="3"/>
  <c r="Q1566" i="3"/>
  <c r="T1566" i="3"/>
  <c r="L1558" i="3"/>
  <c r="Q1558" i="3"/>
  <c r="T1558" i="3"/>
  <c r="L1550" i="3"/>
  <c r="Q1550" i="3"/>
  <c r="T1550" i="3"/>
  <c r="L1542" i="3"/>
  <c r="Q1542" i="3"/>
  <c r="T1542" i="3"/>
  <c r="L1534" i="3"/>
  <c r="Q1534" i="3"/>
  <c r="T1534" i="3"/>
  <c r="L1526" i="3"/>
  <c r="Q1526" i="3"/>
  <c r="T1526" i="3"/>
  <c r="L1518" i="3"/>
  <c r="Q1518" i="3"/>
  <c r="T1518" i="3"/>
  <c r="L1510" i="3"/>
  <c r="Q1510" i="3"/>
  <c r="T1510" i="3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/>
  <c r="L1505" i="3"/>
  <c r="M1604" i="3"/>
  <c r="M1572" i="3"/>
  <c r="M1540" i="3"/>
  <c r="M1508" i="3"/>
  <c r="M1495" i="3"/>
  <c r="M1592" i="3"/>
  <c r="M1560" i="3"/>
  <c r="M1528" i="3"/>
  <c r="M1501" i="3"/>
  <c r="Q1493" i="3"/>
  <c r="T1493" i="3"/>
  <c r="L1493" i="3"/>
  <c r="M1516" i="3"/>
  <c r="L1339" i="3"/>
  <c r="Q1339" i="3"/>
  <c r="T1339" i="3"/>
  <c r="L1307" i="3"/>
  <c r="Q1307" i="3"/>
  <c r="T1307" i="3"/>
  <c r="M1532" i="3"/>
  <c r="L1548" i="3"/>
  <c r="Q1548" i="3"/>
  <c r="T1548" i="3"/>
  <c r="L1355" i="3"/>
  <c r="Q1355" i="3"/>
  <c r="T1355" i="3"/>
  <c r="M1356" i="3"/>
  <c r="L1314" i="3"/>
  <c r="Q1314" i="3"/>
  <c r="T1314" i="3"/>
  <c r="M1347" i="3"/>
  <c r="L1298" i="3"/>
  <c r="Q1298" i="3"/>
  <c r="T1298" i="3"/>
  <c r="L1259" i="3"/>
  <c r="Q1259" i="3"/>
  <c r="T1259" i="3"/>
  <c r="L1114" i="3"/>
  <c r="Q1114" i="3"/>
  <c r="T1114" i="3"/>
  <c r="L1315" i="3"/>
  <c r="Q1315" i="3"/>
  <c r="T1315" i="3"/>
  <c r="L1051" i="3"/>
  <c r="Q1051" i="3"/>
  <c r="T1051" i="3"/>
  <c r="M1331" i="3"/>
  <c r="M1172" i="3"/>
  <c r="L1095" i="3"/>
  <c r="Q1095" i="3"/>
  <c r="T1095" i="3"/>
  <c r="M1372" i="3"/>
  <c r="M1067" i="3"/>
  <c r="M1056" i="3"/>
  <c r="L1164" i="3"/>
  <c r="Q1164" i="3"/>
  <c r="T1164" i="3"/>
  <c r="L1036" i="3"/>
  <c r="Q1036" i="3"/>
  <c r="T1036" i="3"/>
  <c r="M1091" i="3"/>
  <c r="M1044" i="3"/>
  <c r="Q895" i="3"/>
  <c r="T895" i="3"/>
  <c r="L895" i="3"/>
  <c r="Q891" i="3"/>
  <c r="T891" i="3"/>
  <c r="L891" i="3"/>
  <c r="Q887" i="3"/>
  <c r="T887" i="3"/>
  <c r="L887" i="3"/>
  <c r="Q883" i="3"/>
  <c r="T883" i="3"/>
  <c r="L883" i="3"/>
  <c r="Q879" i="3"/>
  <c r="T879" i="3"/>
  <c r="L879" i="3"/>
  <c r="Q875" i="3"/>
  <c r="T875" i="3"/>
  <c r="L875" i="3"/>
  <c r="Q871" i="3"/>
  <c r="T871" i="3"/>
  <c r="L871" i="3"/>
  <c r="Q867" i="3"/>
  <c r="T867" i="3"/>
  <c r="L867" i="3"/>
  <c r="Q863" i="3"/>
  <c r="T863" i="3"/>
  <c r="L863" i="3"/>
  <c r="Q859" i="3"/>
  <c r="T859" i="3"/>
  <c r="L859" i="3"/>
  <c r="Q855" i="3"/>
  <c r="T855" i="3"/>
  <c r="L855" i="3"/>
  <c r="Q851" i="3"/>
  <c r="T851" i="3"/>
  <c r="L851" i="3"/>
  <c r="Q847" i="3"/>
  <c r="T847" i="3"/>
  <c r="L847" i="3"/>
  <c r="Q843" i="3"/>
  <c r="T843" i="3"/>
  <c r="L843" i="3"/>
  <c r="Q839" i="3"/>
  <c r="T839" i="3"/>
  <c r="L839" i="3"/>
  <c r="Q835" i="3"/>
  <c r="T835" i="3"/>
  <c r="L835" i="3"/>
  <c r="Q831" i="3"/>
  <c r="T831" i="3"/>
  <c r="L831" i="3"/>
  <c r="Q827" i="3"/>
  <c r="T827" i="3"/>
  <c r="L827" i="3"/>
  <c r="Q823" i="3"/>
  <c r="T823" i="3"/>
  <c r="L823" i="3"/>
  <c r="Q819" i="3"/>
  <c r="T819" i="3"/>
  <c r="L819" i="3"/>
  <c r="Q815" i="3"/>
  <c r="T815" i="3"/>
  <c r="L815" i="3"/>
  <c r="L1115" i="3"/>
  <c r="Q1115" i="3"/>
  <c r="T1115" i="3"/>
  <c r="L1063" i="3"/>
  <c r="Q1063" i="3"/>
  <c r="T1063" i="3"/>
  <c r="M897" i="3"/>
  <c r="L1175" i="3"/>
  <c r="Q1175" i="3"/>
  <c r="T1175" i="3"/>
  <c r="L1094" i="3"/>
  <c r="Q1094" i="3"/>
  <c r="T1094" i="3"/>
  <c r="L1082" i="3"/>
  <c r="Q1082" i="3"/>
  <c r="T1082" i="3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/>
  <c r="L577" i="3"/>
  <c r="Q577" i="3"/>
  <c r="T577" i="3"/>
  <c r="L573" i="3"/>
  <c r="Q573" i="3"/>
  <c r="T573" i="3"/>
  <c r="L569" i="3"/>
  <c r="Q569" i="3"/>
  <c r="T569" i="3"/>
  <c r="L565" i="3"/>
  <c r="Q565" i="3"/>
  <c r="T565" i="3"/>
  <c r="L561" i="3"/>
  <c r="Q561" i="3"/>
  <c r="T561" i="3"/>
  <c r="L557" i="3"/>
  <c r="Q557" i="3"/>
  <c r="T557" i="3"/>
  <c r="L553" i="3"/>
  <c r="Q553" i="3"/>
  <c r="T553" i="3"/>
  <c r="L549" i="3"/>
  <c r="Q549" i="3"/>
  <c r="T549" i="3"/>
  <c r="L545" i="3"/>
  <c r="Q545" i="3"/>
  <c r="T545" i="3"/>
  <c r="L541" i="3"/>
  <c r="Q541" i="3"/>
  <c r="T541" i="3"/>
  <c r="L537" i="3"/>
  <c r="Q537" i="3"/>
  <c r="T537" i="3"/>
  <c r="L533" i="3"/>
  <c r="Q533" i="3"/>
  <c r="T533" i="3"/>
  <c r="L529" i="3"/>
  <c r="Q529" i="3"/>
  <c r="T529" i="3"/>
  <c r="L525" i="3"/>
  <c r="Q525" i="3"/>
  <c r="T525" i="3"/>
  <c r="L521" i="3"/>
  <c r="Q521" i="3"/>
  <c r="T521" i="3"/>
  <c r="L517" i="3"/>
  <c r="Q517" i="3"/>
  <c r="T517" i="3"/>
  <c r="L513" i="3"/>
  <c r="Q513" i="3"/>
  <c r="T513" i="3"/>
  <c r="L509" i="3"/>
  <c r="Q509" i="3"/>
  <c r="T509" i="3"/>
  <c r="L505" i="3"/>
  <c r="Q505" i="3"/>
  <c r="T505" i="3"/>
  <c r="L501" i="3"/>
  <c r="Q501" i="3"/>
  <c r="T501" i="3"/>
  <c r="L497" i="3"/>
  <c r="Q497" i="3"/>
  <c r="T497" i="3"/>
  <c r="L493" i="3"/>
  <c r="Q493" i="3"/>
  <c r="T493" i="3"/>
  <c r="L489" i="3"/>
  <c r="Q489" i="3"/>
  <c r="T489" i="3"/>
  <c r="L485" i="3"/>
  <c r="Q485" i="3"/>
  <c r="T485" i="3"/>
  <c r="L481" i="3"/>
  <c r="Q481" i="3"/>
  <c r="T481" i="3"/>
  <c r="L477" i="3"/>
  <c r="Q477" i="3"/>
  <c r="T477" i="3"/>
  <c r="L473" i="3"/>
  <c r="Q473" i="3"/>
  <c r="T473" i="3"/>
  <c r="L469" i="3"/>
  <c r="Q469" i="3"/>
  <c r="T469" i="3"/>
  <c r="L465" i="3"/>
  <c r="Q465" i="3"/>
  <c r="T465" i="3"/>
  <c r="L461" i="3"/>
  <c r="Q461" i="3"/>
  <c r="T461" i="3"/>
  <c r="L457" i="3"/>
  <c r="Q457" i="3"/>
  <c r="T457" i="3"/>
  <c r="L453" i="3"/>
  <c r="Q453" i="3"/>
  <c r="T453" i="3"/>
  <c r="L449" i="3"/>
  <c r="Q449" i="3"/>
  <c r="T449" i="3"/>
  <c r="L445" i="3"/>
  <c r="Q445" i="3"/>
  <c r="T445" i="3"/>
  <c r="L441" i="3"/>
  <c r="Q441" i="3"/>
  <c r="T441" i="3"/>
  <c r="L437" i="3"/>
  <c r="Q437" i="3"/>
  <c r="T437" i="3"/>
  <c r="L433" i="3"/>
  <c r="Q433" i="3"/>
  <c r="T433" i="3"/>
  <c r="L429" i="3"/>
  <c r="Q429" i="3"/>
  <c r="T429" i="3"/>
  <c r="L425" i="3"/>
  <c r="Q425" i="3"/>
  <c r="T425" i="3"/>
  <c r="L421" i="3"/>
  <c r="Q421" i="3"/>
  <c r="T421" i="3"/>
  <c r="L417" i="3"/>
  <c r="Q417" i="3"/>
  <c r="T417" i="3"/>
  <c r="L413" i="3"/>
  <c r="Q413" i="3"/>
  <c r="T413" i="3"/>
  <c r="L409" i="3"/>
  <c r="Q409" i="3"/>
  <c r="T409" i="3"/>
  <c r="L405" i="3"/>
  <c r="Q405" i="3"/>
  <c r="T405" i="3"/>
  <c r="L401" i="3"/>
  <c r="Q401" i="3"/>
  <c r="T401" i="3"/>
  <c r="L397" i="3"/>
  <c r="Q397" i="3"/>
  <c r="T397" i="3"/>
  <c r="L393" i="3"/>
  <c r="Q393" i="3"/>
  <c r="T393" i="3"/>
  <c r="L389" i="3"/>
  <c r="Q389" i="3"/>
  <c r="T389" i="3"/>
  <c r="L385" i="3"/>
  <c r="Q385" i="3"/>
  <c r="T385" i="3"/>
  <c r="L381" i="3"/>
  <c r="Q381" i="3"/>
  <c r="T381" i="3"/>
  <c r="L377" i="3"/>
  <c r="Q377" i="3"/>
  <c r="T377" i="3"/>
  <c r="L373" i="3"/>
  <c r="Q373" i="3"/>
  <c r="T373" i="3"/>
  <c r="L369" i="3"/>
  <c r="Q369" i="3"/>
  <c r="T369" i="3"/>
  <c r="L365" i="3"/>
  <c r="Q365" i="3"/>
  <c r="T365" i="3" s="1"/>
  <c r="L361" i="3"/>
  <c r="Q361" i="3"/>
  <c r="T361" i="3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/>
  <c r="L325" i="3"/>
  <c r="Q325" i="3"/>
  <c r="T325" i="3"/>
  <c r="L321" i="3"/>
  <c r="Q321" i="3"/>
  <c r="T321" i="3" s="1"/>
  <c r="L317" i="3"/>
  <c r="Q317" i="3"/>
  <c r="T317" i="3"/>
  <c r="L313" i="3"/>
  <c r="Q313" i="3"/>
  <c r="T313" i="3"/>
  <c r="L309" i="3"/>
  <c r="Q309" i="3"/>
  <c r="T309" i="3"/>
  <c r="L305" i="3"/>
  <c r="Q305" i="3"/>
  <c r="T305" i="3" s="1"/>
  <c r="L301" i="3"/>
  <c r="Q301" i="3"/>
  <c r="T301" i="3"/>
  <c r="L297" i="3"/>
  <c r="Q297" i="3"/>
  <c r="T297" i="3"/>
  <c r="L293" i="3"/>
  <c r="Q293" i="3"/>
  <c r="T293" i="3"/>
  <c r="L289" i="3"/>
  <c r="Q289" i="3"/>
  <c r="T289" i="3" s="1"/>
  <c r="L285" i="3"/>
  <c r="Q285" i="3"/>
  <c r="T285" i="3" s="1"/>
  <c r="L281" i="3"/>
  <c r="Q281" i="3"/>
  <c r="T281" i="3" s="1"/>
  <c r="L277" i="3"/>
  <c r="Q277" i="3"/>
  <c r="T277" i="3" s="1"/>
  <c r="L273" i="3"/>
  <c r="Q273" i="3"/>
  <c r="T273" i="3" s="1"/>
  <c r="L269" i="3"/>
  <c r="Q269" i="3"/>
  <c r="T269" i="3" s="1"/>
  <c r="T681" i="3"/>
  <c r="T641" i="3"/>
  <c r="T629" i="3"/>
  <c r="L223" i="3"/>
  <c r="T260" i="3"/>
  <c r="T1952" i="3"/>
  <c r="M1952" i="3"/>
  <c r="T1944" i="3"/>
  <c r="M1944" i="3"/>
  <c r="T1936" i="3"/>
  <c r="M1936" i="3"/>
  <c r="Q1939" i="3"/>
  <c r="T1939" i="3"/>
  <c r="L1939" i="3"/>
  <c r="T1869" i="3"/>
  <c r="M1869" i="3"/>
  <c r="Q1955" i="3"/>
  <c r="T1955" i="3"/>
  <c r="L1955" i="3"/>
  <c r="Q1945" i="3"/>
  <c r="T1945" i="3"/>
  <c r="L1945" i="3"/>
  <c r="Q1943" i="3"/>
  <c r="T1943" i="3"/>
  <c r="L1943" i="3"/>
  <c r="Q1866" i="3"/>
  <c r="T1866" i="3"/>
  <c r="L1866" i="3"/>
  <c r="M1949" i="3"/>
  <c r="Q1864" i="3"/>
  <c r="T1864" i="3"/>
  <c r="L1864" i="3"/>
  <c r="Q1941" i="3"/>
  <c r="T1941" i="3"/>
  <c r="L1941" i="3"/>
  <c r="L1783" i="3"/>
  <c r="Q1783" i="3"/>
  <c r="T1783" i="3"/>
  <c r="T1753" i="3"/>
  <c r="M1753" i="3"/>
  <c r="T1745" i="3"/>
  <c r="M1745" i="3"/>
  <c r="M1750" i="3"/>
  <c r="T1750" i="3"/>
  <c r="M1742" i="3"/>
  <c r="T1742" i="3"/>
  <c r="M1739" i="3"/>
  <c r="Q1704" i="3"/>
  <c r="T1704" i="3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/>
  <c r="L1595" i="3"/>
  <c r="Q1595" i="3"/>
  <c r="T1595" i="3"/>
  <c r="L1587" i="3"/>
  <c r="Q1587" i="3"/>
  <c r="T1587" i="3"/>
  <c r="L1579" i="3"/>
  <c r="Q1579" i="3"/>
  <c r="T1579" i="3"/>
  <c r="L1571" i="3"/>
  <c r="Q1571" i="3"/>
  <c r="T1571" i="3"/>
  <c r="L1563" i="3"/>
  <c r="Q1563" i="3"/>
  <c r="T1563" i="3"/>
  <c r="L1555" i="3"/>
  <c r="Q1555" i="3"/>
  <c r="T1555" i="3"/>
  <c r="L1547" i="3"/>
  <c r="Q1547" i="3"/>
  <c r="T1547" i="3"/>
  <c r="L1539" i="3"/>
  <c r="Q1539" i="3"/>
  <c r="T1539" i="3"/>
  <c r="L1531" i="3"/>
  <c r="Q1531" i="3"/>
  <c r="T1531" i="3"/>
  <c r="L1523" i="3"/>
  <c r="Q1523" i="3"/>
  <c r="T1523" i="3"/>
  <c r="L1515" i="3"/>
  <c r="Q1515" i="3"/>
  <c r="T1515" i="3"/>
  <c r="L1507" i="3"/>
  <c r="Q1507" i="3"/>
  <c r="T1507" i="3"/>
  <c r="L1584" i="3"/>
  <c r="Q1584" i="3"/>
  <c r="T1584" i="3"/>
  <c r="L1552" i="3"/>
  <c r="Q1552" i="3"/>
  <c r="T1552" i="3"/>
  <c r="L1520" i="3"/>
  <c r="Q1520" i="3"/>
  <c r="T1520" i="3"/>
  <c r="M1497" i="3"/>
  <c r="L1588" i="3"/>
  <c r="Q1588" i="3"/>
  <c r="T1588" i="3"/>
  <c r="L1556" i="3"/>
  <c r="Q1556" i="3"/>
  <c r="T1556" i="3"/>
  <c r="L1524" i="3"/>
  <c r="Q1524" i="3"/>
  <c r="T1524" i="3"/>
  <c r="M1503" i="3"/>
  <c r="Q1495" i="3"/>
  <c r="T1495" i="3"/>
  <c r="L1495" i="3"/>
  <c r="M1608" i="3"/>
  <c r="L1576" i="3"/>
  <c r="Q1576" i="3"/>
  <c r="T1576" i="3"/>
  <c r="L1544" i="3"/>
  <c r="Q1544" i="3"/>
  <c r="T1544" i="3"/>
  <c r="L1512" i="3"/>
  <c r="Q1512" i="3"/>
  <c r="T1512" i="3"/>
  <c r="Q1501" i="3"/>
  <c r="T1501" i="3"/>
  <c r="L1501" i="3"/>
  <c r="L1580" i="3"/>
  <c r="Q1580" i="3"/>
  <c r="T1580" i="3"/>
  <c r="L1364" i="3"/>
  <c r="Q1364" i="3"/>
  <c r="T1364" i="3"/>
  <c r="M1616" i="3"/>
  <c r="L1596" i="3"/>
  <c r="Q1596" i="3"/>
  <c r="T1596" i="3"/>
  <c r="M1499" i="3"/>
  <c r="M1548" i="3"/>
  <c r="L1371" i="3"/>
  <c r="Q1371" i="3"/>
  <c r="T1371" i="3"/>
  <c r="L1359" i="3"/>
  <c r="Q1359" i="3"/>
  <c r="T1359" i="3"/>
  <c r="L1275" i="3"/>
  <c r="Q1275" i="3"/>
  <c r="T1275" i="3"/>
  <c r="L1218" i="3"/>
  <c r="Q1218" i="3"/>
  <c r="T1218" i="3"/>
  <c r="M1259" i="3"/>
  <c r="L1219" i="3"/>
  <c r="Q1219" i="3"/>
  <c r="T1219" i="3"/>
  <c r="L1178" i="3"/>
  <c r="Q1178" i="3"/>
  <c r="T1178" i="3"/>
  <c r="M1315" i="3"/>
  <c r="L1227" i="3"/>
  <c r="Q1227" i="3"/>
  <c r="T1227" i="3"/>
  <c r="L1194" i="3"/>
  <c r="Q1194" i="3"/>
  <c r="T1194" i="3"/>
  <c r="L1184" i="3"/>
  <c r="Q1184" i="3"/>
  <c r="T1184" i="3"/>
  <c r="M1051" i="3"/>
  <c r="L1251" i="3"/>
  <c r="Q1251" i="3"/>
  <c r="T1251" i="3"/>
  <c r="L1243" i="3"/>
  <c r="Q1243" i="3"/>
  <c r="T1243" i="3"/>
  <c r="L1226" i="3"/>
  <c r="Q1226" i="3"/>
  <c r="T1226" i="3"/>
  <c r="L1172" i="3"/>
  <c r="Q1172" i="3"/>
  <c r="T1172" i="3"/>
  <c r="L1154" i="3"/>
  <c r="Q1154" i="3"/>
  <c r="T1154" i="3"/>
  <c r="L1131" i="3"/>
  <c r="Q1131" i="3"/>
  <c r="T1131" i="3"/>
  <c r="L1127" i="3"/>
  <c r="Q1127" i="3"/>
  <c r="T1127" i="3"/>
  <c r="M1095" i="3"/>
  <c r="L1330" i="3"/>
  <c r="Q1330" i="3"/>
  <c r="T1330" i="3"/>
  <c r="L1267" i="3"/>
  <c r="Q1267" i="3"/>
  <c r="T1267" i="3"/>
  <c r="L1234" i="3"/>
  <c r="Q1234" i="3"/>
  <c r="T1234" i="3"/>
  <c r="L1179" i="3"/>
  <c r="Q1179" i="3"/>
  <c r="T1179" i="3"/>
  <c r="L1130" i="3"/>
  <c r="Q1130" i="3"/>
  <c r="T1130" i="3"/>
  <c r="M1108" i="3"/>
  <c r="L1090" i="3"/>
  <c r="Q1090" i="3"/>
  <c r="T1090" i="3"/>
  <c r="L1195" i="3"/>
  <c r="Q1195" i="3"/>
  <c r="T1195" i="3"/>
  <c r="L1044" i="3"/>
  <c r="Q1044" i="3"/>
  <c r="T1044" i="3"/>
  <c r="Q894" i="3"/>
  <c r="T894" i="3"/>
  <c r="L894" i="3"/>
  <c r="Q890" i="3"/>
  <c r="T890" i="3"/>
  <c r="L890" i="3"/>
  <c r="Q886" i="3"/>
  <c r="T886" i="3"/>
  <c r="L886" i="3"/>
  <c r="Q882" i="3"/>
  <c r="T882" i="3"/>
  <c r="L882" i="3"/>
  <c r="Q878" i="3"/>
  <c r="T878" i="3"/>
  <c r="L878" i="3"/>
  <c r="Q874" i="3"/>
  <c r="T874" i="3"/>
  <c r="L874" i="3"/>
  <c r="Q870" i="3"/>
  <c r="T870" i="3"/>
  <c r="L870" i="3"/>
  <c r="Q866" i="3"/>
  <c r="T866" i="3"/>
  <c r="L866" i="3"/>
  <c r="Q862" i="3"/>
  <c r="T862" i="3"/>
  <c r="L862" i="3"/>
  <c r="Q858" i="3"/>
  <c r="T858" i="3"/>
  <c r="L858" i="3"/>
  <c r="Q854" i="3"/>
  <c r="T854" i="3"/>
  <c r="L854" i="3"/>
  <c r="Q850" i="3"/>
  <c r="T850" i="3"/>
  <c r="L850" i="3"/>
  <c r="Q846" i="3"/>
  <c r="T846" i="3"/>
  <c r="L846" i="3"/>
  <c r="Q842" i="3"/>
  <c r="T842" i="3"/>
  <c r="L842" i="3"/>
  <c r="Q838" i="3"/>
  <c r="T838" i="3"/>
  <c r="L838" i="3"/>
  <c r="Q834" i="3"/>
  <c r="T834" i="3"/>
  <c r="L834" i="3"/>
  <c r="Q830" i="3"/>
  <c r="T830" i="3"/>
  <c r="L830" i="3"/>
  <c r="Q826" i="3"/>
  <c r="T826" i="3"/>
  <c r="L826" i="3"/>
  <c r="Q822" i="3"/>
  <c r="T822" i="3"/>
  <c r="L822" i="3"/>
  <c r="Q818" i="3"/>
  <c r="T818" i="3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/>
  <c r="L576" i="3"/>
  <c r="Q576" i="3"/>
  <c r="T576" i="3"/>
  <c r="L572" i="3"/>
  <c r="Q572" i="3"/>
  <c r="T572" i="3"/>
  <c r="L568" i="3"/>
  <c r="Q568" i="3"/>
  <c r="T568" i="3"/>
  <c r="L564" i="3"/>
  <c r="Q564" i="3"/>
  <c r="T564" i="3"/>
  <c r="L560" i="3"/>
  <c r="Q560" i="3"/>
  <c r="T560" i="3"/>
  <c r="L556" i="3"/>
  <c r="Q556" i="3"/>
  <c r="T556" i="3"/>
  <c r="L552" i="3"/>
  <c r="Q552" i="3"/>
  <c r="T552" i="3"/>
  <c r="L548" i="3"/>
  <c r="Q548" i="3"/>
  <c r="T548" i="3"/>
  <c r="L544" i="3"/>
  <c r="Q544" i="3"/>
  <c r="T544" i="3"/>
  <c r="L540" i="3"/>
  <c r="Q540" i="3"/>
  <c r="T540" i="3"/>
  <c r="L536" i="3"/>
  <c r="Q536" i="3"/>
  <c r="T536" i="3"/>
  <c r="L532" i="3"/>
  <c r="Q532" i="3"/>
  <c r="T532" i="3"/>
  <c r="L528" i="3"/>
  <c r="Q528" i="3"/>
  <c r="T528" i="3"/>
  <c r="L524" i="3"/>
  <c r="Q524" i="3"/>
  <c r="T524" i="3"/>
  <c r="L520" i="3"/>
  <c r="Q520" i="3"/>
  <c r="T520" i="3"/>
  <c r="L516" i="3"/>
  <c r="Q516" i="3"/>
  <c r="T516" i="3"/>
  <c r="L512" i="3"/>
  <c r="Q512" i="3"/>
  <c r="T512" i="3"/>
  <c r="L508" i="3"/>
  <c r="Q508" i="3"/>
  <c r="T508" i="3"/>
  <c r="L504" i="3"/>
  <c r="Q504" i="3"/>
  <c r="T504" i="3"/>
  <c r="L500" i="3"/>
  <c r="Q500" i="3"/>
  <c r="T500" i="3"/>
  <c r="L496" i="3"/>
  <c r="Q496" i="3"/>
  <c r="T496" i="3"/>
  <c r="L492" i="3"/>
  <c r="Q492" i="3"/>
  <c r="T492" i="3"/>
  <c r="L488" i="3"/>
  <c r="Q488" i="3"/>
  <c r="T488" i="3"/>
  <c r="L484" i="3"/>
  <c r="Q484" i="3"/>
  <c r="T484" i="3"/>
  <c r="L480" i="3"/>
  <c r="Q480" i="3"/>
  <c r="T480" i="3"/>
  <c r="L476" i="3"/>
  <c r="Q476" i="3"/>
  <c r="T476" i="3"/>
  <c r="L472" i="3"/>
  <c r="Q472" i="3"/>
  <c r="T472" i="3"/>
  <c r="L468" i="3"/>
  <c r="Q468" i="3"/>
  <c r="T468" i="3"/>
  <c r="L464" i="3"/>
  <c r="Q464" i="3"/>
  <c r="T464" i="3"/>
  <c r="L460" i="3"/>
  <c r="Q460" i="3"/>
  <c r="T460" i="3"/>
  <c r="L456" i="3"/>
  <c r="Q456" i="3"/>
  <c r="T456" i="3"/>
  <c r="L452" i="3"/>
  <c r="Q452" i="3"/>
  <c r="T452" i="3"/>
  <c r="L448" i="3"/>
  <c r="Q448" i="3"/>
  <c r="T448" i="3"/>
  <c r="L444" i="3"/>
  <c r="Q444" i="3"/>
  <c r="T444" i="3"/>
  <c r="L440" i="3"/>
  <c r="Q440" i="3"/>
  <c r="T440" i="3"/>
  <c r="L436" i="3"/>
  <c r="Q436" i="3"/>
  <c r="T436" i="3"/>
  <c r="L432" i="3"/>
  <c r="Q432" i="3"/>
  <c r="T432" i="3"/>
  <c r="L428" i="3"/>
  <c r="Q428" i="3"/>
  <c r="T428" i="3"/>
  <c r="L424" i="3"/>
  <c r="Q424" i="3"/>
  <c r="T424" i="3"/>
  <c r="L420" i="3"/>
  <c r="Q420" i="3"/>
  <c r="T420" i="3"/>
  <c r="L416" i="3"/>
  <c r="Q416" i="3"/>
  <c r="T416" i="3"/>
  <c r="L412" i="3"/>
  <c r="Q412" i="3"/>
  <c r="T412" i="3"/>
  <c r="L408" i="3"/>
  <c r="Q408" i="3"/>
  <c r="T408" i="3"/>
  <c r="L404" i="3"/>
  <c r="Q404" i="3"/>
  <c r="T404" i="3"/>
  <c r="L400" i="3"/>
  <c r="Q400" i="3"/>
  <c r="T400" i="3"/>
  <c r="L396" i="3"/>
  <c r="Q396" i="3"/>
  <c r="T396" i="3"/>
  <c r="L392" i="3"/>
  <c r="Q392" i="3"/>
  <c r="T392" i="3"/>
  <c r="L388" i="3"/>
  <c r="Q388" i="3"/>
  <c r="T388" i="3"/>
  <c r="L384" i="3"/>
  <c r="Q384" i="3"/>
  <c r="T384" i="3"/>
  <c r="L380" i="3"/>
  <c r="Q380" i="3"/>
  <c r="T380" i="3"/>
  <c r="L376" i="3"/>
  <c r="Q376" i="3"/>
  <c r="T376" i="3"/>
  <c r="L372" i="3"/>
  <c r="Q372" i="3"/>
  <c r="T372" i="3"/>
  <c r="L368" i="3"/>
  <c r="Q368" i="3"/>
  <c r="T368" i="3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 s="1"/>
  <c r="L268" i="3"/>
  <c r="Q268" i="3"/>
  <c r="T268" i="3" s="1"/>
  <c r="T645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/>
  <c r="L1949" i="3"/>
  <c r="M1872" i="3"/>
  <c r="M1870" i="3"/>
  <c r="Q1786" i="3"/>
  <c r="T1786" i="3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/>
  <c r="L1739" i="3"/>
  <c r="T1731" i="3"/>
  <c r="Q1703" i="3"/>
  <c r="T1703" i="3"/>
  <c r="L1703" i="3"/>
  <c r="Q1601" i="3"/>
  <c r="T1601" i="3"/>
  <c r="L1601" i="3"/>
  <c r="Q1593" i="3"/>
  <c r="T1593" i="3"/>
  <c r="L1593" i="3"/>
  <c r="Q1585" i="3"/>
  <c r="T1585" i="3"/>
  <c r="L1585" i="3"/>
  <c r="Q1577" i="3"/>
  <c r="T1577" i="3"/>
  <c r="L1577" i="3"/>
  <c r="Q1569" i="3"/>
  <c r="T1569" i="3"/>
  <c r="L1569" i="3"/>
  <c r="Q1561" i="3"/>
  <c r="T1561" i="3"/>
  <c r="L1561" i="3"/>
  <c r="Q1553" i="3"/>
  <c r="T1553" i="3"/>
  <c r="L1553" i="3"/>
  <c r="Q1545" i="3"/>
  <c r="T1545" i="3"/>
  <c r="L1545" i="3"/>
  <c r="Q1537" i="3"/>
  <c r="T1537" i="3"/>
  <c r="L1537" i="3"/>
  <c r="Q1529" i="3"/>
  <c r="T1529" i="3"/>
  <c r="L1529" i="3"/>
  <c r="Q1521" i="3"/>
  <c r="T1521" i="3"/>
  <c r="L1521" i="3"/>
  <c r="Q1513" i="3"/>
  <c r="T1513" i="3"/>
  <c r="L1513" i="3"/>
  <c r="T1623" i="3"/>
  <c r="M1623" i="3"/>
  <c r="M1612" i="3"/>
  <c r="L1602" i="3"/>
  <c r="Q1602" i="3"/>
  <c r="T1602" i="3"/>
  <c r="L1594" i="3"/>
  <c r="Q1594" i="3"/>
  <c r="T1594" i="3"/>
  <c r="L1586" i="3"/>
  <c r="Q1586" i="3"/>
  <c r="T1586" i="3"/>
  <c r="L1578" i="3"/>
  <c r="Q1578" i="3"/>
  <c r="T1578" i="3"/>
  <c r="L1570" i="3"/>
  <c r="Q1570" i="3"/>
  <c r="T1570" i="3"/>
  <c r="L1562" i="3"/>
  <c r="Q1562" i="3"/>
  <c r="T1562" i="3"/>
  <c r="L1554" i="3"/>
  <c r="Q1554" i="3"/>
  <c r="T1554" i="3"/>
  <c r="L1546" i="3"/>
  <c r="Q1546" i="3"/>
  <c r="T1546" i="3"/>
  <c r="L1538" i="3"/>
  <c r="Q1538" i="3"/>
  <c r="T1538" i="3"/>
  <c r="L1530" i="3"/>
  <c r="Q1530" i="3"/>
  <c r="T1530" i="3"/>
  <c r="L1522" i="3"/>
  <c r="Q1522" i="3"/>
  <c r="T1522" i="3"/>
  <c r="L1514" i="3"/>
  <c r="Q1514" i="3"/>
  <c r="T1514" i="3"/>
  <c r="L1506" i="3"/>
  <c r="Q1506" i="3"/>
  <c r="T1506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/>
  <c r="L1497" i="3"/>
  <c r="M1588" i="3"/>
  <c r="M1556" i="3"/>
  <c r="M1524" i="3"/>
  <c r="Q1503" i="3"/>
  <c r="T1503" i="3"/>
  <c r="L1503" i="3"/>
  <c r="L1608" i="3"/>
  <c r="Q1608" i="3"/>
  <c r="T1608" i="3"/>
  <c r="M1576" i="3"/>
  <c r="M1544" i="3"/>
  <c r="M1512" i="3"/>
  <c r="M1580" i="3"/>
  <c r="L1363" i="3"/>
  <c r="Q1363" i="3"/>
  <c r="T1363" i="3"/>
  <c r="L1323" i="3"/>
  <c r="Q1323" i="3"/>
  <c r="T1323" i="3"/>
  <c r="L1291" i="3"/>
  <c r="Q1291" i="3"/>
  <c r="T1291" i="3"/>
  <c r="L1616" i="3"/>
  <c r="Q1616" i="3"/>
  <c r="T1616" i="3"/>
  <c r="M1596" i="3"/>
  <c r="Q1499" i="3"/>
  <c r="T1499" i="3"/>
  <c r="L1499" i="3"/>
  <c r="M1491" i="3"/>
  <c r="T1306" i="3"/>
  <c r="L1299" i="3"/>
  <c r="Q1299" i="3"/>
  <c r="T1299" i="3"/>
  <c r="M1275" i="3"/>
  <c r="L1235" i="3"/>
  <c r="Q1235" i="3"/>
  <c r="T1235" i="3"/>
  <c r="L1211" i="3"/>
  <c r="Q1211" i="3"/>
  <c r="T1211" i="3"/>
  <c r="L1564" i="3"/>
  <c r="Q1564" i="3"/>
  <c r="T1564" i="3"/>
  <c r="L1283" i="3"/>
  <c r="Q1283" i="3"/>
  <c r="T1283" i="3"/>
  <c r="L1266" i="3"/>
  <c r="Q1266" i="3"/>
  <c r="T1266" i="3"/>
  <c r="L1242" i="3"/>
  <c r="Q1242" i="3"/>
  <c r="T1242" i="3"/>
  <c r="M1219" i="3"/>
  <c r="L1099" i="3"/>
  <c r="Q1099" i="3"/>
  <c r="T1099" i="3"/>
  <c r="L1268" i="3"/>
  <c r="Q1268" i="3"/>
  <c r="T1268" i="3"/>
  <c r="M1227" i="3"/>
  <c r="L1196" i="3"/>
  <c r="Q1196" i="3"/>
  <c r="T1196" i="3"/>
  <c r="M1184" i="3"/>
  <c r="L1159" i="3"/>
  <c r="Q1159" i="3"/>
  <c r="T1159" i="3"/>
  <c r="M1251" i="3"/>
  <c r="M1243" i="3"/>
  <c r="L1200" i="3"/>
  <c r="Q1200" i="3"/>
  <c r="T1200" i="3"/>
  <c r="L1152" i="3"/>
  <c r="Q1152" i="3"/>
  <c r="T1152" i="3"/>
  <c r="L1136" i="3"/>
  <c r="Q1136" i="3"/>
  <c r="T1136" i="3"/>
  <c r="M1131" i="3"/>
  <c r="L1120" i="3"/>
  <c r="Q1120" i="3"/>
  <c r="T1120" i="3"/>
  <c r="M1076" i="3"/>
  <c r="T1076" i="3"/>
  <c r="L1292" i="3"/>
  <c r="Q1292" i="3"/>
  <c r="T1292" i="3"/>
  <c r="M1267" i="3"/>
  <c r="T1252" i="3"/>
  <c r="L1250" i="3"/>
  <c r="Q1250" i="3"/>
  <c r="T1250" i="3"/>
  <c r="L1155" i="3"/>
  <c r="Q1155" i="3"/>
  <c r="T1155" i="3"/>
  <c r="L1108" i="3"/>
  <c r="Q1108" i="3"/>
  <c r="T1108" i="3"/>
  <c r="L1274" i="3"/>
  <c r="Q1274" i="3"/>
  <c r="T1274" i="3"/>
  <c r="L1088" i="3"/>
  <c r="Q1088" i="3"/>
  <c r="T1088" i="3"/>
  <c r="L1346" i="3"/>
  <c r="Q1346" i="3"/>
  <c r="T1346" i="3"/>
  <c r="M1195" i="3"/>
  <c r="Q897" i="3"/>
  <c r="T897" i="3"/>
  <c r="L897" i="3"/>
  <c r="Q893" i="3"/>
  <c r="T893" i="3"/>
  <c r="L893" i="3"/>
  <c r="Q889" i="3"/>
  <c r="T889" i="3"/>
  <c r="L889" i="3"/>
  <c r="Q885" i="3"/>
  <c r="T885" i="3"/>
  <c r="L885" i="3"/>
  <c r="Q881" i="3"/>
  <c r="T881" i="3"/>
  <c r="L881" i="3"/>
  <c r="Q877" i="3"/>
  <c r="T877" i="3"/>
  <c r="L877" i="3"/>
  <c r="Q873" i="3"/>
  <c r="T873" i="3"/>
  <c r="L873" i="3"/>
  <c r="Q869" i="3"/>
  <c r="T869" i="3"/>
  <c r="L869" i="3"/>
  <c r="Q865" i="3"/>
  <c r="T865" i="3"/>
  <c r="L865" i="3"/>
  <c r="Q861" i="3"/>
  <c r="T861" i="3"/>
  <c r="L861" i="3"/>
  <c r="Q857" i="3"/>
  <c r="T857" i="3"/>
  <c r="L857" i="3"/>
  <c r="Q853" i="3"/>
  <c r="T853" i="3"/>
  <c r="L853" i="3"/>
  <c r="Q849" i="3"/>
  <c r="T849" i="3"/>
  <c r="L849" i="3"/>
  <c r="Q845" i="3"/>
  <c r="T845" i="3"/>
  <c r="L845" i="3"/>
  <c r="Q841" i="3"/>
  <c r="T841" i="3"/>
  <c r="L841" i="3"/>
  <c r="Q837" i="3"/>
  <c r="T837" i="3"/>
  <c r="L837" i="3"/>
  <c r="Q833" i="3"/>
  <c r="T833" i="3"/>
  <c r="L833" i="3"/>
  <c r="Q829" i="3"/>
  <c r="T829" i="3"/>
  <c r="L829" i="3"/>
  <c r="Q825" i="3"/>
  <c r="T825" i="3"/>
  <c r="L825" i="3"/>
  <c r="Q821" i="3"/>
  <c r="T821" i="3"/>
  <c r="L821" i="3"/>
  <c r="Q817" i="3"/>
  <c r="T817" i="3"/>
  <c r="L817" i="3"/>
  <c r="Q813" i="3"/>
  <c r="T813" i="3"/>
  <c r="L813" i="3"/>
  <c r="L1072" i="3"/>
  <c r="Q1072" i="3"/>
  <c r="T1072" i="3"/>
  <c r="L1066" i="3"/>
  <c r="Q1066" i="3"/>
  <c r="T1066" i="3"/>
  <c r="M1037" i="3"/>
  <c r="L1210" i="3"/>
  <c r="Q1210" i="3"/>
  <c r="T1210" i="3"/>
  <c r="L1147" i="3"/>
  <c r="Q1147" i="3"/>
  <c r="T1147" i="3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/>
  <c r="L575" i="3"/>
  <c r="Q575" i="3"/>
  <c r="T575" i="3"/>
  <c r="L571" i="3"/>
  <c r="Q571" i="3"/>
  <c r="T571" i="3"/>
  <c r="L567" i="3"/>
  <c r="Q567" i="3"/>
  <c r="T567" i="3"/>
  <c r="L563" i="3"/>
  <c r="Q563" i="3"/>
  <c r="T563" i="3"/>
  <c r="L559" i="3"/>
  <c r="Q559" i="3"/>
  <c r="T559" i="3"/>
  <c r="L555" i="3"/>
  <c r="Q555" i="3"/>
  <c r="T555" i="3"/>
  <c r="L551" i="3"/>
  <c r="Q551" i="3"/>
  <c r="T551" i="3"/>
  <c r="L547" i="3"/>
  <c r="Q547" i="3"/>
  <c r="T547" i="3"/>
  <c r="L543" i="3"/>
  <c r="Q543" i="3"/>
  <c r="T543" i="3"/>
  <c r="L539" i="3"/>
  <c r="Q539" i="3"/>
  <c r="T539" i="3"/>
  <c r="L535" i="3"/>
  <c r="Q535" i="3"/>
  <c r="T535" i="3"/>
  <c r="L531" i="3"/>
  <c r="Q531" i="3"/>
  <c r="T531" i="3"/>
  <c r="L527" i="3"/>
  <c r="Q527" i="3"/>
  <c r="T527" i="3"/>
  <c r="L523" i="3"/>
  <c r="Q523" i="3"/>
  <c r="T523" i="3"/>
  <c r="L519" i="3"/>
  <c r="Q519" i="3"/>
  <c r="T519" i="3"/>
  <c r="L515" i="3"/>
  <c r="Q515" i="3"/>
  <c r="T515" i="3"/>
  <c r="L511" i="3"/>
  <c r="Q511" i="3"/>
  <c r="T511" i="3"/>
  <c r="L507" i="3"/>
  <c r="Q507" i="3"/>
  <c r="T507" i="3"/>
  <c r="L503" i="3"/>
  <c r="Q503" i="3"/>
  <c r="T503" i="3"/>
  <c r="L499" i="3"/>
  <c r="Q499" i="3"/>
  <c r="T499" i="3"/>
  <c r="L495" i="3"/>
  <c r="Q495" i="3"/>
  <c r="T495" i="3"/>
  <c r="L491" i="3"/>
  <c r="Q491" i="3"/>
  <c r="T491" i="3"/>
  <c r="L487" i="3"/>
  <c r="Q487" i="3"/>
  <c r="T487" i="3"/>
  <c r="L483" i="3"/>
  <c r="Q483" i="3"/>
  <c r="T483" i="3"/>
  <c r="L479" i="3"/>
  <c r="Q479" i="3"/>
  <c r="T479" i="3"/>
  <c r="L475" i="3"/>
  <c r="Q475" i="3"/>
  <c r="T475" i="3"/>
  <c r="L471" i="3"/>
  <c r="Q471" i="3"/>
  <c r="T471" i="3"/>
  <c r="L467" i="3"/>
  <c r="Q467" i="3"/>
  <c r="T467" i="3"/>
  <c r="L463" i="3"/>
  <c r="Q463" i="3"/>
  <c r="T463" i="3"/>
  <c r="L459" i="3"/>
  <c r="Q459" i="3"/>
  <c r="T459" i="3"/>
  <c r="L455" i="3"/>
  <c r="Q455" i="3"/>
  <c r="T455" i="3"/>
  <c r="L451" i="3"/>
  <c r="Q451" i="3"/>
  <c r="T451" i="3"/>
  <c r="L447" i="3"/>
  <c r="Q447" i="3"/>
  <c r="T447" i="3"/>
  <c r="L443" i="3"/>
  <c r="Q443" i="3"/>
  <c r="T443" i="3"/>
  <c r="L439" i="3"/>
  <c r="Q439" i="3"/>
  <c r="T439" i="3"/>
  <c r="L435" i="3"/>
  <c r="Q435" i="3"/>
  <c r="T435" i="3"/>
  <c r="L431" i="3"/>
  <c r="Q431" i="3"/>
  <c r="T431" i="3"/>
  <c r="L427" i="3"/>
  <c r="Q427" i="3"/>
  <c r="T427" i="3"/>
  <c r="L423" i="3"/>
  <c r="Q423" i="3"/>
  <c r="T423" i="3"/>
  <c r="L419" i="3"/>
  <c r="Q419" i="3"/>
  <c r="T419" i="3"/>
  <c r="L415" i="3"/>
  <c r="Q415" i="3"/>
  <c r="T415" i="3"/>
  <c r="L411" i="3"/>
  <c r="Q411" i="3"/>
  <c r="T411" i="3"/>
  <c r="L407" i="3"/>
  <c r="Q407" i="3"/>
  <c r="T407" i="3"/>
  <c r="L403" i="3"/>
  <c r="Q403" i="3"/>
  <c r="T403" i="3"/>
  <c r="L399" i="3"/>
  <c r="Q399" i="3"/>
  <c r="T399" i="3"/>
  <c r="L395" i="3"/>
  <c r="Q395" i="3"/>
  <c r="T395" i="3"/>
  <c r="L391" i="3"/>
  <c r="Q391" i="3"/>
  <c r="T391" i="3"/>
  <c r="L387" i="3"/>
  <c r="Q387" i="3"/>
  <c r="T387" i="3"/>
  <c r="L383" i="3"/>
  <c r="Q383" i="3"/>
  <c r="T383" i="3"/>
  <c r="L379" i="3"/>
  <c r="Q379" i="3"/>
  <c r="T379" i="3"/>
  <c r="L375" i="3"/>
  <c r="Q375" i="3"/>
  <c r="T375" i="3"/>
  <c r="L371" i="3"/>
  <c r="Q371" i="3"/>
  <c r="T371" i="3"/>
  <c r="L367" i="3"/>
  <c r="Q367" i="3"/>
  <c r="T367" i="3"/>
  <c r="L363" i="3"/>
  <c r="Q363" i="3"/>
  <c r="T363" i="3"/>
  <c r="L359" i="3"/>
  <c r="Q359" i="3"/>
  <c r="T359" i="3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/>
  <c r="L339" i="3"/>
  <c r="Q339" i="3"/>
  <c r="T339" i="3" s="1"/>
  <c r="L335" i="3"/>
  <c r="Q335" i="3"/>
  <c r="T335" i="3" s="1"/>
  <c r="L331" i="3"/>
  <c r="Q331" i="3"/>
  <c r="T331" i="3"/>
  <c r="L327" i="3"/>
  <c r="Q327" i="3"/>
  <c r="T327" i="3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/>
  <c r="L307" i="3"/>
  <c r="Q307" i="3"/>
  <c r="T307" i="3" s="1"/>
  <c r="L303" i="3"/>
  <c r="Q303" i="3"/>
  <c r="T303" i="3" s="1"/>
  <c r="L299" i="3"/>
  <c r="Q299" i="3"/>
  <c r="T299" i="3"/>
  <c r="L295" i="3"/>
  <c r="Q295" i="3"/>
  <c r="T295" i="3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/>
  <c r="L275" i="3"/>
  <c r="Q275" i="3"/>
  <c r="T275" i="3" s="1"/>
  <c r="L271" i="3"/>
  <c r="Q271" i="3"/>
  <c r="T271" i="3" s="1"/>
  <c r="L267" i="3"/>
  <c r="Q267" i="3"/>
  <c r="T267" i="3" s="1"/>
  <c r="T653" i="3"/>
  <c r="T233" i="3"/>
  <c r="T1948" i="3"/>
  <c r="M1948" i="3"/>
  <c r="T1940" i="3"/>
  <c r="M1940" i="3"/>
  <c r="T1932" i="3"/>
  <c r="M1932" i="3"/>
  <c r="Q1947" i="3"/>
  <c r="T1947" i="3"/>
  <c r="L1947" i="3"/>
  <c r="T1873" i="3"/>
  <c r="M1873" i="3"/>
  <c r="T1865" i="3"/>
  <c r="M1865" i="3"/>
  <c r="Q1953" i="3"/>
  <c r="T1953" i="3"/>
  <c r="L1953" i="3"/>
  <c r="Q1937" i="3"/>
  <c r="T1937" i="3"/>
  <c r="L1937" i="3"/>
  <c r="Q1951" i="3"/>
  <c r="T1951" i="3"/>
  <c r="L1951" i="3"/>
  <c r="Q1935" i="3"/>
  <c r="T1935" i="3"/>
  <c r="L1935" i="3"/>
  <c r="Q1872" i="3"/>
  <c r="T1872" i="3"/>
  <c r="L1872" i="3"/>
  <c r="Q1870" i="3"/>
  <c r="T1870" i="3"/>
  <c r="L1870" i="3"/>
  <c r="L1785" i="3"/>
  <c r="Q1785" i="3"/>
  <c r="T1785" i="3"/>
  <c r="Q1933" i="3"/>
  <c r="T1933" i="3"/>
  <c r="L1933" i="3"/>
  <c r="Q1868" i="3"/>
  <c r="T1868" i="3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/>
  <c r="L1599" i="3"/>
  <c r="Q1599" i="3"/>
  <c r="T1599" i="3"/>
  <c r="L1591" i="3"/>
  <c r="Q1591" i="3"/>
  <c r="T1591" i="3"/>
  <c r="L1583" i="3"/>
  <c r="Q1583" i="3"/>
  <c r="T1583" i="3"/>
  <c r="L1575" i="3"/>
  <c r="Q1575" i="3"/>
  <c r="T1575" i="3"/>
  <c r="L1567" i="3"/>
  <c r="Q1567" i="3"/>
  <c r="T1567" i="3"/>
  <c r="L1559" i="3"/>
  <c r="Q1559" i="3"/>
  <c r="T1559" i="3"/>
  <c r="L1551" i="3"/>
  <c r="Q1551" i="3"/>
  <c r="T1551" i="3"/>
  <c r="L1543" i="3"/>
  <c r="Q1543" i="3"/>
  <c r="T1543" i="3"/>
  <c r="L1535" i="3"/>
  <c r="Q1535" i="3"/>
  <c r="T1535" i="3"/>
  <c r="L1527" i="3"/>
  <c r="Q1527" i="3"/>
  <c r="T1527" i="3"/>
  <c r="L1519" i="3"/>
  <c r="Q1519" i="3"/>
  <c r="T1519" i="3"/>
  <c r="L1511" i="3"/>
  <c r="Q1511" i="3"/>
  <c r="T1511" i="3"/>
  <c r="L1600" i="3"/>
  <c r="Q1600" i="3"/>
  <c r="T1600" i="3"/>
  <c r="L1568" i="3"/>
  <c r="Q1568" i="3"/>
  <c r="T1568" i="3"/>
  <c r="L1536" i="3"/>
  <c r="Q1536" i="3"/>
  <c r="T1536" i="3"/>
  <c r="M1505" i="3"/>
  <c r="L1604" i="3"/>
  <c r="Q1604" i="3"/>
  <c r="T1604" i="3"/>
  <c r="L1572" i="3"/>
  <c r="Q1572" i="3"/>
  <c r="T1572" i="3"/>
  <c r="L1540" i="3"/>
  <c r="Q1540" i="3"/>
  <c r="T1540" i="3"/>
  <c r="L1508" i="3"/>
  <c r="Q1508" i="3"/>
  <c r="T1508" i="3"/>
  <c r="L1592" i="3"/>
  <c r="Q1592" i="3"/>
  <c r="T1592" i="3"/>
  <c r="L1560" i="3"/>
  <c r="Q1560" i="3"/>
  <c r="T1560" i="3"/>
  <c r="L1528" i="3"/>
  <c r="Q1528" i="3"/>
  <c r="T1528" i="3"/>
  <c r="M1493" i="3"/>
  <c r="L1516" i="3"/>
  <c r="Q1516" i="3"/>
  <c r="T1516" i="3"/>
  <c r="L1532" i="3"/>
  <c r="Q1532" i="3"/>
  <c r="T1532" i="3"/>
  <c r="L1367" i="3"/>
  <c r="Q1367" i="3"/>
  <c r="T1367" i="3"/>
  <c r="Q1491" i="3"/>
  <c r="T1491" i="3"/>
  <c r="L1491" i="3"/>
  <c r="T1290" i="3"/>
  <c r="L1356" i="3"/>
  <c r="Q1356" i="3"/>
  <c r="T1356" i="3"/>
  <c r="L1340" i="3"/>
  <c r="Q1340" i="3"/>
  <c r="T1340" i="3"/>
  <c r="M1299" i="3"/>
  <c r="L1282" i="3"/>
  <c r="Q1282" i="3"/>
  <c r="T1282" i="3"/>
  <c r="L1258" i="3"/>
  <c r="Q1258" i="3"/>
  <c r="T1258" i="3"/>
  <c r="M1235" i="3"/>
  <c r="M1564" i="3"/>
  <c r="L1347" i="3"/>
  <c r="Q1347" i="3"/>
  <c r="T1347" i="3"/>
  <c r="L1324" i="3"/>
  <c r="Q1324" i="3"/>
  <c r="T1324" i="3"/>
  <c r="M1283" i="3"/>
  <c r="L1163" i="3"/>
  <c r="Q1163" i="3"/>
  <c r="T1163" i="3"/>
  <c r="T1068" i="3"/>
  <c r="L1050" i="3"/>
  <c r="Q1050" i="3"/>
  <c r="T1050" i="3"/>
  <c r="L1190" i="3"/>
  <c r="Q1190" i="3"/>
  <c r="T1190" i="3"/>
  <c r="M1159" i="3"/>
  <c r="L1098" i="3"/>
  <c r="Q1098" i="3"/>
  <c r="T1098" i="3"/>
  <c r="L1083" i="3"/>
  <c r="Q1083" i="3"/>
  <c r="T1083" i="3"/>
  <c r="L1062" i="3"/>
  <c r="Q1062" i="3"/>
  <c r="T1062" i="3"/>
  <c r="L1331" i="3"/>
  <c r="Q1331" i="3"/>
  <c r="T1331" i="3"/>
  <c r="T1206" i="3"/>
  <c r="M1120" i="3"/>
  <c r="L1107" i="3"/>
  <c r="Q1107" i="3"/>
  <c r="T1107" i="3"/>
  <c r="T1078" i="3"/>
  <c r="L1372" i="3"/>
  <c r="Q1372" i="3"/>
  <c r="T1372" i="3"/>
  <c r="M1155" i="3"/>
  <c r="L1146" i="3"/>
  <c r="Q1146" i="3"/>
  <c r="T1146" i="3"/>
  <c r="L1067" i="3"/>
  <c r="Q1067" i="3"/>
  <c r="T1067" i="3"/>
  <c r="L1056" i="3"/>
  <c r="Q1056" i="3"/>
  <c r="T1056" i="3"/>
  <c r="L1162" i="3"/>
  <c r="Q1162" i="3"/>
  <c r="T1162" i="3"/>
  <c r="M1088" i="3"/>
  <c r="L1091" i="3"/>
  <c r="Q1091" i="3"/>
  <c r="T1091" i="3"/>
  <c r="Q896" i="3"/>
  <c r="T896" i="3"/>
  <c r="L896" i="3"/>
  <c r="Q892" i="3"/>
  <c r="T892" i="3"/>
  <c r="L892" i="3"/>
  <c r="Q888" i="3"/>
  <c r="T888" i="3"/>
  <c r="L888" i="3"/>
  <c r="Q884" i="3"/>
  <c r="T884" i="3"/>
  <c r="L884" i="3"/>
  <c r="Q880" i="3"/>
  <c r="T880" i="3"/>
  <c r="L880" i="3"/>
  <c r="Q876" i="3"/>
  <c r="T876" i="3"/>
  <c r="L876" i="3"/>
  <c r="Q872" i="3"/>
  <c r="T872" i="3"/>
  <c r="L872" i="3"/>
  <c r="Q868" i="3"/>
  <c r="T868" i="3"/>
  <c r="L868" i="3"/>
  <c r="Q864" i="3"/>
  <c r="T864" i="3"/>
  <c r="L864" i="3"/>
  <c r="Q860" i="3"/>
  <c r="T860" i="3"/>
  <c r="L860" i="3"/>
  <c r="Q856" i="3"/>
  <c r="T856" i="3"/>
  <c r="L856" i="3"/>
  <c r="Q852" i="3"/>
  <c r="T852" i="3"/>
  <c r="L852" i="3"/>
  <c r="Q848" i="3"/>
  <c r="T848" i="3"/>
  <c r="L848" i="3"/>
  <c r="Q844" i="3"/>
  <c r="T844" i="3"/>
  <c r="L844" i="3"/>
  <c r="Q840" i="3"/>
  <c r="T840" i="3"/>
  <c r="L840" i="3"/>
  <c r="Q836" i="3"/>
  <c r="T836" i="3"/>
  <c r="L836" i="3"/>
  <c r="Q832" i="3"/>
  <c r="T832" i="3"/>
  <c r="L832" i="3"/>
  <c r="Q828" i="3"/>
  <c r="T828" i="3"/>
  <c r="L828" i="3"/>
  <c r="Q824" i="3"/>
  <c r="T824" i="3"/>
  <c r="L824" i="3"/>
  <c r="Q820" i="3"/>
  <c r="T820" i="3"/>
  <c r="L820" i="3"/>
  <c r="Q816" i="3"/>
  <c r="T816" i="3"/>
  <c r="L816" i="3"/>
  <c r="M1072" i="3"/>
  <c r="L1037" i="3"/>
  <c r="Q1037" i="3"/>
  <c r="T1037" i="3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/>
  <c r="L578" i="3"/>
  <c r="Q578" i="3"/>
  <c r="T578" i="3"/>
  <c r="L574" i="3"/>
  <c r="Q574" i="3"/>
  <c r="T574" i="3"/>
  <c r="L570" i="3"/>
  <c r="Q570" i="3"/>
  <c r="T570" i="3"/>
  <c r="L566" i="3"/>
  <c r="Q566" i="3"/>
  <c r="T566" i="3"/>
  <c r="L562" i="3"/>
  <c r="Q562" i="3"/>
  <c r="T562" i="3"/>
  <c r="L558" i="3"/>
  <c r="Q558" i="3"/>
  <c r="T558" i="3"/>
  <c r="L554" i="3"/>
  <c r="Q554" i="3"/>
  <c r="T554" i="3"/>
  <c r="L550" i="3"/>
  <c r="Q550" i="3"/>
  <c r="T550" i="3"/>
  <c r="L546" i="3"/>
  <c r="Q546" i="3"/>
  <c r="T546" i="3"/>
  <c r="L542" i="3"/>
  <c r="Q542" i="3"/>
  <c r="T542" i="3"/>
  <c r="L538" i="3"/>
  <c r="Q538" i="3"/>
  <c r="T538" i="3"/>
  <c r="L534" i="3"/>
  <c r="Q534" i="3"/>
  <c r="T534" i="3"/>
  <c r="L530" i="3"/>
  <c r="Q530" i="3"/>
  <c r="T530" i="3"/>
  <c r="L526" i="3"/>
  <c r="Q526" i="3"/>
  <c r="T526" i="3"/>
  <c r="L522" i="3"/>
  <c r="Q522" i="3"/>
  <c r="T522" i="3"/>
  <c r="L518" i="3"/>
  <c r="Q518" i="3"/>
  <c r="T518" i="3"/>
  <c r="L514" i="3"/>
  <c r="Q514" i="3"/>
  <c r="T514" i="3"/>
  <c r="L510" i="3"/>
  <c r="Q510" i="3"/>
  <c r="T510" i="3"/>
  <c r="L506" i="3"/>
  <c r="Q506" i="3"/>
  <c r="T506" i="3"/>
  <c r="L502" i="3"/>
  <c r="Q502" i="3"/>
  <c r="T502" i="3"/>
  <c r="L498" i="3"/>
  <c r="Q498" i="3"/>
  <c r="T498" i="3"/>
  <c r="L494" i="3"/>
  <c r="Q494" i="3"/>
  <c r="T494" i="3"/>
  <c r="L490" i="3"/>
  <c r="Q490" i="3"/>
  <c r="T490" i="3"/>
  <c r="L486" i="3"/>
  <c r="Q486" i="3"/>
  <c r="T486" i="3"/>
  <c r="L482" i="3"/>
  <c r="Q482" i="3"/>
  <c r="T482" i="3"/>
  <c r="L478" i="3"/>
  <c r="Q478" i="3"/>
  <c r="T478" i="3"/>
  <c r="L474" i="3"/>
  <c r="Q474" i="3"/>
  <c r="T474" i="3"/>
  <c r="L470" i="3"/>
  <c r="Q470" i="3"/>
  <c r="T470" i="3"/>
  <c r="L466" i="3"/>
  <c r="Q466" i="3"/>
  <c r="T466" i="3"/>
  <c r="L462" i="3"/>
  <c r="Q462" i="3"/>
  <c r="T462" i="3"/>
  <c r="L458" i="3"/>
  <c r="Q458" i="3"/>
  <c r="T458" i="3"/>
  <c r="L454" i="3"/>
  <c r="Q454" i="3"/>
  <c r="T454" i="3"/>
  <c r="L450" i="3"/>
  <c r="Q450" i="3"/>
  <c r="T450" i="3"/>
  <c r="L446" i="3"/>
  <c r="Q446" i="3"/>
  <c r="T446" i="3"/>
  <c r="L442" i="3"/>
  <c r="Q442" i="3"/>
  <c r="T442" i="3"/>
  <c r="L438" i="3"/>
  <c r="Q438" i="3"/>
  <c r="T438" i="3"/>
  <c r="L434" i="3"/>
  <c r="Q434" i="3"/>
  <c r="T434" i="3"/>
  <c r="L430" i="3"/>
  <c r="Q430" i="3"/>
  <c r="T430" i="3"/>
  <c r="L426" i="3"/>
  <c r="Q426" i="3"/>
  <c r="T426" i="3"/>
  <c r="L422" i="3"/>
  <c r="Q422" i="3"/>
  <c r="T422" i="3"/>
  <c r="L418" i="3"/>
  <c r="Q418" i="3"/>
  <c r="T418" i="3"/>
  <c r="L414" i="3"/>
  <c r="Q414" i="3"/>
  <c r="T414" i="3"/>
  <c r="L410" i="3"/>
  <c r="Q410" i="3"/>
  <c r="T410" i="3"/>
  <c r="L406" i="3"/>
  <c r="Q406" i="3"/>
  <c r="T406" i="3"/>
  <c r="L402" i="3"/>
  <c r="Q402" i="3"/>
  <c r="T402" i="3"/>
  <c r="L398" i="3"/>
  <c r="Q398" i="3"/>
  <c r="T398" i="3"/>
  <c r="L394" i="3"/>
  <c r="Q394" i="3"/>
  <c r="T394" i="3"/>
  <c r="L390" i="3"/>
  <c r="Q390" i="3"/>
  <c r="T390" i="3"/>
  <c r="L386" i="3"/>
  <c r="Q386" i="3"/>
  <c r="T386" i="3"/>
  <c r="L382" i="3"/>
  <c r="Q382" i="3"/>
  <c r="T382" i="3"/>
  <c r="L378" i="3"/>
  <c r="Q378" i="3"/>
  <c r="T378" i="3"/>
  <c r="L374" i="3"/>
  <c r="Q374" i="3"/>
  <c r="T374" i="3"/>
  <c r="L370" i="3"/>
  <c r="Q370" i="3"/>
  <c r="T370" i="3"/>
  <c r="L366" i="3"/>
  <c r="Q366" i="3"/>
  <c r="T366" i="3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/>
  <c r="L330" i="3"/>
  <c r="Q330" i="3"/>
  <c r="T330" i="3" s="1"/>
  <c r="L326" i="3"/>
  <c r="Q326" i="3"/>
  <c r="T326" i="3"/>
  <c r="L322" i="3"/>
  <c r="Q322" i="3"/>
  <c r="T322" i="3" s="1"/>
  <c r="L318" i="3"/>
  <c r="Q318" i="3"/>
  <c r="T318" i="3"/>
  <c r="L314" i="3"/>
  <c r="Q314" i="3"/>
  <c r="T314" i="3" s="1"/>
  <c r="L310" i="3"/>
  <c r="Q310" i="3"/>
  <c r="T310" i="3"/>
  <c r="L306" i="3"/>
  <c r="Q306" i="3"/>
  <c r="T306" i="3" s="1"/>
  <c r="L302" i="3"/>
  <c r="Q302" i="3"/>
  <c r="T302" i="3"/>
  <c r="L298" i="3"/>
  <c r="Q298" i="3"/>
  <c r="T298" i="3" s="1"/>
  <c r="L294" i="3"/>
  <c r="Q294" i="3"/>
  <c r="T294" i="3"/>
  <c r="L290" i="3"/>
  <c r="Q290" i="3"/>
  <c r="T290" i="3" s="1"/>
  <c r="L286" i="3"/>
  <c r="Q286" i="3"/>
  <c r="T286" i="3"/>
  <c r="L282" i="3"/>
  <c r="Q282" i="3"/>
  <c r="T282" i="3" s="1"/>
  <c r="L278" i="3"/>
  <c r="Q278" i="3"/>
  <c r="T278" i="3"/>
  <c r="L274" i="3"/>
  <c r="Q274" i="3"/>
  <c r="T274" i="3" s="1"/>
  <c r="L270" i="3"/>
  <c r="Q270" i="3"/>
  <c r="T270" i="3" s="1"/>
  <c r="T661" i="3"/>
  <c r="T633" i="3"/>
  <c r="T243" i="3"/>
  <c r="Q224" i="3"/>
  <c r="T224" i="3" s="1"/>
  <c r="L224" i="3"/>
  <c r="L266" i="3"/>
  <c r="Q266" i="3"/>
  <c r="T266" i="3" s="1"/>
  <c r="T255" i="3"/>
  <c r="T251" i="3"/>
  <c r="T247" i="3"/>
  <c r="Q229" i="3"/>
  <c r="T229" i="3" s="1"/>
  <c r="T262" i="3"/>
  <c r="T265" i="3"/>
  <c r="T261" i="3"/>
  <c r="T257" i="3"/>
  <c r="Q220" i="3"/>
  <c r="Q216" i="3"/>
  <c r="L212" i="3"/>
  <c r="Q218" i="3"/>
  <c r="T218" i="3" s="1"/>
  <c r="L218" i="3"/>
  <c r="Q214" i="3"/>
  <c r="L214" i="3"/>
  <c r="Q221" i="3"/>
  <c r="L213" i="3"/>
  <c r="Q209" i="3"/>
  <c r="L159" i="3"/>
  <c r="S1908" i="4"/>
  <c r="S595" i="4"/>
  <c r="S1855" i="4"/>
  <c r="S1847" i="4"/>
  <c r="S1839" i="4"/>
  <c r="S1831" i="4"/>
  <c r="S1837" i="4"/>
  <c r="S1857" i="4"/>
  <c r="S1841" i="4"/>
  <c r="S1893" i="4"/>
  <c r="S1264" i="4"/>
  <c r="S1900" i="4"/>
  <c r="S1655" i="4"/>
  <c r="S1973" i="4"/>
  <c r="S1957" i="4"/>
  <c r="S1642" i="4"/>
  <c r="S1602" i="4"/>
  <c r="S1856" i="4"/>
  <c r="S1853" i="4"/>
  <c r="S1828" i="4"/>
  <c r="S1833" i="4"/>
  <c r="S1832" i="4"/>
  <c r="S1840" i="4"/>
  <c r="S1612" i="4"/>
  <c r="S1252" i="4"/>
  <c r="S2005" i="4"/>
  <c r="S1896" i="4"/>
  <c r="S1584" i="4"/>
  <c r="S1053" i="4"/>
  <c r="S1652" i="4"/>
  <c r="S1649" i="4"/>
  <c r="S1636" i="4"/>
  <c r="S1640" i="4"/>
  <c r="S1608" i="4"/>
  <c r="S1644" i="4"/>
  <c r="S2004" i="4"/>
  <c r="S1738" i="4"/>
  <c r="S1916" i="4"/>
  <c r="S1892" i="4"/>
  <c r="S1604" i="4"/>
  <c r="S1624" i="4"/>
  <c r="S1592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2001" i="4"/>
  <c r="S1912" i="4"/>
  <c r="S1628" i="4"/>
  <c r="S454" i="4" l="1"/>
  <c r="S597" i="4"/>
  <c r="S1329" i="4"/>
  <c r="S1458" i="4"/>
  <c r="S1309" i="4"/>
  <c r="S1321" i="4"/>
  <c r="S1260" i="4"/>
  <c r="S1256" i="4"/>
  <c r="S1268" i="4"/>
  <c r="S1182" i="4"/>
  <c r="S995" i="4"/>
  <c r="S838" i="4"/>
  <c r="S1064" i="4"/>
  <c r="S987" i="4"/>
  <c r="S835" i="4"/>
  <c r="S1073" i="4"/>
  <c r="S1027" i="4"/>
  <c r="S1019" i="4"/>
  <c r="S971" i="4"/>
  <c r="S830" i="4"/>
  <c r="S819" i="4"/>
  <c r="S795" i="4"/>
  <c r="S767" i="4"/>
  <c r="S775" i="4"/>
  <c r="S1446" i="4"/>
  <c r="S1320" i="4"/>
  <c r="S1430" i="4"/>
  <c r="S1416" i="4"/>
  <c r="S1147" i="4"/>
  <c r="S1468" i="4"/>
  <c r="S1135" i="4"/>
  <c r="S1432" i="4"/>
  <c r="S1382" i="4"/>
  <c r="S1197" i="4"/>
  <c r="S1181" i="4"/>
  <c r="S1233" i="4"/>
  <c r="S1201" i="4"/>
  <c r="S1434" i="4"/>
  <c r="S1248" i="4"/>
  <c r="S1208" i="4"/>
  <c r="S1107" i="4"/>
  <c r="S1286" i="4"/>
  <c r="S1131" i="4"/>
  <c r="K155" i="3"/>
  <c r="M155" i="3" s="1"/>
  <c r="K225" i="3"/>
  <c r="T252" i="3"/>
  <c r="K1998" i="3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S8" i="4"/>
  <c r="S10" i="4"/>
  <c r="L14" i="4"/>
  <c r="S30" i="4"/>
  <c r="S31" i="4"/>
  <c r="L32" i="4"/>
  <c r="S40" i="4"/>
  <c r="L49" i="4"/>
  <c r="S58" i="4"/>
  <c r="S68" i="4"/>
  <c r="S69" i="4"/>
  <c r="L70" i="4"/>
  <c r="S72" i="4"/>
  <c r="L99" i="4"/>
  <c r="L100" i="4"/>
  <c r="L102" i="4"/>
  <c r="S102" i="4"/>
  <c r="S105" i="4"/>
  <c r="L113" i="4"/>
  <c r="L115" i="4"/>
  <c r="L128" i="4"/>
  <c r="S135" i="4"/>
  <c r="L163" i="4"/>
  <c r="L169" i="4"/>
  <c r="S170" i="4"/>
  <c r="S184" i="4"/>
  <c r="S200" i="4"/>
  <c r="S202" i="4"/>
  <c r="S207" i="4"/>
  <c r="L210" i="4"/>
  <c r="S210" i="4" s="1"/>
  <c r="S216" i="4"/>
  <c r="L240" i="4"/>
  <c r="S254" i="4"/>
  <c r="S260" i="4"/>
  <c r="S314" i="4"/>
  <c r="S335" i="4"/>
  <c r="S341" i="4"/>
  <c r="L346" i="4"/>
  <c r="S346" i="4" s="1"/>
  <c r="S356" i="4"/>
  <c r="L367" i="4"/>
  <c r="S367" i="4" s="1"/>
  <c r="L381" i="4"/>
  <c r="S381" i="4" s="1"/>
  <c r="S387" i="4"/>
  <c r="S403" i="4"/>
  <c r="L411" i="4"/>
  <c r="L419" i="4"/>
  <c r="S419" i="4" s="1"/>
  <c r="S424" i="4"/>
  <c r="L453" i="4"/>
  <c r="L455" i="4"/>
  <c r="L457" i="4"/>
  <c r="S460" i="4"/>
  <c r="L463" i="4"/>
  <c r="L465" i="4"/>
  <c r="L468" i="4"/>
  <c r="L469" i="4"/>
  <c r="L473" i="4"/>
  <c r="L476" i="4"/>
  <c r="L477" i="4"/>
  <c r="L484" i="4"/>
  <c r="L485" i="4"/>
  <c r="L489" i="4"/>
  <c r="L492" i="4"/>
  <c r="L493" i="4"/>
  <c r="L497" i="4"/>
  <c r="L498" i="4"/>
  <c r="L499" i="4"/>
  <c r="L500" i="4"/>
  <c r="L505" i="4"/>
  <c r="L506" i="4"/>
  <c r="S509" i="4"/>
  <c r="L513" i="4"/>
  <c r="L514" i="4"/>
  <c r="L521" i="4"/>
  <c r="L522" i="4"/>
  <c r="L523" i="4"/>
  <c r="S525" i="4"/>
  <c r="L527" i="4"/>
  <c r="S528" i="4"/>
  <c r="S530" i="4"/>
  <c r="S533" i="4"/>
  <c r="L534" i="4"/>
  <c r="L535" i="4"/>
  <c r="S536" i="4"/>
  <c r="L537" i="4"/>
  <c r="L538" i="4"/>
  <c r="S539" i="4"/>
  <c r="L540" i="4"/>
  <c r="L542" i="4"/>
  <c r="S544" i="4"/>
  <c r="S545" i="4"/>
  <c r="L547" i="4"/>
  <c r="L548" i="4"/>
  <c r="L549" i="4"/>
  <c r="L554" i="4"/>
  <c r="L555" i="4"/>
  <c r="L556" i="4"/>
  <c r="S564" i="4"/>
  <c r="L565" i="4"/>
  <c r="L566" i="4"/>
  <c r="S570" i="4"/>
  <c r="S572" i="4"/>
  <c r="L573" i="4"/>
  <c r="L576" i="4"/>
  <c r="L581" i="4"/>
  <c r="L584" i="4"/>
  <c r="S584" i="4"/>
  <c r="L588" i="4"/>
  <c r="L589" i="4"/>
  <c r="L592" i="4"/>
  <c r="L602" i="4"/>
  <c r="L610" i="4"/>
  <c r="S618" i="4"/>
  <c r="L626" i="4"/>
  <c r="L630" i="4"/>
  <c r="L634" i="4"/>
  <c r="S634" i="4" s="1"/>
  <c r="L638" i="4"/>
  <c r="L646" i="4"/>
  <c r="L650" i="4"/>
  <c r="L654" i="4"/>
  <c r="L662" i="4"/>
  <c r="L670" i="4"/>
  <c r="L674" i="4"/>
  <c r="L678" i="4"/>
  <c r="L686" i="4"/>
  <c r="L697" i="4"/>
  <c r="S697" i="4" s="1"/>
  <c r="L705" i="4"/>
  <c r="S705" i="4" s="1"/>
  <c r="L713" i="4"/>
  <c r="S713" i="4" s="1"/>
  <c r="L726" i="4"/>
  <c r="S726" i="4" s="1"/>
  <c r="S737" i="4"/>
  <c r="L738" i="4"/>
  <c r="S738" i="4" s="1"/>
  <c r="L745" i="4"/>
  <c r="S745" i="4" s="1"/>
  <c r="L749" i="4"/>
  <c r="S749" i="4"/>
  <c r="L754" i="4"/>
  <c r="I4" i="9"/>
  <c r="I6" i="9"/>
  <c r="I7" i="9"/>
  <c r="I13" i="9"/>
  <c r="I14" i="9"/>
  <c r="I16" i="9"/>
  <c r="I23" i="9"/>
  <c r="I26" i="9"/>
  <c r="I31" i="9"/>
  <c r="I233" i="9"/>
  <c r="I237" i="9"/>
  <c r="I241" i="9"/>
  <c r="I245" i="9"/>
  <c r="I249" i="9"/>
  <c r="I253" i="9"/>
  <c r="I257" i="9"/>
  <c r="I260" i="9"/>
  <c r="I261" i="9"/>
  <c r="I265" i="9"/>
  <c r="I269" i="9"/>
  <c r="I273" i="9"/>
  <c r="I277" i="9"/>
  <c r="I321" i="9"/>
  <c r="I325" i="9"/>
  <c r="I329" i="9"/>
  <c r="I333" i="9"/>
  <c r="I337" i="9"/>
  <c r="I341" i="9"/>
  <c r="I345" i="9"/>
  <c r="I349" i="9"/>
  <c r="I353" i="9"/>
  <c r="I359" i="9"/>
  <c r="I361" i="9"/>
  <c r="I365" i="9"/>
  <c r="I367" i="9"/>
  <c r="I373" i="9"/>
  <c r="I377" i="9"/>
  <c r="I381" i="9"/>
  <c r="I385" i="9"/>
  <c r="I388" i="9"/>
  <c r="I393" i="9"/>
  <c r="I396" i="9"/>
  <c r="I401" i="9"/>
  <c r="I405" i="9"/>
  <c r="I413" i="9"/>
  <c r="I417" i="9"/>
  <c r="I421" i="9"/>
  <c r="I425" i="9"/>
  <c r="I429" i="9"/>
  <c r="I433" i="9"/>
  <c r="I441" i="9"/>
  <c r="I445" i="9"/>
  <c r="I449" i="9"/>
  <c r="I453" i="9"/>
  <c r="I455" i="9"/>
  <c r="I457" i="9"/>
  <c r="I461" i="9"/>
  <c r="I465" i="9"/>
  <c r="I466" i="9"/>
  <c r="I468" i="9"/>
  <c r="I469" i="9"/>
  <c r="I470" i="9"/>
  <c r="I473" i="9"/>
  <c r="I474" i="9"/>
  <c r="I477" i="9"/>
  <c r="I481" i="9"/>
  <c r="I482" i="9"/>
  <c r="I485" i="9"/>
  <c r="I486" i="9"/>
  <c r="I489" i="9"/>
  <c r="I490" i="9"/>
  <c r="I493" i="9"/>
  <c r="I497" i="9"/>
  <c r="I498" i="9"/>
  <c r="I502" i="9"/>
  <c r="I505" i="9"/>
  <c r="I506" i="9"/>
  <c r="I509" i="9"/>
  <c r="I513" i="9"/>
  <c r="I514" i="9"/>
  <c r="I516" i="9"/>
  <c r="I517" i="9"/>
  <c r="I518" i="9"/>
  <c r="I520" i="9"/>
  <c r="I521" i="9"/>
  <c r="I522" i="9"/>
  <c r="I525" i="9"/>
  <c r="I526" i="9"/>
  <c r="I528" i="9"/>
  <c r="I529" i="9"/>
  <c r="I532" i="9"/>
  <c r="I537" i="9"/>
  <c r="I540" i="9"/>
  <c r="I541" i="9"/>
  <c r="I542" i="9"/>
  <c r="I544" i="9"/>
  <c r="I545" i="9"/>
  <c r="I549" i="9"/>
  <c r="I553" i="9"/>
  <c r="I558" i="9"/>
  <c r="I562" i="9"/>
  <c r="I566" i="9"/>
  <c r="I569" i="9"/>
  <c r="I570" i="9"/>
  <c r="I574" i="9"/>
  <c r="I577" i="9"/>
  <c r="I578" i="9"/>
  <c r="I586" i="9"/>
  <c r="I593" i="9"/>
  <c r="I598" i="9"/>
  <c r="I601" i="9"/>
  <c r="I602" i="9"/>
  <c r="I609" i="9"/>
  <c r="I610" i="9"/>
  <c r="I613" i="9"/>
  <c r="I617" i="9"/>
  <c r="I618" i="9"/>
  <c r="I621" i="9"/>
  <c r="I622" i="9"/>
  <c r="I625" i="9"/>
  <c r="I633" i="9"/>
  <c r="I634" i="9"/>
  <c r="I637" i="9"/>
  <c r="I638" i="9"/>
  <c r="I641" i="9"/>
  <c r="I645" i="9"/>
  <c r="I650" i="9"/>
  <c r="I653" i="9"/>
  <c r="I657" i="9"/>
  <c r="I669" i="9"/>
  <c r="I673" i="9"/>
  <c r="I677" i="9"/>
  <c r="I681" i="9"/>
  <c r="I685" i="9"/>
  <c r="I693" i="9"/>
  <c r="I697" i="9"/>
  <c r="I701" i="9"/>
  <c r="I705" i="9"/>
  <c r="I706" i="9"/>
  <c r="I708" i="9"/>
  <c r="I709" i="9"/>
  <c r="I713" i="9"/>
  <c r="I714" i="9"/>
  <c r="I717" i="9"/>
  <c r="I718" i="9"/>
  <c r="I721" i="9"/>
  <c r="I725" i="9"/>
  <c r="I726" i="9"/>
  <c r="I1436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S754" i="4"/>
  <c r="S750" i="4"/>
  <c r="L761" i="4"/>
  <c r="S761" i="4" s="1"/>
  <c r="L752" i="4"/>
  <c r="S752" i="4" s="1"/>
  <c r="L759" i="4"/>
  <c r="S759" i="4" s="1"/>
  <c r="L760" i="4"/>
  <c r="S760" i="4" s="1"/>
  <c r="L762" i="4"/>
  <c r="S762" i="4" s="1"/>
  <c r="L751" i="4"/>
  <c r="S751" i="4" s="1"/>
  <c r="L755" i="4"/>
  <c r="S755" i="4" s="1"/>
  <c r="L766" i="4"/>
  <c r="S766" i="4" s="1"/>
  <c r="S733" i="4"/>
  <c r="S734" i="4"/>
  <c r="S722" i="4"/>
  <c r="L744" i="4"/>
  <c r="S744" i="4" s="1"/>
  <c r="L736" i="4"/>
  <c r="S736" i="4" s="1"/>
  <c r="S724" i="4"/>
  <c r="L714" i="4"/>
  <c r="S714" i="4" s="1"/>
  <c r="S729" i="4"/>
  <c r="S719" i="4"/>
  <c r="L720" i="4"/>
  <c r="S720" i="4" s="1"/>
  <c r="L743" i="4"/>
  <c r="S743" i="4" s="1"/>
  <c r="L748" i="4"/>
  <c r="S748" i="4" s="1"/>
  <c r="L732" i="4"/>
  <c r="S732" i="4" s="1"/>
  <c r="L723" i="4"/>
  <c r="S723" i="4" s="1"/>
  <c r="L735" i="4"/>
  <c r="S735" i="4" s="1"/>
  <c r="L717" i="4"/>
  <c r="S717" i="4" s="1"/>
  <c r="L706" i="4"/>
  <c r="S706" i="4" s="1"/>
  <c r="L702" i="4"/>
  <c r="S702" i="4" s="1"/>
  <c r="L698" i="4"/>
  <c r="S698" i="4" s="1"/>
  <c r="L699" i="4"/>
  <c r="S699" i="4" s="1"/>
  <c r="L695" i="4"/>
  <c r="S695" i="4" s="1"/>
  <c r="K686" i="4"/>
  <c r="P686" i="4" s="1"/>
  <c r="S686" i="4" s="1"/>
  <c r="K678" i="4"/>
  <c r="P678" i="4" s="1"/>
  <c r="L685" i="4"/>
  <c r="S685" i="4" s="1"/>
  <c r="L677" i="4"/>
  <c r="S680" i="4"/>
  <c r="S672" i="4"/>
  <c r="S673" i="4"/>
  <c r="S684" i="4"/>
  <c r="L687" i="4"/>
  <c r="S687" i="4" s="1"/>
  <c r="L691" i="4"/>
  <c r="S691" i="4" s="1"/>
  <c r="S677" i="4"/>
  <c r="S679" i="4"/>
  <c r="L681" i="4"/>
  <c r="S659" i="4"/>
  <c r="K670" i="4"/>
  <c r="P670" i="4" s="1"/>
  <c r="S670" i="4" s="1"/>
  <c r="K662" i="4"/>
  <c r="P662" i="4" s="1"/>
  <c r="S662" i="4" s="1"/>
  <c r="K654" i="4"/>
  <c r="P654" i="4" s="1"/>
  <c r="S654" i="4" s="1"/>
  <c r="L669" i="4"/>
  <c r="L661" i="4"/>
  <c r="L653" i="4"/>
  <c r="S653" i="4" s="1"/>
  <c r="S658" i="4"/>
  <c r="S663" i="4"/>
  <c r="S655" i="4"/>
  <c r="K638" i="4"/>
  <c r="P638" i="4" s="1"/>
  <c r="S626" i="4"/>
  <c r="K650" i="4"/>
  <c r="P650" i="4" s="1"/>
  <c r="S650" i="4" s="1"/>
  <c r="K630" i="4"/>
  <c r="P630" i="4" s="1"/>
  <c r="S630" i="4" s="1"/>
  <c r="L649" i="4"/>
  <c r="S649" i="4" s="1"/>
  <c r="L641" i="4"/>
  <c r="S641" i="4" s="1"/>
  <c r="L633" i="4"/>
  <c r="L625" i="4"/>
  <c r="S644" i="4"/>
  <c r="S639" i="4"/>
  <c r="L627" i="4"/>
  <c r="S645" i="4"/>
  <c r="L624" i="4"/>
  <c r="S624" i="4" s="1"/>
  <c r="K602" i="4"/>
  <c r="P602" i="4" s="1"/>
  <c r="S621" i="4"/>
  <c r="L617" i="4"/>
  <c r="S617" i="4" s="1"/>
  <c r="L609" i="4"/>
  <c r="S609" i="4" s="1"/>
  <c r="S593" i="4"/>
  <c r="L608" i="4"/>
  <c r="S608" i="4" s="1"/>
  <c r="L600" i="4"/>
  <c r="S600" i="4" s="1"/>
  <c r="K592" i="4"/>
  <c r="P592" i="4" s="1"/>
  <c r="S622" i="4"/>
  <c r="L601" i="4"/>
  <c r="S612" i="4"/>
  <c r="S604" i="4"/>
  <c r="S596" i="4"/>
  <c r="L619" i="4"/>
  <c r="S619" i="4" s="1"/>
  <c r="L611" i="4"/>
  <c r="S611" i="4" s="1"/>
  <c r="L603" i="4"/>
  <c r="L616" i="4"/>
  <c r="S591" i="4"/>
  <c r="S583" i="4"/>
  <c r="S577" i="4"/>
  <c r="W79" i="9"/>
  <c r="W67" i="9"/>
  <c r="I557" i="9"/>
  <c r="I561" i="9"/>
  <c r="I565" i="9"/>
  <c r="I573" i="9"/>
  <c r="I581" i="9"/>
  <c r="I589" i="9"/>
  <c r="K589" i="4"/>
  <c r="P589" i="4" s="1"/>
  <c r="K581" i="4"/>
  <c r="P581" i="4" s="1"/>
  <c r="S581" i="4" s="1"/>
  <c r="K573" i="4"/>
  <c r="P573" i="4" s="1"/>
  <c r="S573" i="4" s="1"/>
  <c r="K565" i="4"/>
  <c r="P565" i="4" s="1"/>
  <c r="K588" i="4"/>
  <c r="P588" i="4" s="1"/>
  <c r="S588" i="4" s="1"/>
  <c r="S578" i="4"/>
  <c r="K555" i="4"/>
  <c r="P555" i="4" s="1"/>
  <c r="L557" i="4"/>
  <c r="S556" i="4"/>
  <c r="K547" i="4"/>
  <c r="P547" i="4" s="1"/>
  <c r="K554" i="4"/>
  <c r="P554" i="4" s="1"/>
  <c r="L550" i="4"/>
  <c r="S552" i="4"/>
  <c r="I546" i="9"/>
  <c r="I550" i="9"/>
  <c r="S542" i="4"/>
  <c r="K534" i="4"/>
  <c r="P534" i="4" s="1"/>
  <c r="K535" i="4"/>
  <c r="P535" i="4" s="1"/>
  <c r="S535" i="4" s="1"/>
  <c r="K537" i="4"/>
  <c r="P537" i="4" s="1"/>
  <c r="S537" i="4" s="1"/>
  <c r="K540" i="4"/>
  <c r="P540" i="4" s="1"/>
  <c r="L543" i="4"/>
  <c r="S543" i="4" s="1"/>
  <c r="K538" i="4"/>
  <c r="P538" i="4" s="1"/>
  <c r="L529" i="4"/>
  <c r="L532" i="4"/>
  <c r="S532" i="4" s="1"/>
  <c r="I534" i="9"/>
  <c r="L138" i="3"/>
  <c r="Q138" i="3"/>
  <c r="Q144" i="3"/>
  <c r="L144" i="3"/>
  <c r="K151" i="3"/>
  <c r="K159" i="3"/>
  <c r="M159" i="3" s="1"/>
  <c r="K98" i="3"/>
  <c r="M98" i="3" s="1"/>
  <c r="S523" i="4"/>
  <c r="K522" i="4"/>
  <c r="P522" i="4" s="1"/>
  <c r="S522" i="4" s="1"/>
  <c r="K521" i="4"/>
  <c r="P521" i="4" s="1"/>
  <c r="L508" i="4"/>
  <c r="K527" i="4"/>
  <c r="P527" i="4" s="1"/>
  <c r="S527" i="4" s="1"/>
  <c r="L515" i="4"/>
  <c r="S515" i="4" s="1"/>
  <c r="K514" i="4"/>
  <c r="P514" i="4" s="1"/>
  <c r="S514" i="4" s="1"/>
  <c r="K513" i="4"/>
  <c r="P513" i="4" s="1"/>
  <c r="L507" i="4"/>
  <c r="S507" i="4" s="1"/>
  <c r="S516" i="4"/>
  <c r="K148" i="3"/>
  <c r="M148" i="3" s="1"/>
  <c r="K152" i="3"/>
  <c r="M152" i="3" s="1"/>
  <c r="K154" i="3"/>
  <c r="M154" i="3" s="1"/>
  <c r="K156" i="3"/>
  <c r="M156" i="3" s="1"/>
  <c r="J154" i="3"/>
  <c r="L154" i="3" s="1"/>
  <c r="L155" i="3"/>
  <c r="S499" i="4"/>
  <c r="K506" i="4"/>
  <c r="P506" i="4" s="1"/>
  <c r="S506" i="4" s="1"/>
  <c r="K498" i="4"/>
  <c r="P498" i="4" s="1"/>
  <c r="K485" i="4"/>
  <c r="P485" i="4" s="1"/>
  <c r="S485" i="4" s="1"/>
  <c r="L496" i="4"/>
  <c r="S496" i="4" s="1"/>
  <c r="L488" i="4"/>
  <c r="S488" i="4" s="1"/>
  <c r="L491" i="4"/>
  <c r="K505" i="4"/>
  <c r="P505" i="4" s="1"/>
  <c r="S505" i="4" s="1"/>
  <c r="K497" i="4"/>
  <c r="P497" i="4" s="1"/>
  <c r="S497" i="4" s="1"/>
  <c r="K489" i="4"/>
  <c r="P489" i="4" s="1"/>
  <c r="K500" i="4"/>
  <c r="P500" i="4" s="1"/>
  <c r="S500" i="4" s="1"/>
  <c r="K492" i="4"/>
  <c r="P492" i="4" s="1"/>
  <c r="K484" i="4"/>
  <c r="P484" i="4" s="1"/>
  <c r="S484" i="4" s="1"/>
  <c r="S503" i="4"/>
  <c r="S495" i="4"/>
  <c r="L483" i="4"/>
  <c r="S483" i="4" s="1"/>
  <c r="S502" i="4"/>
  <c r="S494" i="4"/>
  <c r="K136" i="3"/>
  <c r="M136" i="3" s="1"/>
  <c r="L472" i="4"/>
  <c r="S472" i="4"/>
  <c r="S473" i="4"/>
  <c r="S470" i="4"/>
  <c r="K476" i="4"/>
  <c r="P476" i="4" s="1"/>
  <c r="S476" i="4" s="1"/>
  <c r="K468" i="4"/>
  <c r="P468" i="4" s="1"/>
  <c r="K477" i="4"/>
  <c r="P477" i="4" s="1"/>
  <c r="S477" i="4" s="1"/>
  <c r="K469" i="4"/>
  <c r="P469" i="4" s="1"/>
  <c r="L480" i="4"/>
  <c r="S480" i="4" s="1"/>
  <c r="L479" i="4"/>
  <c r="S479" i="4" s="1"/>
  <c r="L471" i="4"/>
  <c r="L464" i="4"/>
  <c r="S435" i="4"/>
  <c r="S461" i="4"/>
  <c r="S439" i="4"/>
  <c r="L456" i="4"/>
  <c r="S456" i="4" s="1"/>
  <c r="L433" i="4"/>
  <c r="S433" i="4" s="1"/>
  <c r="K457" i="4"/>
  <c r="P457" i="4" s="1"/>
  <c r="L450" i="4"/>
  <c r="L442" i="4"/>
  <c r="S442" i="4" s="1"/>
  <c r="L443" i="4"/>
  <c r="L448" i="4"/>
  <c r="L440" i="4"/>
  <c r="S440" i="4" s="1"/>
  <c r="L431" i="4"/>
  <c r="S431" i="4" s="1"/>
  <c r="L449" i="4"/>
  <c r="L434" i="4"/>
  <c r="I434" i="9"/>
  <c r="I438" i="9"/>
  <c r="I446" i="9"/>
  <c r="I454" i="9"/>
  <c r="I458" i="9"/>
  <c r="L96" i="3"/>
  <c r="S416" i="4"/>
  <c r="S429" i="4"/>
  <c r="L423" i="4"/>
  <c r="S423" i="4" s="1"/>
  <c r="L415" i="4"/>
  <c r="S407" i="4"/>
  <c r="L401" i="4"/>
  <c r="S401" i="4" s="1"/>
  <c r="L421" i="4"/>
  <c r="S421" i="4" s="1"/>
  <c r="L413" i="4"/>
  <c r="S413" i="4" s="1"/>
  <c r="L399" i="4"/>
  <c r="S399" i="4" s="1"/>
  <c r="L428" i="4"/>
  <c r="S410" i="4"/>
  <c r="L408" i="4"/>
  <c r="L427" i="4"/>
  <c r="S427" i="4" s="1"/>
  <c r="L404" i="4"/>
  <c r="S404" i="4" s="1"/>
  <c r="L377" i="4"/>
  <c r="S377" i="4" s="1"/>
  <c r="S386" i="4"/>
  <c r="L391" i="4"/>
  <c r="S391" i="4" s="1"/>
  <c r="L374" i="4"/>
  <c r="S374" i="4" s="1"/>
  <c r="L397" i="4"/>
  <c r="S397" i="4" s="1"/>
  <c r="L389" i="4"/>
  <c r="S389" i="4" s="1"/>
  <c r="L383" i="4"/>
  <c r="L375" i="4"/>
  <c r="L394" i="4"/>
  <c r="S394" i="4" s="1"/>
  <c r="L390" i="4"/>
  <c r="S390" i="4" s="1"/>
  <c r="L385" i="4"/>
  <c r="S385" i="4" s="1"/>
  <c r="L388" i="4"/>
  <c r="S388" i="4" s="1"/>
  <c r="S395" i="4"/>
  <c r="L23" i="3"/>
  <c r="L190" i="3"/>
  <c r="Q190" i="3"/>
  <c r="Q140" i="3"/>
  <c r="L140" i="3"/>
  <c r="T136" i="3"/>
  <c r="J148" i="3"/>
  <c r="L148" i="3" s="1"/>
  <c r="K142" i="3"/>
  <c r="M142" i="3" s="1"/>
  <c r="L50" i="3"/>
  <c r="K18" i="3"/>
  <c r="M18" i="3" s="1"/>
  <c r="T199" i="3"/>
  <c r="K204" i="3"/>
  <c r="K83" i="3"/>
  <c r="M83" i="3" s="1"/>
  <c r="K173" i="3"/>
  <c r="M173" i="3" s="1"/>
  <c r="K177" i="3"/>
  <c r="M177" i="3" s="1"/>
  <c r="L16" i="3"/>
  <c r="K172" i="3"/>
  <c r="M172" i="3" s="1"/>
  <c r="K178" i="3"/>
  <c r="M178" i="3" s="1"/>
  <c r="K182" i="3"/>
  <c r="M182" i="3" s="1"/>
  <c r="K192" i="3"/>
  <c r="M192" i="3" s="1"/>
  <c r="L371" i="4"/>
  <c r="L357" i="4"/>
  <c r="S357" i="4" s="1"/>
  <c r="L351" i="4"/>
  <c r="S351" i="4" s="1"/>
  <c r="L364" i="4"/>
  <c r="S364" i="4" s="1"/>
  <c r="L358" i="4"/>
  <c r="S358" i="4" s="1"/>
  <c r="L360" i="4"/>
  <c r="S360" i="4" s="1"/>
  <c r="L369" i="4"/>
  <c r="S369" i="4" s="1"/>
  <c r="L361" i="4"/>
  <c r="S361" i="4" s="1"/>
  <c r="S355" i="4"/>
  <c r="L354" i="4"/>
  <c r="S354" i="4" s="1"/>
  <c r="L359" i="4"/>
  <c r="S359" i="4" s="1"/>
  <c r="L372" i="4"/>
  <c r="S372" i="4" s="1"/>
  <c r="L352" i="4"/>
  <c r="S352" i="4" s="1"/>
  <c r="Q181" i="3"/>
  <c r="L181" i="3"/>
  <c r="Q191" i="3"/>
  <c r="J177" i="3"/>
  <c r="K183" i="3"/>
  <c r="M183" i="3" s="1"/>
  <c r="K181" i="3"/>
  <c r="M181" i="3" s="1"/>
  <c r="L345" i="4"/>
  <c r="S345" i="4" s="1"/>
  <c r="L339" i="4"/>
  <c r="L333" i="4"/>
  <c r="S333" i="4" s="1"/>
  <c r="S340" i="4"/>
  <c r="L338" i="4"/>
  <c r="S338" i="4" s="1"/>
  <c r="L343" i="4"/>
  <c r="S343" i="4" s="1"/>
  <c r="L337" i="4"/>
  <c r="S337" i="4" s="1"/>
  <c r="L331" i="4"/>
  <c r="L332" i="4"/>
  <c r="S332" i="4" s="1"/>
  <c r="L342" i="4"/>
  <c r="S342" i="4" s="1"/>
  <c r="S349" i="4"/>
  <c r="L329" i="4"/>
  <c r="S329" i="4" s="1"/>
  <c r="L334" i="4"/>
  <c r="Q150" i="3"/>
  <c r="L150" i="3"/>
  <c r="Q158" i="3"/>
  <c r="L158" i="3"/>
  <c r="Q148" i="3"/>
  <c r="T148" i="3" s="1"/>
  <c r="J152" i="3"/>
  <c r="L152" i="3" s="1"/>
  <c r="Q154" i="3"/>
  <c r="J156" i="3"/>
  <c r="K165" i="3"/>
  <c r="M165" i="3" s="1"/>
  <c r="K168" i="3"/>
  <c r="K160" i="3"/>
  <c r="M160" i="3" s="1"/>
  <c r="L323" i="4"/>
  <c r="L315" i="4"/>
  <c r="L303" i="4"/>
  <c r="S303" i="4" s="1"/>
  <c r="L321" i="4"/>
  <c r="S321" i="4" s="1"/>
  <c r="L313" i="4"/>
  <c r="S313" i="4" s="1"/>
  <c r="L307" i="4"/>
  <c r="S307" i="4" s="1"/>
  <c r="L304" i="4"/>
  <c r="S304" i="4" s="1"/>
  <c r="L318" i="4"/>
  <c r="S318" i="4" s="1"/>
  <c r="L319" i="4"/>
  <c r="L302" i="4"/>
  <c r="S302" i="4" s="1"/>
  <c r="L320" i="4"/>
  <c r="S320" i="4" s="1"/>
  <c r="K133" i="3"/>
  <c r="M133" i="3" s="1"/>
  <c r="L301" i="4"/>
  <c r="S301" i="4" s="1"/>
  <c r="L289" i="4"/>
  <c r="S289" i="4" s="1"/>
  <c r="L284" i="4"/>
  <c r="S284" i="4" s="1"/>
  <c r="L293" i="4"/>
  <c r="S293" i="4" s="1"/>
  <c r="L287" i="4"/>
  <c r="S287" i="4" s="1"/>
  <c r="L281" i="4"/>
  <c r="S281" i="4" s="1"/>
  <c r="L294" i="4"/>
  <c r="S294" i="4" s="1"/>
  <c r="L297" i="4"/>
  <c r="S297" i="4" s="1"/>
  <c r="L291" i="4"/>
  <c r="S291" i="4" s="1"/>
  <c r="L273" i="4"/>
  <c r="S273" i="4" s="1"/>
  <c r="L300" i="4"/>
  <c r="S300" i="4" s="1"/>
  <c r="L286" i="4"/>
  <c r="S286" i="4" s="1"/>
  <c r="L280" i="4"/>
  <c r="S280" i="4" s="1"/>
  <c r="S265" i="4"/>
  <c r="S259" i="4"/>
  <c r="L243" i="4"/>
  <c r="S243" i="4" s="1"/>
  <c r="L270" i="4"/>
  <c r="S270" i="4" s="1"/>
  <c r="L246" i="4"/>
  <c r="S246" i="4" s="1"/>
  <c r="L248" i="4"/>
  <c r="S248" i="4" s="1"/>
  <c r="S269" i="4"/>
  <c r="L253" i="4"/>
  <c r="S253" i="4" s="1"/>
  <c r="L247" i="4"/>
  <c r="S247" i="4" s="1"/>
  <c r="L262" i="4"/>
  <c r="S262" i="4" s="1"/>
  <c r="L263" i="4"/>
  <c r="S263" i="4" s="1"/>
  <c r="L257" i="4"/>
  <c r="S257" i="4" s="1"/>
  <c r="L251" i="4"/>
  <c r="S251" i="4" s="1"/>
  <c r="L241" i="4"/>
  <c r="S241" i="4" s="1"/>
  <c r="L268" i="4"/>
  <c r="S268" i="4" s="1"/>
  <c r="K61" i="3"/>
  <c r="M61" i="3" s="1"/>
  <c r="S229" i="4"/>
  <c r="S239" i="4"/>
  <c r="L233" i="4"/>
  <c r="S233" i="4" s="1"/>
  <c r="L219" i="4"/>
  <c r="S219" i="4" s="1"/>
  <c r="L237" i="4"/>
  <c r="S237" i="4" s="1"/>
  <c r="L231" i="4"/>
  <c r="S231" i="4" s="1"/>
  <c r="L217" i="4"/>
  <c r="S230" i="4"/>
  <c r="L220" i="4"/>
  <c r="S220" i="4" s="1"/>
  <c r="H228" i="4"/>
  <c r="C228" i="4" s="1"/>
  <c r="L235" i="4"/>
  <c r="S235" i="4" s="1"/>
  <c r="L223" i="4"/>
  <c r="S222" i="4"/>
  <c r="L226" i="4"/>
  <c r="S226" i="4" s="1"/>
  <c r="K240" i="4"/>
  <c r="P240" i="4" s="1"/>
  <c r="S240" i="4" s="1"/>
  <c r="L47" i="3"/>
  <c r="L211" i="4"/>
  <c r="L191" i="4"/>
  <c r="L205" i="4"/>
  <c r="S205" i="4" s="1"/>
  <c r="L206" i="4"/>
  <c r="L209" i="4"/>
  <c r="S209" i="4" s="1"/>
  <c r="L189" i="4"/>
  <c r="S189" i="4" s="1"/>
  <c r="L192" i="4"/>
  <c r="S192" i="4" s="1"/>
  <c r="S213" i="4"/>
  <c r="S188" i="4"/>
  <c r="L215" i="4"/>
  <c r="S215" i="4" s="1"/>
  <c r="L201" i="4"/>
  <c r="S201" i="4" s="1"/>
  <c r="L187" i="4"/>
  <c r="S187" i="4" s="1"/>
  <c r="L15" i="3"/>
  <c r="L7" i="3"/>
  <c r="S169" i="4"/>
  <c r="L183" i="4"/>
  <c r="S183" i="4" s="1"/>
  <c r="L177" i="4"/>
  <c r="L175" i="4"/>
  <c r="S175" i="4" s="1"/>
  <c r="L166" i="4"/>
  <c r="S166" i="4" s="1"/>
  <c r="H180" i="4"/>
  <c r="C180" i="4" s="1"/>
  <c r="L164" i="4"/>
  <c r="S164" i="4" s="1"/>
  <c r="I162" i="9"/>
  <c r="I163" i="9"/>
  <c r="I165" i="9"/>
  <c r="I166" i="9"/>
  <c r="I168" i="9"/>
  <c r="I171" i="9"/>
  <c r="I172" i="9"/>
  <c r="I173" i="9"/>
  <c r="I176" i="9"/>
  <c r="I178" i="9"/>
  <c r="I179" i="9"/>
  <c r="I180" i="9"/>
  <c r="L181" i="4"/>
  <c r="S181" i="4" s="1"/>
  <c r="L173" i="4"/>
  <c r="S173" i="4" s="1"/>
  <c r="L167" i="4"/>
  <c r="S167" i="4" s="1"/>
  <c r="L182" i="4"/>
  <c r="S176" i="4"/>
  <c r="Q244" i="3"/>
  <c r="T244" i="3" s="1"/>
  <c r="L244" i="3"/>
  <c r="Q258" i="3"/>
  <c r="T258" i="3" s="1"/>
  <c r="L258" i="3"/>
  <c r="Q242" i="3"/>
  <c r="T242" i="3" s="1"/>
  <c r="L242" i="3"/>
  <c r="Q253" i="3"/>
  <c r="T253" i="3" s="1"/>
  <c r="L253" i="3"/>
  <c r="L264" i="3"/>
  <c r="Q264" i="3"/>
  <c r="T264" i="3" s="1"/>
  <c r="Q237" i="3"/>
  <c r="T237" i="3" s="1"/>
  <c r="L237" i="3"/>
  <c r="Q259" i="3"/>
  <c r="T259" i="3" s="1"/>
  <c r="L259" i="3"/>
  <c r="K191" i="3"/>
  <c r="M191" i="3" s="1"/>
  <c r="K195" i="3"/>
  <c r="M195" i="3" s="1"/>
  <c r="K27" i="3"/>
  <c r="M27" i="3" s="1"/>
  <c r="K107" i="3"/>
  <c r="M107" i="3" s="1"/>
  <c r="T240" i="3"/>
  <c r="K176" i="3"/>
  <c r="M176" i="3" s="1"/>
  <c r="K180" i="3"/>
  <c r="M180" i="3" s="1"/>
  <c r="K190" i="3"/>
  <c r="M190" i="3" s="1"/>
  <c r="K7" i="3"/>
  <c r="T7" i="3" s="1"/>
  <c r="K15" i="3"/>
  <c r="M15" i="3" s="1"/>
  <c r="K19" i="3"/>
  <c r="M19" i="3" s="1"/>
  <c r="K32" i="3"/>
  <c r="M32" i="3" s="1"/>
  <c r="K58" i="3"/>
  <c r="M58" i="3" s="1"/>
  <c r="T248" i="3"/>
  <c r="S163" i="4"/>
  <c r="L159" i="4"/>
  <c r="S159" i="4" s="1"/>
  <c r="S151" i="4"/>
  <c r="S143" i="4"/>
  <c r="L157" i="4"/>
  <c r="S157" i="4" s="1"/>
  <c r="S149" i="4"/>
  <c r="L144" i="4"/>
  <c r="S144" i="4" s="1"/>
  <c r="L156" i="4"/>
  <c r="S156" i="4" s="1"/>
  <c r="L154" i="4"/>
  <c r="L134" i="4"/>
  <c r="S134" i="4" s="1"/>
  <c r="L160" i="4"/>
  <c r="S160" i="4" s="1"/>
  <c r="L152" i="4"/>
  <c r="L155" i="4"/>
  <c r="S155" i="4" s="1"/>
  <c r="L147" i="4"/>
  <c r="L139" i="4"/>
  <c r="S139" i="4" s="1"/>
  <c r="L133" i="4"/>
  <c r="S133" i="4" s="1"/>
  <c r="L158" i="4"/>
  <c r="S158" i="4" s="1"/>
  <c r="L146" i="4"/>
  <c r="L140" i="4"/>
  <c r="S140" i="4" s="1"/>
  <c r="L183" i="3"/>
  <c r="Q183" i="3"/>
  <c r="T183" i="3" s="1"/>
  <c r="L187" i="3"/>
  <c r="Q187" i="3"/>
  <c r="L189" i="3"/>
  <c r="Q189" i="3"/>
  <c r="T191" i="3"/>
  <c r="L194" i="3"/>
  <c r="L175" i="3"/>
  <c r="Q180" i="3"/>
  <c r="T180" i="3" s="1"/>
  <c r="K167" i="3"/>
  <c r="M167" i="3" s="1"/>
  <c r="K187" i="3"/>
  <c r="M187" i="3" s="1"/>
  <c r="Q179" i="3"/>
  <c r="Q173" i="3"/>
  <c r="T173" i="3" s="1"/>
  <c r="J176" i="3"/>
  <c r="L176" i="3" s="1"/>
  <c r="K194" i="3"/>
  <c r="S100" i="4"/>
  <c r="S113" i="4"/>
  <c r="S115" i="4"/>
  <c r="L122" i="4"/>
  <c r="S122" i="4" s="1"/>
  <c r="L121" i="4"/>
  <c r="S121" i="4" s="1"/>
  <c r="L91" i="4"/>
  <c r="L127" i="4"/>
  <c r="S127" i="4" s="1"/>
  <c r="L101" i="4"/>
  <c r="S101" i="4" s="1"/>
  <c r="L130" i="4"/>
  <c r="S130" i="4" s="1"/>
  <c r="S91" i="4"/>
  <c r="K128" i="4"/>
  <c r="P128" i="4" s="1"/>
  <c r="S128" i="4" s="1"/>
  <c r="S116" i="4"/>
  <c r="S111" i="4"/>
  <c r="S106" i="4"/>
  <c r="S104" i="4"/>
  <c r="K99" i="4"/>
  <c r="P99" i="4" s="1"/>
  <c r="S99" i="4" s="1"/>
  <c r="L118" i="4"/>
  <c r="L112" i="4"/>
  <c r="S112" i="4" s="1"/>
  <c r="L96" i="4"/>
  <c r="L107" i="4"/>
  <c r="S107" i="4" s="1"/>
  <c r="L103" i="4"/>
  <c r="S103" i="4" s="1"/>
  <c r="S92" i="4"/>
  <c r="S123" i="4"/>
  <c r="S96" i="4"/>
  <c r="L131" i="4"/>
  <c r="S131" i="4" s="1"/>
  <c r="L114" i="4"/>
  <c r="S114" i="4" s="1"/>
  <c r="L95" i="4"/>
  <c r="S95" i="4" s="1"/>
  <c r="Q147" i="3"/>
  <c r="L136" i="3"/>
  <c r="L137" i="3"/>
  <c r="S84" i="4"/>
  <c r="S70" i="4"/>
  <c r="S74" i="4"/>
  <c r="S79" i="4"/>
  <c r="H71" i="4"/>
  <c r="C71" i="4" s="1"/>
  <c r="S71" i="4"/>
  <c r="S75" i="4"/>
  <c r="S87" i="4"/>
  <c r="L82" i="4"/>
  <c r="S82" i="4" s="1"/>
  <c r="L86" i="4"/>
  <c r="S86" i="4" s="1"/>
  <c r="L76" i="4"/>
  <c r="S76" i="4" s="1"/>
  <c r="L81" i="4"/>
  <c r="S81" i="4" s="1"/>
  <c r="AG54" i="4"/>
  <c r="S64" i="4"/>
  <c r="L78" i="4"/>
  <c r="S78" i="4" s="1"/>
  <c r="L89" i="4"/>
  <c r="S89" i="4" s="1"/>
  <c r="L85" i="4"/>
  <c r="S85" i="4" s="1"/>
  <c r="H75" i="4"/>
  <c r="C75" i="4" s="1"/>
  <c r="L73" i="4"/>
  <c r="S73" i="4" s="1"/>
  <c r="L77" i="4"/>
  <c r="S77" i="4" s="1"/>
  <c r="S65" i="4"/>
  <c r="Q110" i="3"/>
  <c r="L110" i="3"/>
  <c r="L121" i="3"/>
  <c r="K100" i="3"/>
  <c r="M100" i="3" s="1"/>
  <c r="S49" i="4"/>
  <c r="S56" i="4"/>
  <c r="S36" i="4"/>
  <c r="S60" i="4"/>
  <c r="S38" i="4"/>
  <c r="S48" i="4"/>
  <c r="L59" i="4"/>
  <c r="S59" i="4" s="1"/>
  <c r="W60" i="9"/>
  <c r="L50" i="4"/>
  <c r="S50" i="4" s="1"/>
  <c r="L39" i="4"/>
  <c r="S39" i="4" s="1"/>
  <c r="L35" i="4"/>
  <c r="S35" i="4" s="1"/>
  <c r="L55" i="4"/>
  <c r="S55" i="4" s="1"/>
  <c r="L53" i="4"/>
  <c r="S53" i="4" s="1"/>
  <c r="S42" i="4"/>
  <c r="S44" i="4"/>
  <c r="S46" i="4"/>
  <c r="S54" i="4"/>
  <c r="S52" i="4"/>
  <c r="S43" i="4"/>
  <c r="S45" i="4"/>
  <c r="S47" i="4"/>
  <c r="Q74" i="3"/>
  <c r="L74" i="3"/>
  <c r="L81" i="3"/>
  <c r="Q81" i="3"/>
  <c r="J83" i="3"/>
  <c r="Q83" i="3" s="1"/>
  <c r="K68" i="3"/>
  <c r="M68" i="3" s="1"/>
  <c r="L94" i="3"/>
  <c r="K81" i="3"/>
  <c r="M81" i="3" s="1"/>
  <c r="K88" i="3"/>
  <c r="M88" i="3" s="1"/>
  <c r="T21" i="4"/>
  <c r="M21" i="4"/>
  <c r="S14" i="4"/>
  <c r="S19" i="4"/>
  <c r="S26" i="4"/>
  <c r="K32" i="4"/>
  <c r="P32" i="4" s="1"/>
  <c r="S32" i="4" s="1"/>
  <c r="L16" i="4"/>
  <c r="S16" i="4" s="1"/>
  <c r="S9" i="4"/>
  <c r="V68" i="9"/>
  <c r="V69" i="9"/>
  <c r="L18" i="4"/>
  <c r="S18" i="4"/>
  <c r="H28" i="4"/>
  <c r="C28" i="4" s="1"/>
  <c r="W63" i="9"/>
  <c r="L11" i="4"/>
  <c r="S11" i="4" s="1"/>
  <c r="L27" i="4"/>
  <c r="S27" i="4" s="1"/>
  <c r="L13" i="4"/>
  <c r="S13" i="4" s="1"/>
  <c r="S17" i="4"/>
  <c r="S24" i="4"/>
  <c r="S28" i="4"/>
  <c r="L7" i="4"/>
  <c r="S7" i="4" s="1"/>
  <c r="S22" i="4"/>
  <c r="L23" i="4"/>
  <c r="S23" i="4" s="1"/>
  <c r="S15" i="4"/>
  <c r="S20" i="4"/>
  <c r="S25" i="4"/>
  <c r="S29" i="4"/>
  <c r="Q62" i="3"/>
  <c r="L62" i="3"/>
  <c r="L51" i="3"/>
  <c r="K65" i="3"/>
  <c r="M65" i="3" s="1"/>
  <c r="K43" i="3"/>
  <c r="M43" i="3" s="1"/>
  <c r="K64" i="3"/>
  <c r="M64" i="3" s="1"/>
  <c r="K66" i="3"/>
  <c r="M66" i="3" s="1"/>
  <c r="S1061" i="4"/>
  <c r="S678" i="4"/>
  <c r="S468" i="4"/>
  <c r="S1431" i="4"/>
  <c r="S1371" i="4"/>
  <c r="S1345" i="4"/>
  <c r="S1362" i="4"/>
  <c r="S1222" i="4"/>
  <c r="S676" i="4"/>
  <c r="S492" i="4"/>
  <c r="S449" i="4"/>
  <c r="S118" i="4"/>
  <c r="S177" i="4"/>
  <c r="S191" i="4"/>
  <c r="S212" i="4"/>
  <c r="S681" i="4"/>
  <c r="S501" i="4"/>
  <c r="S627" i="4"/>
  <c r="S603" i="4"/>
  <c r="S563" i="4"/>
  <c r="S547" i="4"/>
  <c r="S491" i="4"/>
  <c r="S682" i="4"/>
  <c r="S674" i="4"/>
  <c r="S610" i="4"/>
  <c r="S574" i="4"/>
  <c r="S558" i="4"/>
  <c r="S534" i="4"/>
  <c r="S471" i="4"/>
  <c r="S463" i="4"/>
  <c r="S451" i="4"/>
  <c r="S633" i="4"/>
  <c r="S629" i="4"/>
  <c r="S601" i="4"/>
  <c r="S561" i="4"/>
  <c r="S493" i="4"/>
  <c r="S464" i="4"/>
  <c r="S656" i="4"/>
  <c r="S465" i="4"/>
  <c r="S445" i="4"/>
  <c r="S162" i="4"/>
  <c r="S498" i="4"/>
  <c r="S455" i="4"/>
  <c r="S625" i="4"/>
  <c r="S671" i="4"/>
  <c r="S635" i="4"/>
  <c r="S631" i="4"/>
  <c r="S623" i="4"/>
  <c r="S607" i="4"/>
  <c r="S575" i="4"/>
  <c r="S567" i="4"/>
  <c r="S559" i="4"/>
  <c r="S555" i="4"/>
  <c r="S519" i="4"/>
  <c r="S487" i="4"/>
  <c r="S450" i="4"/>
  <c r="S666" i="4"/>
  <c r="S646" i="4"/>
  <c r="S642" i="4"/>
  <c r="S586" i="4"/>
  <c r="S554" i="4"/>
  <c r="S550" i="4"/>
  <c r="S518" i="4"/>
  <c r="S486" i="4"/>
  <c r="S482" i="4"/>
  <c r="S475" i="4"/>
  <c r="S565" i="4"/>
  <c r="S557" i="4"/>
  <c r="S553" i="4"/>
  <c r="S529" i="4"/>
  <c r="S521" i="4"/>
  <c r="S517" i="4"/>
  <c r="S489" i="4"/>
  <c r="S448" i="4"/>
  <c r="S636" i="4"/>
  <c r="S632" i="4"/>
  <c r="S620" i="4"/>
  <c r="S548" i="4"/>
  <c r="S512" i="4"/>
  <c r="S508" i="4"/>
  <c r="S481" i="4"/>
  <c r="S469" i="4"/>
  <c r="S126" i="4"/>
  <c r="S203" i="4"/>
  <c r="S614" i="4"/>
  <c r="S637" i="4"/>
  <c r="S667" i="4"/>
  <c r="S647" i="4"/>
  <c r="S551" i="4"/>
  <c r="S511" i="4"/>
  <c r="S478" i="4"/>
  <c r="S638" i="4"/>
  <c r="S546" i="4"/>
  <c r="S538" i="4"/>
  <c r="S510" i="4"/>
  <c r="S443" i="4"/>
  <c r="S661" i="4"/>
  <c r="S613" i="4"/>
  <c r="S589" i="4"/>
  <c r="S549" i="4"/>
  <c r="S513" i="4"/>
  <c r="S668" i="4"/>
  <c r="S628" i="4"/>
  <c r="S580" i="4"/>
  <c r="S125" i="4"/>
  <c r="S204" i="4"/>
  <c r="S129" i="4"/>
  <c r="S146" i="4"/>
  <c r="S180" i="4"/>
  <c r="S206" i="4"/>
  <c r="S211" i="4"/>
  <c r="S217" i="4"/>
  <c r="S223" i="4"/>
  <c r="S331" i="4"/>
  <c r="S137" i="4"/>
  <c r="S152" i="4"/>
  <c r="S165" i="4"/>
  <c r="L234" i="4"/>
  <c r="K234" i="4"/>
  <c r="P234" i="4" s="1"/>
  <c r="S288" i="4"/>
  <c r="S408" i="4"/>
  <c r="S225" i="4"/>
  <c r="S306" i="4"/>
  <c r="S334" i="4"/>
  <c r="S396" i="4"/>
  <c r="S693" i="4"/>
  <c r="S283" i="4"/>
  <c r="S315" i="4"/>
  <c r="S327" i="4"/>
  <c r="S339" i="4"/>
  <c r="S380" i="4"/>
  <c r="S383" i="4"/>
  <c r="S436" i="4"/>
  <c r="S221" i="4"/>
  <c r="S228" i="4"/>
  <c r="S363" i="4"/>
  <c r="S371" i="4"/>
  <c r="S411" i="4"/>
  <c r="S415" i="4"/>
  <c r="S428" i="4"/>
  <c r="S434" i="4"/>
  <c r="S688" i="4"/>
  <c r="L119" i="4"/>
  <c r="S119" i="4" s="1"/>
  <c r="S142" i="4"/>
  <c r="S154" i="4"/>
  <c r="S172" i="4"/>
  <c r="S182" i="4"/>
  <c r="S195" i="4"/>
  <c r="S227" i="4"/>
  <c r="L266" i="4"/>
  <c r="S266" i="4" s="1"/>
  <c r="S308" i="4"/>
  <c r="S319" i="4"/>
  <c r="S323" i="4"/>
  <c r="L326" i="4"/>
  <c r="S326" i="4" s="1"/>
  <c r="L398" i="4"/>
  <c r="S398" i="4" s="1"/>
  <c r="S426" i="4"/>
  <c r="S727" i="4"/>
  <c r="S362" i="4"/>
  <c r="S375" i="4"/>
  <c r="S379" i="4"/>
  <c r="S406" i="4"/>
  <c r="S418" i="4"/>
  <c r="S694" i="4"/>
  <c r="H717" i="4"/>
  <c r="C717" i="4" s="1"/>
  <c r="L709" i="4"/>
  <c r="S709" i="4" s="1"/>
  <c r="W71" i="9"/>
  <c r="I232" i="9"/>
  <c r="I236" i="9"/>
  <c r="I240" i="9"/>
  <c r="I244" i="9"/>
  <c r="I248" i="9"/>
  <c r="I256" i="9"/>
  <c r="I264" i="9"/>
  <c r="I268" i="9"/>
  <c r="I276" i="9"/>
  <c r="I320" i="9"/>
  <c r="I328" i="9"/>
  <c r="I332" i="9"/>
  <c r="I336" i="9"/>
  <c r="I344" i="9"/>
  <c r="I348" i="9"/>
  <c r="I360" i="9"/>
  <c r="I368" i="9"/>
  <c r="I376" i="9"/>
  <c r="I380" i="9"/>
  <c r="I384" i="9"/>
  <c r="I400" i="9"/>
  <c r="I408" i="9"/>
  <c r="I412" i="9"/>
  <c r="I416" i="9"/>
  <c r="I424" i="9"/>
  <c r="I428" i="9"/>
  <c r="I440" i="9"/>
  <c r="I444" i="9"/>
  <c r="I448" i="9"/>
  <c r="I464" i="9"/>
  <c r="I472" i="9"/>
  <c r="I476" i="9"/>
  <c r="I480" i="9"/>
  <c r="I484" i="9"/>
  <c r="I488" i="9"/>
  <c r="I492" i="9"/>
  <c r="I496" i="9"/>
  <c r="I500" i="9"/>
  <c r="I504" i="9"/>
  <c r="I536" i="9"/>
  <c r="I552" i="9"/>
  <c r="I556" i="9"/>
  <c r="I560" i="9"/>
  <c r="I564" i="9"/>
  <c r="I568" i="9"/>
  <c r="I572" i="9"/>
  <c r="I576" i="9"/>
  <c r="I584" i="9"/>
  <c r="I588" i="9"/>
  <c r="I592" i="9"/>
  <c r="I600" i="9"/>
  <c r="I608" i="9"/>
  <c r="I612" i="9"/>
  <c r="I616" i="9"/>
  <c r="I620" i="9"/>
  <c r="I624" i="9"/>
  <c r="I632" i="9"/>
  <c r="I636" i="9"/>
  <c r="I640" i="9"/>
  <c r="I644" i="9"/>
  <c r="I648" i="9"/>
  <c r="I652" i="9"/>
  <c r="I656" i="9"/>
  <c r="I676" i="9"/>
  <c r="I688" i="9"/>
  <c r="I696" i="9"/>
  <c r="I700" i="9"/>
  <c r="I704" i="9"/>
  <c r="I712" i="9"/>
  <c r="I716" i="9"/>
  <c r="I720" i="9"/>
  <c r="I724" i="9"/>
  <c r="I243" i="9"/>
  <c r="I251" i="9"/>
  <c r="I267" i="9"/>
  <c r="I275" i="9"/>
  <c r="I280" i="9"/>
  <c r="I281" i="9"/>
  <c r="I282" i="9"/>
  <c r="I284" i="9"/>
  <c r="I285" i="9"/>
  <c r="I288" i="9"/>
  <c r="I289" i="9"/>
  <c r="I290" i="9"/>
  <c r="I291" i="9"/>
  <c r="I292" i="9"/>
  <c r="I293" i="9"/>
  <c r="I294" i="9"/>
  <c r="I296" i="9"/>
  <c r="I297" i="9"/>
  <c r="I298" i="9"/>
  <c r="I299" i="9"/>
  <c r="I300" i="9"/>
  <c r="I301" i="9"/>
  <c r="I302" i="9"/>
  <c r="I305" i="9"/>
  <c r="I306" i="9"/>
  <c r="I307" i="9"/>
  <c r="I309" i="9"/>
  <c r="I310" i="9"/>
  <c r="I312" i="9"/>
  <c r="I313" i="9"/>
  <c r="I314" i="9"/>
  <c r="I316" i="9"/>
  <c r="I317" i="9"/>
  <c r="I318" i="9"/>
  <c r="I331" i="9"/>
  <c r="I335" i="9"/>
  <c r="I343" i="9"/>
  <c r="I347" i="9"/>
  <c r="I351" i="9"/>
  <c r="I355" i="9"/>
  <c r="I391" i="9"/>
  <c r="I395" i="9"/>
  <c r="I399" i="9"/>
  <c r="I403" i="9"/>
  <c r="I407" i="9"/>
  <c r="I419" i="9"/>
  <c r="I423" i="9"/>
  <c r="I427" i="9"/>
  <c r="I234" i="9"/>
  <c r="I238" i="9"/>
  <c r="I242" i="9"/>
  <c r="I258" i="9"/>
  <c r="I262" i="9"/>
  <c r="I266" i="9"/>
  <c r="I270" i="9"/>
  <c r="I274" i="9"/>
  <c r="I278" i="9"/>
  <c r="I322" i="9"/>
  <c r="I334" i="9"/>
  <c r="I338" i="9"/>
  <c r="I342" i="9"/>
  <c r="I346" i="9"/>
  <c r="I350" i="9"/>
  <c r="I354" i="9"/>
  <c r="I358" i="9"/>
  <c r="I394" i="9"/>
  <c r="I398" i="9"/>
  <c r="I402" i="9"/>
  <c r="I410" i="9"/>
  <c r="I422" i="9"/>
  <c r="I426" i="9"/>
  <c r="I431" i="9"/>
  <c r="I435" i="9"/>
  <c r="I447" i="9"/>
  <c r="I451" i="9"/>
  <c r="I459" i="9"/>
  <c r="I463" i="9"/>
  <c r="I467" i="9"/>
  <c r="I471" i="9"/>
  <c r="I475" i="9"/>
  <c r="I479" i="9"/>
  <c r="I483" i="9"/>
  <c r="I487" i="9"/>
  <c r="I491" i="9"/>
  <c r="I495" i="9"/>
  <c r="I503" i="9"/>
  <c r="I527" i="9"/>
  <c r="I531" i="9"/>
  <c r="I535" i="9"/>
  <c r="I543" i="9"/>
  <c r="I563" i="9"/>
  <c r="I567" i="9"/>
  <c r="I571" i="9"/>
  <c r="I575" i="9"/>
  <c r="I579" i="9"/>
  <c r="I583" i="9"/>
  <c r="I587" i="9"/>
  <c r="I591" i="9"/>
  <c r="I599" i="9"/>
  <c r="I603" i="9"/>
  <c r="I611" i="9"/>
  <c r="I615" i="9"/>
  <c r="I627" i="9"/>
  <c r="I655" i="9"/>
  <c r="I695" i="9"/>
  <c r="I699" i="9"/>
  <c r="I707" i="9"/>
  <c r="I711" i="9"/>
  <c r="I719" i="9"/>
  <c r="I727" i="9"/>
  <c r="I450" i="9"/>
  <c r="I590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V61" i="9"/>
  <c r="V72" i="9"/>
  <c r="K37" i="3"/>
  <c r="M37" i="3" s="1"/>
  <c r="S675" i="4"/>
  <c r="S669" i="4"/>
  <c r="S664" i="4"/>
  <c r="S665" i="4"/>
  <c r="S651" i="4"/>
  <c r="S660" i="4"/>
  <c r="S648" i="4"/>
  <c r="S657" i="4"/>
  <c r="N86" i="9"/>
  <c r="O95" i="9"/>
  <c r="N102" i="9"/>
  <c r="O107" i="9"/>
  <c r="Q87" i="3"/>
  <c r="L87" i="3"/>
  <c r="Q88" i="3"/>
  <c r="T88" i="3" s="1"/>
  <c r="K91" i="3"/>
  <c r="M91" i="3" s="1"/>
  <c r="L39" i="3"/>
  <c r="K89" i="3"/>
  <c r="M89" i="3" s="1"/>
  <c r="K95" i="3"/>
  <c r="M95" i="3" s="1"/>
  <c r="W120" i="9"/>
  <c r="S124" i="9"/>
  <c r="R127" i="9"/>
  <c r="S128" i="9"/>
  <c r="S130" i="9"/>
  <c r="R129" i="9"/>
  <c r="S131" i="9"/>
  <c r="R133" i="9"/>
  <c r="S133" i="9"/>
  <c r="S134" i="9"/>
  <c r="S129" i="9"/>
  <c r="R130" i="9"/>
  <c r="R131" i="9"/>
  <c r="S122" i="9"/>
  <c r="W134" i="9"/>
  <c r="W130" i="9"/>
  <c r="R126" i="9"/>
  <c r="S132" i="9"/>
  <c r="W133" i="9"/>
  <c r="W132" i="9"/>
  <c r="S121" i="9"/>
  <c r="W124" i="9"/>
  <c r="R124" i="9"/>
  <c r="W126" i="9"/>
  <c r="S127" i="9"/>
  <c r="S126" i="9"/>
  <c r="R134" i="9"/>
  <c r="W131" i="9"/>
  <c r="S125" i="9"/>
  <c r="W128" i="9"/>
  <c r="S123" i="9"/>
  <c r="R125" i="9"/>
  <c r="W129" i="9"/>
  <c r="R132" i="9"/>
  <c r="S602" i="4"/>
  <c r="S616" i="4"/>
  <c r="W80" i="9"/>
  <c r="V76" i="9"/>
  <c r="L52" i="3"/>
  <c r="L72" i="3"/>
  <c r="K44" i="3"/>
  <c r="M44" i="3" s="1"/>
  <c r="S571" i="4"/>
  <c r="S585" i="4"/>
  <c r="S576" i="4"/>
  <c r="S587" i="4"/>
  <c r="S592" i="4"/>
  <c r="K23" i="3"/>
  <c r="M23" i="3" s="1"/>
  <c r="S566" i="4"/>
  <c r="S560" i="4"/>
  <c r="Q196" i="3"/>
  <c r="L196" i="3"/>
  <c r="Q202" i="3"/>
  <c r="L202" i="3"/>
  <c r="Q206" i="3"/>
  <c r="T206" i="3" s="1"/>
  <c r="L206" i="3"/>
  <c r="Q238" i="3"/>
  <c r="T238" i="3" s="1"/>
  <c r="L238" i="3"/>
  <c r="Q167" i="3"/>
  <c r="L167" i="3"/>
  <c r="L172" i="3"/>
  <c r="Q172" i="3"/>
  <c r="Q234" i="3"/>
  <c r="T234" i="3" s="1"/>
  <c r="L234" i="3"/>
  <c r="Q236" i="3"/>
  <c r="T236" i="3" s="1"/>
  <c r="L236" i="3"/>
  <c r="Q241" i="3"/>
  <c r="T241" i="3" s="1"/>
  <c r="L241" i="3"/>
  <c r="Q250" i="3"/>
  <c r="T250" i="3" s="1"/>
  <c r="L250" i="3"/>
  <c r="Q245" i="3"/>
  <c r="T245" i="3" s="1"/>
  <c r="L245" i="3"/>
  <c r="Q246" i="3"/>
  <c r="T246" i="3" s="1"/>
  <c r="L246" i="3"/>
  <c r="Q254" i="3"/>
  <c r="T254" i="3" s="1"/>
  <c r="L254" i="3"/>
  <c r="L161" i="3"/>
  <c r="Q161" i="3"/>
  <c r="Q163" i="3"/>
  <c r="L163" i="3"/>
  <c r="Q169" i="3"/>
  <c r="L169" i="3"/>
  <c r="Q235" i="3"/>
  <c r="L235" i="3"/>
  <c r="L249" i="3"/>
  <c r="Q249" i="3"/>
  <c r="T249" i="3" s="1"/>
  <c r="L263" i="3"/>
  <c r="Q263" i="3"/>
  <c r="T263" i="3" s="1"/>
  <c r="K139" i="3"/>
  <c r="M139" i="3" s="1"/>
  <c r="K150" i="3"/>
  <c r="M150" i="3" s="1"/>
  <c r="T235" i="3"/>
  <c r="K114" i="3"/>
  <c r="M114" i="3" s="1"/>
  <c r="K140" i="3"/>
  <c r="M140" i="3" s="1"/>
  <c r="K144" i="3"/>
  <c r="M144" i="3" s="1"/>
  <c r="T165" i="3"/>
  <c r="K196" i="3"/>
  <c r="K202" i="3"/>
  <c r="M202" i="3" s="1"/>
  <c r="K228" i="3"/>
  <c r="T172" i="3"/>
  <c r="K47" i="3"/>
  <c r="M47" i="3" s="1"/>
  <c r="K78" i="3"/>
  <c r="M78" i="3" s="1"/>
  <c r="K80" i="3"/>
  <c r="M80" i="3" s="1"/>
  <c r="K84" i="3"/>
  <c r="M84" i="3" s="1"/>
  <c r="K85" i="3"/>
  <c r="M85" i="3" s="1"/>
  <c r="K87" i="3"/>
  <c r="M87" i="3" s="1"/>
  <c r="K90" i="3"/>
  <c r="K103" i="3"/>
  <c r="M103" i="3" s="1"/>
  <c r="K105" i="3"/>
  <c r="M105" i="3" s="1"/>
  <c r="K117" i="3"/>
  <c r="M117" i="3" s="1"/>
  <c r="K123" i="3"/>
  <c r="M123" i="3" s="1"/>
  <c r="K125" i="3"/>
  <c r="M125" i="3" s="1"/>
  <c r="K161" i="3"/>
  <c r="M161" i="3" s="1"/>
  <c r="K175" i="3"/>
  <c r="K226" i="3"/>
  <c r="M226" i="3" s="1"/>
  <c r="L141" i="3"/>
  <c r="Q141" i="3"/>
  <c r="Q146" i="3"/>
  <c r="L146" i="3"/>
  <c r="T151" i="3"/>
  <c r="Q152" i="3"/>
  <c r="T152" i="3" s="1"/>
  <c r="K143" i="3"/>
  <c r="M143" i="3" s="1"/>
  <c r="K145" i="3"/>
  <c r="M145" i="3" s="1"/>
  <c r="T144" i="3"/>
  <c r="K149" i="3"/>
  <c r="S526" i="4"/>
  <c r="S524" i="4"/>
  <c r="S531" i="4"/>
  <c r="S541" i="4"/>
  <c r="S540" i="4"/>
  <c r="N89" i="9"/>
  <c r="N94" i="9"/>
  <c r="O99" i="9"/>
  <c r="O85" i="9"/>
  <c r="O106" i="9"/>
  <c r="S117" i="9"/>
  <c r="S113" i="9"/>
  <c r="S120" i="9"/>
  <c r="R122" i="9"/>
  <c r="W123" i="9"/>
  <c r="R128" i="9"/>
  <c r="W127" i="9"/>
  <c r="R113" i="9"/>
  <c r="W111" i="9"/>
  <c r="R114" i="9"/>
  <c r="R121" i="9"/>
  <c r="R123" i="9"/>
  <c r="W125" i="9"/>
  <c r="Q139" i="3"/>
  <c r="K116" i="3"/>
  <c r="M116" i="3" s="1"/>
  <c r="K135" i="3"/>
  <c r="M135" i="3" s="1"/>
  <c r="K131" i="3"/>
  <c r="M131" i="3" s="1"/>
  <c r="K115" i="3"/>
  <c r="S504" i="4"/>
  <c r="R115" i="9"/>
  <c r="Q111" i="3"/>
  <c r="L111" i="3"/>
  <c r="K92" i="3"/>
  <c r="M92" i="3" s="1"/>
  <c r="K111" i="3"/>
  <c r="M111" i="3" s="1"/>
  <c r="Q84" i="3"/>
  <c r="L84" i="3"/>
  <c r="L89" i="3"/>
  <c r="Q82" i="3"/>
  <c r="S462" i="4"/>
  <c r="N90" i="9"/>
  <c r="V74" i="9"/>
  <c r="L56" i="3"/>
  <c r="Q56" i="3"/>
  <c r="K56" i="3"/>
  <c r="M56" i="3" s="1"/>
  <c r="K72" i="3"/>
  <c r="M72" i="3" s="1"/>
  <c r="K74" i="3"/>
  <c r="M74" i="3" s="1"/>
  <c r="S459" i="4"/>
  <c r="S453" i="4"/>
  <c r="S452" i="4"/>
  <c r="S457" i="4"/>
  <c r="L44" i="3"/>
  <c r="K41" i="3"/>
  <c r="T41" i="3" s="1"/>
  <c r="L430" i="4"/>
  <c r="S430" i="4" s="1"/>
  <c r="V57" i="9"/>
  <c r="W72" i="9"/>
  <c r="O90" i="9"/>
  <c r="V66" i="9"/>
  <c r="L422" i="4"/>
  <c r="S422" i="4" s="1"/>
  <c r="S111" i="9"/>
  <c r="V77" i="9"/>
  <c r="O98" i="9"/>
  <c r="K8" i="3"/>
  <c r="M8" i="3" s="1"/>
  <c r="K10" i="3"/>
  <c r="K26" i="3"/>
  <c r="M26" i="3" s="1"/>
  <c r="K11" i="3"/>
  <c r="M11" i="3" s="1"/>
  <c r="K14" i="3"/>
  <c r="M14" i="3" s="1"/>
  <c r="K28" i="3"/>
  <c r="M28" i="3" s="1"/>
  <c r="W49" i="9"/>
  <c r="V34" i="9"/>
  <c r="V49" i="9"/>
  <c r="V35" i="9"/>
  <c r="W36" i="9"/>
  <c r="O127" i="9"/>
  <c r="N122" i="9"/>
  <c r="O120" i="9"/>
  <c r="N111" i="9"/>
  <c r="N116" i="9"/>
  <c r="N121" i="9"/>
  <c r="O124" i="9"/>
  <c r="O126" i="9"/>
  <c r="N127" i="9"/>
  <c r="O131" i="9"/>
  <c r="O115" i="9"/>
  <c r="O116" i="9"/>
  <c r="O121" i="9"/>
  <c r="O113" i="9"/>
  <c r="N117" i="9"/>
  <c r="N130" i="9"/>
  <c r="O134" i="9"/>
  <c r="N133" i="9"/>
  <c r="N129" i="9"/>
  <c r="N128" i="9"/>
  <c r="N131" i="9"/>
  <c r="O128" i="9"/>
  <c r="N134" i="9"/>
  <c r="N114" i="9"/>
  <c r="N115" i="9"/>
  <c r="N120" i="9"/>
  <c r="N112" i="9"/>
  <c r="O114" i="9"/>
  <c r="N124" i="9"/>
  <c r="N126" i="9"/>
  <c r="O130" i="9"/>
  <c r="O129" i="9"/>
  <c r="N132" i="9"/>
  <c r="O132" i="9"/>
  <c r="O123" i="9"/>
  <c r="O111" i="9"/>
  <c r="O112" i="9"/>
  <c r="O117" i="9"/>
  <c r="O122" i="9"/>
  <c r="N113" i="9"/>
  <c r="N123" i="9"/>
  <c r="N125" i="9"/>
  <c r="O125" i="9"/>
  <c r="O133" i="9"/>
  <c r="W93" i="9"/>
  <c r="V85" i="9"/>
  <c r="V86" i="9"/>
  <c r="V99" i="9"/>
  <c r="V84" i="9"/>
  <c r="V102" i="9"/>
  <c r="V107" i="9"/>
  <c r="V95" i="9"/>
  <c r="V87" i="9"/>
  <c r="V101" i="9"/>
  <c r="V94" i="9"/>
  <c r="V103" i="9"/>
  <c r="W88" i="9"/>
  <c r="V93" i="9"/>
  <c r="W100" i="9"/>
  <c r="W101" i="9"/>
  <c r="W87" i="9"/>
  <c r="L400" i="4"/>
  <c r="S400" i="4" s="1"/>
  <c r="W57" i="9"/>
  <c r="N96" i="9"/>
  <c r="L392" i="4"/>
  <c r="S392" i="4" s="1"/>
  <c r="L98" i="3"/>
  <c r="Q98" i="3"/>
  <c r="Q116" i="3"/>
  <c r="L116" i="3"/>
  <c r="L37" i="3"/>
  <c r="Q37" i="3"/>
  <c r="L67" i="3"/>
  <c r="Q67" i="3"/>
  <c r="M90" i="3"/>
  <c r="Q101" i="3"/>
  <c r="L101" i="3"/>
  <c r="Q108" i="3"/>
  <c r="L108" i="3"/>
  <c r="Q45" i="3"/>
  <c r="L45" i="3"/>
  <c r="Q90" i="3"/>
  <c r="T90" i="3" s="1"/>
  <c r="L90" i="3"/>
  <c r="L117" i="3"/>
  <c r="Q117" i="3"/>
  <c r="T72" i="3"/>
  <c r="T32" i="3"/>
  <c r="L107" i="3"/>
  <c r="K57" i="3"/>
  <c r="M57" i="3" s="1"/>
  <c r="L8" i="3"/>
  <c r="K22" i="3"/>
  <c r="M22" i="3" s="1"/>
  <c r="K31" i="3"/>
  <c r="M31" i="3" s="1"/>
  <c r="L55" i="3"/>
  <c r="K106" i="3"/>
  <c r="M106" i="3" s="1"/>
  <c r="K46" i="3"/>
  <c r="M46" i="3" s="1"/>
  <c r="K35" i="3"/>
  <c r="M35" i="3" s="1"/>
  <c r="K45" i="3"/>
  <c r="M45" i="3" s="1"/>
  <c r="K51" i="3"/>
  <c r="M51" i="3" s="1"/>
  <c r="K62" i="3"/>
  <c r="T62" i="3" s="1"/>
  <c r="K70" i="3"/>
  <c r="M70" i="3" s="1"/>
  <c r="K75" i="3"/>
  <c r="M75" i="3" s="1"/>
  <c r="K76" i="3"/>
  <c r="M76" i="3" s="1"/>
  <c r="K82" i="3"/>
  <c r="M82" i="3" s="1"/>
  <c r="K97" i="3"/>
  <c r="M97" i="3" s="1"/>
  <c r="K101" i="3"/>
  <c r="M101" i="3" s="1"/>
  <c r="K109" i="3"/>
  <c r="M109" i="3" s="1"/>
  <c r="Q85" i="3"/>
  <c r="K129" i="3"/>
  <c r="M129" i="3" s="1"/>
  <c r="K69" i="3"/>
  <c r="M69" i="3" s="1"/>
  <c r="K55" i="3"/>
  <c r="M55" i="3" s="1"/>
  <c r="L36" i="3"/>
  <c r="L31" i="3"/>
  <c r="Q109" i="3"/>
  <c r="K30" i="3"/>
  <c r="M30" i="3" s="1"/>
  <c r="K63" i="3"/>
  <c r="M63" i="3" s="1"/>
  <c r="J65" i="3"/>
  <c r="Q65" i="3" s="1"/>
  <c r="K104" i="3"/>
  <c r="M104" i="3" s="1"/>
  <c r="K110" i="3"/>
  <c r="M110" i="3" s="1"/>
  <c r="K112" i="3"/>
  <c r="M112" i="3" s="1"/>
  <c r="K67" i="3"/>
  <c r="L24" i="3"/>
  <c r="L41" i="3"/>
  <c r="K49" i="3"/>
  <c r="T49" i="3" s="1"/>
  <c r="K33" i="3"/>
  <c r="K39" i="3"/>
  <c r="M39" i="3" s="1"/>
  <c r="K52" i="3"/>
  <c r="M52" i="3" s="1"/>
  <c r="K77" i="3"/>
  <c r="M77" i="3" s="1"/>
  <c r="K79" i="3"/>
  <c r="M79" i="3" s="1"/>
  <c r="K86" i="3"/>
  <c r="M86" i="3" s="1"/>
  <c r="J92" i="3"/>
  <c r="K108" i="3"/>
  <c r="M108" i="3" s="1"/>
  <c r="K119" i="3"/>
  <c r="T119" i="3" s="1"/>
  <c r="AG61" i="4"/>
  <c r="V73" i="9"/>
  <c r="N85" i="9"/>
  <c r="N93" i="9"/>
  <c r="N101" i="9"/>
  <c r="R111" i="9"/>
  <c r="W116" i="9"/>
  <c r="V58" i="9"/>
  <c r="W69" i="9"/>
  <c r="W77" i="9"/>
  <c r="N88" i="9"/>
  <c r="O97" i="9"/>
  <c r="W113" i="9"/>
  <c r="W114" i="9"/>
  <c r="L384" i="4"/>
  <c r="S384" i="4" s="1"/>
  <c r="L366" i="4"/>
  <c r="S366" i="4" s="1"/>
  <c r="N98" i="9"/>
  <c r="V60" i="9"/>
  <c r="W68" i="9"/>
  <c r="W76" i="9"/>
  <c r="O86" i="9"/>
  <c r="O94" i="9"/>
  <c r="O102" i="9"/>
  <c r="W112" i="9"/>
  <c r="R120" i="9"/>
  <c r="W61" i="9"/>
  <c r="V70" i="9"/>
  <c r="V78" i="9"/>
  <c r="O89" i="9"/>
  <c r="N100" i="9"/>
  <c r="W58" i="9"/>
  <c r="L382" i="4"/>
  <c r="S382" i="4" s="1"/>
  <c r="N97" i="9"/>
  <c r="N105" i="9"/>
  <c r="S114" i="9"/>
  <c r="W122" i="9"/>
  <c r="V62" i="9"/>
  <c r="W73" i="9"/>
  <c r="N84" i="9"/>
  <c r="O93" i="9"/>
  <c r="N104" i="9"/>
  <c r="V59" i="9"/>
  <c r="N31" i="9"/>
  <c r="O49" i="9"/>
  <c r="O41" i="9"/>
  <c r="N32" i="9"/>
  <c r="N49" i="9"/>
  <c r="N33" i="9"/>
  <c r="N34" i="9"/>
  <c r="N48" i="9"/>
  <c r="N40" i="9"/>
  <c r="O46" i="9"/>
  <c r="O39" i="9"/>
  <c r="O47" i="9"/>
  <c r="N41" i="9"/>
  <c r="N39" i="9"/>
  <c r="O53" i="9"/>
  <c r="O45" i="9"/>
  <c r="N36" i="9"/>
  <c r="N53" i="9"/>
  <c r="N45" i="9"/>
  <c r="O43" i="9"/>
  <c r="N50" i="9"/>
  <c r="O31" i="9"/>
  <c r="O51" i="9"/>
  <c r="O36" i="9"/>
  <c r="N52" i="9"/>
  <c r="N44" i="9"/>
  <c r="O33" i="9"/>
  <c r="O50" i="9"/>
  <c r="O42" i="9"/>
  <c r="N30" i="9"/>
  <c r="N46" i="9"/>
  <c r="O30" i="9"/>
  <c r="O34" i="9"/>
  <c r="V100" i="9"/>
  <c r="W89" i="9"/>
  <c r="W106" i="9"/>
  <c r="W98" i="9"/>
  <c r="W90" i="9"/>
  <c r="W107" i="9"/>
  <c r="W99" i="9"/>
  <c r="V90" i="9"/>
  <c r="W104" i="9"/>
  <c r="W96" i="9"/>
  <c r="W84" i="9"/>
  <c r="W105" i="9"/>
  <c r="W97" i="9"/>
  <c r="V88" i="9"/>
  <c r="V105" i="9"/>
  <c r="V97" i="9"/>
  <c r="V89" i="9"/>
  <c r="V106" i="9"/>
  <c r="V98" i="9"/>
  <c r="V104" i="9"/>
  <c r="V96" i="9"/>
  <c r="W85" i="9"/>
  <c r="W102" i="9"/>
  <c r="W94" i="9"/>
  <c r="W86" i="9"/>
  <c r="W103" i="9"/>
  <c r="W95" i="9"/>
  <c r="W43" i="9"/>
  <c r="V32" i="9"/>
  <c r="W46" i="9"/>
  <c r="V31" i="9"/>
  <c r="V46" i="9"/>
  <c r="W33" i="9"/>
  <c r="V45" i="9"/>
  <c r="V33" i="9"/>
  <c r="V40" i="9"/>
  <c r="W31" i="9"/>
  <c r="W42" i="9"/>
  <c r="W30" i="9"/>
  <c r="W45" i="9"/>
  <c r="V53" i="9"/>
  <c r="W44" i="9"/>
  <c r="W32" i="9"/>
  <c r="V48" i="9"/>
  <c r="W39" i="9"/>
  <c r="W50" i="9"/>
  <c r="V39" i="9"/>
  <c r="W53" i="9"/>
  <c r="W41" i="9"/>
  <c r="W52" i="9"/>
  <c r="V41" i="9"/>
  <c r="W47" i="9"/>
  <c r="W35" i="9"/>
  <c r="V47" i="9"/>
  <c r="R80" i="9"/>
  <c r="R76" i="9"/>
  <c r="R72" i="9"/>
  <c r="R68" i="9"/>
  <c r="S62" i="9"/>
  <c r="S58" i="9"/>
  <c r="R62" i="9"/>
  <c r="R78" i="9"/>
  <c r="R58" i="9"/>
  <c r="S73" i="9"/>
  <c r="S79" i="9"/>
  <c r="S75" i="9"/>
  <c r="S71" i="9"/>
  <c r="S67" i="9"/>
  <c r="R79" i="9"/>
  <c r="R75" i="9"/>
  <c r="R71" i="9"/>
  <c r="R67" i="9"/>
  <c r="R74" i="9"/>
  <c r="R77" i="9"/>
  <c r="R60" i="9"/>
  <c r="S78" i="9"/>
  <c r="S74" i="9"/>
  <c r="S70" i="9"/>
  <c r="S66" i="9"/>
  <c r="S76" i="9"/>
  <c r="S63" i="9"/>
  <c r="S59" i="9"/>
  <c r="R63" i="9"/>
  <c r="R59" i="9"/>
  <c r="R66" i="9"/>
  <c r="S61" i="9"/>
  <c r="S77" i="9"/>
  <c r="S57" i="9"/>
  <c r="L344" i="4"/>
  <c r="S344" i="4" s="1"/>
  <c r="L350" i="4"/>
  <c r="S350" i="4" s="1"/>
  <c r="W59" i="9"/>
  <c r="O103" i="9"/>
  <c r="M115" i="3"/>
  <c r="M119" i="3"/>
  <c r="L114" i="3"/>
  <c r="L119" i="3"/>
  <c r="J115" i="3"/>
  <c r="K121" i="3"/>
  <c r="K127" i="3"/>
  <c r="M127" i="3" s="1"/>
  <c r="K113" i="3"/>
  <c r="M113" i="3" s="1"/>
  <c r="L120" i="3"/>
  <c r="R104" i="9"/>
  <c r="S94" i="9"/>
  <c r="R84" i="9"/>
  <c r="R97" i="9"/>
  <c r="R98" i="9"/>
  <c r="S89" i="9"/>
  <c r="V120" i="9"/>
  <c r="V116" i="9"/>
  <c r="V112" i="9"/>
  <c r="V123" i="9"/>
  <c r="V133" i="9"/>
  <c r="V128" i="9"/>
  <c r="V127" i="9"/>
  <c r="V131" i="9"/>
  <c r="V114" i="9"/>
  <c r="V117" i="9"/>
  <c r="V113" i="9"/>
  <c r="V121" i="9"/>
  <c r="V125" i="9"/>
  <c r="V134" i="9"/>
  <c r="V124" i="9"/>
  <c r="V122" i="9"/>
  <c r="V126" i="9"/>
  <c r="V130" i="9"/>
  <c r="V129" i="9"/>
  <c r="V132" i="9"/>
  <c r="W24" i="9"/>
  <c r="V15" i="9"/>
  <c r="V9" i="9"/>
  <c r="W16" i="9"/>
  <c r="W6" i="9"/>
  <c r="V4" i="9"/>
  <c r="V19" i="9"/>
  <c r="W9" i="9"/>
  <c r="V26" i="9"/>
  <c r="W18" i="9"/>
  <c r="W20" i="9"/>
  <c r="V20" i="9"/>
  <c r="V14" i="9"/>
  <c r="V21" i="9"/>
  <c r="W12" i="9"/>
  <c r="W23" i="9"/>
  <c r="W14" i="9"/>
  <c r="W3" i="9"/>
  <c r="W26" i="9"/>
  <c r="V16" i="9"/>
  <c r="V6" i="9"/>
  <c r="W25" i="9"/>
  <c r="W15" i="9"/>
  <c r="V7" i="9"/>
  <c r="V12" i="9"/>
  <c r="W4" i="9"/>
  <c r="W7" i="9"/>
  <c r="V22" i="9"/>
  <c r="W17" i="9"/>
  <c r="V5" i="9"/>
  <c r="W19" i="9"/>
  <c r="V8" i="9"/>
  <c r="W5" i="9"/>
  <c r="W22" i="9"/>
  <c r="W13" i="9"/>
  <c r="V3" i="9"/>
  <c r="W21" i="9"/>
  <c r="V23" i="9"/>
  <c r="V13" i="9"/>
  <c r="O66" i="9"/>
  <c r="O74" i="9"/>
  <c r="N78" i="9"/>
  <c r="N71" i="9"/>
  <c r="O78" i="9"/>
  <c r="N61" i="9"/>
  <c r="N70" i="9"/>
  <c r="N57" i="9"/>
  <c r="N62" i="9"/>
  <c r="N76" i="9"/>
  <c r="O70" i="9"/>
  <c r="N79" i="9"/>
  <c r="N68" i="9"/>
  <c r="O60" i="9"/>
  <c r="R16" i="9"/>
  <c r="R13" i="9"/>
  <c r="R14" i="9"/>
  <c r="S21" i="9"/>
  <c r="R9" i="9"/>
  <c r="R23" i="9"/>
  <c r="R25" i="9"/>
  <c r="R6" i="9"/>
  <c r="S26" i="9"/>
  <c r="S19" i="9"/>
  <c r="R17" i="9"/>
  <c r="R26" i="9"/>
  <c r="S20" i="9"/>
  <c r="S25" i="9"/>
  <c r="S17" i="9"/>
  <c r="S22" i="9"/>
  <c r="S14" i="9"/>
  <c r="S23" i="9"/>
  <c r="S15" i="9"/>
  <c r="S3" i="9"/>
  <c r="R24" i="9"/>
  <c r="R21" i="9"/>
  <c r="R22" i="9"/>
  <c r="S24" i="9"/>
  <c r="S18" i="9"/>
  <c r="S7" i="9"/>
  <c r="R20" i="9"/>
  <c r="R18" i="9"/>
  <c r="R42" i="9"/>
  <c r="S48" i="9"/>
  <c r="S32" i="9"/>
  <c r="R32" i="9"/>
  <c r="S34" i="9"/>
  <c r="R40" i="9"/>
  <c r="S52" i="9"/>
  <c r="S45" i="9"/>
  <c r="S30" i="9"/>
  <c r="S47" i="9"/>
  <c r="S39" i="9"/>
  <c r="R30" i="9"/>
  <c r="R47" i="9"/>
  <c r="R39" i="9"/>
  <c r="R31" i="9"/>
  <c r="R53" i="9"/>
  <c r="R45" i="9"/>
  <c r="R46" i="9"/>
  <c r="S36" i="9"/>
  <c r="S42" i="9"/>
  <c r="S44" i="9"/>
  <c r="R36" i="9"/>
  <c r="S51" i="9"/>
  <c r="S43" i="9"/>
  <c r="R34" i="9"/>
  <c r="R51" i="9"/>
  <c r="R43" i="9"/>
  <c r="R35" i="9"/>
  <c r="R52" i="9"/>
  <c r="R44" i="9"/>
  <c r="S33" i="9"/>
  <c r="R49" i="9"/>
  <c r="R41" i="9"/>
  <c r="R50" i="9"/>
  <c r="S31" i="9"/>
  <c r="S40" i="9"/>
  <c r="S49" i="9"/>
  <c r="S41" i="9"/>
  <c r="S46" i="9"/>
  <c r="R48" i="9"/>
  <c r="R33" i="9"/>
  <c r="S35" i="9"/>
  <c r="S53" i="9"/>
  <c r="S50" i="9"/>
  <c r="R89" i="9"/>
  <c r="O75" i="9"/>
  <c r="O105" i="9"/>
  <c r="W117" i="9"/>
  <c r="O44" i="9"/>
  <c r="S68" i="9"/>
  <c r="N95" i="9"/>
  <c r="L336" i="4"/>
  <c r="S336" i="4" s="1"/>
  <c r="L328" i="4"/>
  <c r="S328" i="4" s="1"/>
  <c r="O48" i="9"/>
  <c r="R69" i="9"/>
  <c r="O96" i="9"/>
  <c r="Q102" i="3"/>
  <c r="L102" i="3"/>
  <c r="Q99" i="3"/>
  <c r="L99" i="3"/>
  <c r="Q106" i="3"/>
  <c r="L106" i="3"/>
  <c r="L95" i="3"/>
  <c r="Q95" i="3"/>
  <c r="Q103" i="3"/>
  <c r="L103" i="3"/>
  <c r="L105" i="3"/>
  <c r="L112" i="3"/>
  <c r="J97" i="3"/>
  <c r="K99" i="3"/>
  <c r="K102" i="3"/>
  <c r="T98" i="3"/>
  <c r="K96" i="3"/>
  <c r="S290" i="4"/>
  <c r="L310" i="4"/>
  <c r="S310" i="4" s="1"/>
  <c r="K298" i="4"/>
  <c r="P298" i="4" s="1"/>
  <c r="L298" i="4"/>
  <c r="Q64" i="3"/>
  <c r="L64" i="3"/>
  <c r="Q60" i="3"/>
  <c r="L60" i="3"/>
  <c r="Q80" i="3"/>
  <c r="T80" i="3" s="1"/>
  <c r="Q78" i="3"/>
  <c r="K59" i="3"/>
  <c r="M59" i="3" s="1"/>
  <c r="Q75" i="3"/>
  <c r="K94" i="3"/>
  <c r="M94" i="3" s="1"/>
  <c r="J79" i="3"/>
  <c r="K73" i="3"/>
  <c r="M73" i="3" s="1"/>
  <c r="J76" i="3"/>
  <c r="J86" i="3"/>
  <c r="L70" i="3"/>
  <c r="L58" i="3"/>
  <c r="J77" i="3"/>
  <c r="L91" i="3"/>
  <c r="K60" i="3"/>
  <c r="M60" i="3" s="1"/>
  <c r="K93" i="3"/>
  <c r="M93" i="3" s="1"/>
  <c r="T81" i="3"/>
  <c r="K71" i="3"/>
  <c r="M71" i="3" s="1"/>
  <c r="L63" i="3"/>
  <c r="O62" i="9"/>
  <c r="N73" i="9"/>
  <c r="O57" i="9"/>
  <c r="O69" i="9"/>
  <c r="O77" i="9"/>
  <c r="N63" i="9"/>
  <c r="O72" i="9"/>
  <c r="O80" i="9"/>
  <c r="O63" i="9"/>
  <c r="O71" i="9"/>
  <c r="O79" i="9"/>
  <c r="R90" i="9"/>
  <c r="S101" i="9"/>
  <c r="R95" i="9"/>
  <c r="S87" i="9"/>
  <c r="S107" i="9"/>
  <c r="S100" i="9"/>
  <c r="S104" i="9"/>
  <c r="S96" i="9"/>
  <c r="R85" i="9"/>
  <c r="S103" i="9"/>
  <c r="S95" i="9"/>
  <c r="R107" i="9"/>
  <c r="R99" i="9"/>
  <c r="S90" i="9"/>
  <c r="S105" i="9"/>
  <c r="R101" i="9"/>
  <c r="R93" i="9"/>
  <c r="S84" i="9"/>
  <c r="R100" i="9"/>
  <c r="R88" i="9"/>
  <c r="S106" i="9"/>
  <c r="S98" i="9"/>
  <c r="R87" i="9"/>
  <c r="R102" i="9"/>
  <c r="R94" i="9"/>
  <c r="N60" i="9"/>
  <c r="N72" i="9"/>
  <c r="N80" i="9"/>
  <c r="N67" i="9"/>
  <c r="N75" i="9"/>
  <c r="N58" i="9"/>
  <c r="N66" i="9"/>
  <c r="N74" i="9"/>
  <c r="S85" i="9"/>
  <c r="S93" i="9"/>
  <c r="R106" i="9"/>
  <c r="S102" i="9"/>
  <c r="R96" i="9"/>
  <c r="S88" i="9"/>
  <c r="R105" i="9"/>
  <c r="R3" i="9"/>
  <c r="R7" i="9"/>
  <c r="R19" i="9"/>
  <c r="S8" i="9"/>
  <c r="R5" i="9"/>
  <c r="R15" i="9"/>
  <c r="S5" i="9"/>
  <c r="R4" i="9"/>
  <c r="S12" i="9"/>
  <c r="O58" i="9"/>
  <c r="N69" i="9"/>
  <c r="N77" i="9"/>
  <c r="O61" i="9"/>
  <c r="O73" i="9"/>
  <c r="N59" i="9"/>
  <c r="O68" i="9"/>
  <c r="O76" i="9"/>
  <c r="O59" i="9"/>
  <c r="O67" i="9"/>
  <c r="R86" i="9"/>
  <c r="S97" i="9"/>
  <c r="S86" i="9"/>
  <c r="R103" i="9"/>
  <c r="S99" i="9"/>
  <c r="N22" i="9"/>
  <c r="N16" i="9"/>
  <c r="N7" i="9"/>
  <c r="O21" i="9"/>
  <c r="N4" i="9"/>
  <c r="O14" i="9"/>
  <c r="N3" i="9"/>
  <c r="O9" i="9"/>
  <c r="N18" i="9"/>
  <c r="N15" i="9"/>
  <c r="N6" i="9"/>
  <c r="N14" i="9"/>
  <c r="O24" i="9"/>
  <c r="O17" i="9"/>
  <c r="O4" i="9"/>
  <c r="O12" i="9"/>
  <c r="N20" i="9"/>
  <c r="N21" i="9"/>
  <c r="N26" i="9"/>
  <c r="O18" i="9"/>
  <c r="N12" i="9"/>
  <c r="O5" i="9"/>
  <c r="N5" i="9"/>
  <c r="N9" i="9"/>
  <c r="O19" i="9"/>
  <c r="O13" i="9"/>
  <c r="N23" i="9"/>
  <c r="O26" i="9"/>
  <c r="O23" i="9"/>
  <c r="N17" i="9"/>
  <c r="N8" i="9"/>
  <c r="O6" i="9"/>
  <c r="N19" i="9"/>
  <c r="N13" i="9"/>
  <c r="O25" i="9"/>
  <c r="O8" i="9"/>
  <c r="O16" i="9"/>
  <c r="S115" i="9"/>
  <c r="O22" i="9"/>
  <c r="O32" i="9"/>
  <c r="O40" i="9"/>
  <c r="N51" i="9"/>
  <c r="W62" i="9"/>
  <c r="S72" i="9"/>
  <c r="S80" i="9"/>
  <c r="N103" i="9"/>
  <c r="W121" i="9"/>
  <c r="W75" i="9"/>
  <c r="V80" i="9"/>
  <c r="O101" i="9"/>
  <c r="R112" i="9"/>
  <c r="R116" i="9"/>
  <c r="N25" i="9"/>
  <c r="N35" i="9"/>
  <c r="N43" i="9"/>
  <c r="O52" i="9"/>
  <c r="V63" i="9"/>
  <c r="R73" i="9"/>
  <c r="O84" i="9"/>
  <c r="O104" i="9"/>
  <c r="L274" i="4"/>
  <c r="S274" i="4" s="1"/>
  <c r="M41" i="3"/>
  <c r="M33" i="3"/>
  <c r="L33" i="3"/>
  <c r="Q33" i="3"/>
  <c r="Q34" i="3"/>
  <c r="L34" i="3"/>
  <c r="Q46" i="3"/>
  <c r="L46" i="3"/>
  <c r="Q38" i="3"/>
  <c r="L38" i="3"/>
  <c r="Q42" i="3"/>
  <c r="L42" i="3"/>
  <c r="L49" i="3"/>
  <c r="K34" i="3"/>
  <c r="K42" i="3"/>
  <c r="L48" i="3"/>
  <c r="L40" i="3"/>
  <c r="L32" i="3"/>
  <c r="L53" i="3"/>
  <c r="K36" i="3"/>
  <c r="M36" i="3" s="1"/>
  <c r="K54" i="3"/>
  <c r="K40" i="3"/>
  <c r="M40" i="3" s="1"/>
  <c r="K38" i="3"/>
  <c r="K53" i="3"/>
  <c r="K50" i="3"/>
  <c r="K48" i="3"/>
  <c r="M48" i="3" s="1"/>
  <c r="V25" i="9"/>
  <c r="V18" i="9"/>
  <c r="W8" i="9"/>
  <c r="V24" i="9"/>
  <c r="V17" i="9"/>
  <c r="V52" i="9"/>
  <c r="V44" i="9"/>
  <c r="V36" i="9"/>
  <c r="V51" i="9"/>
  <c r="V43" i="9"/>
  <c r="W34" i="9"/>
  <c r="V50" i="9"/>
  <c r="V42" i="9"/>
  <c r="V30" i="9"/>
  <c r="W48" i="9"/>
  <c r="W40" i="9"/>
  <c r="W51" i="9"/>
  <c r="S60" i="9"/>
  <c r="W66" i="9"/>
  <c r="W70" i="9"/>
  <c r="W74" i="9"/>
  <c r="W78" i="9"/>
  <c r="N87" i="9"/>
  <c r="N99" i="9"/>
  <c r="N107" i="9"/>
  <c r="S116" i="9"/>
  <c r="W115" i="9"/>
  <c r="O87" i="9"/>
  <c r="L250" i="4"/>
  <c r="S250" i="4" s="1"/>
  <c r="L242" i="4"/>
  <c r="S242" i="4" s="1"/>
  <c r="O7" i="9"/>
  <c r="S13" i="9"/>
  <c r="O35" i="9"/>
  <c r="O20" i="9"/>
  <c r="S6" i="9"/>
  <c r="S69" i="9"/>
  <c r="R12" i="9"/>
  <c r="V115" i="9"/>
  <c r="N47" i="9"/>
  <c r="R57" i="9"/>
  <c r="R61" i="9"/>
  <c r="V67" i="9"/>
  <c r="V71" i="9"/>
  <c r="V75" i="9"/>
  <c r="V79" i="9"/>
  <c r="O88" i="9"/>
  <c r="O100" i="9"/>
  <c r="S112" i="9"/>
  <c r="R117" i="9"/>
  <c r="N106" i="9"/>
  <c r="L256" i="4"/>
  <c r="S256" i="4" s="1"/>
  <c r="Q13" i="3"/>
  <c r="L13" i="3"/>
  <c r="Q29" i="3"/>
  <c r="L29" i="3"/>
  <c r="T28" i="3"/>
  <c r="L9" i="3"/>
  <c r="Q9" i="3"/>
  <c r="L25" i="3"/>
  <c r="Q25" i="3"/>
  <c r="M10" i="3"/>
  <c r="T10" i="3"/>
  <c r="L21" i="3"/>
  <c r="Q21" i="3"/>
  <c r="Q17" i="3"/>
  <c r="L17" i="3"/>
  <c r="L30" i="3"/>
  <c r="L14" i="3"/>
  <c r="K21" i="3"/>
  <c r="T22" i="3"/>
  <c r="L28" i="3"/>
  <c r="L20" i="3"/>
  <c r="L12" i="3"/>
  <c r="K20" i="3"/>
  <c r="K17" i="3"/>
  <c r="K13" i="3"/>
  <c r="K6" i="3"/>
  <c r="L22" i="3"/>
  <c r="K25" i="3"/>
  <c r="L6" i="3"/>
  <c r="L26" i="3"/>
  <c r="L18" i="3"/>
  <c r="L10" i="3"/>
  <c r="K16" i="3"/>
  <c r="K12" i="3"/>
  <c r="M12" i="3" s="1"/>
  <c r="K9" i="3"/>
  <c r="K29" i="3"/>
  <c r="K24" i="3"/>
  <c r="Q69" i="3"/>
  <c r="L69" i="3"/>
  <c r="Q71" i="3"/>
  <c r="L71" i="3"/>
  <c r="Q73" i="3"/>
  <c r="L73" i="3"/>
  <c r="Q104" i="3"/>
  <c r="L104" i="3"/>
  <c r="L125" i="3"/>
  <c r="Q125" i="3"/>
  <c r="Q100" i="3"/>
  <c r="L100" i="3"/>
  <c r="Q131" i="3"/>
  <c r="L131" i="3"/>
  <c r="Q61" i="3"/>
  <c r="T61" i="3" s="1"/>
  <c r="L61" i="3"/>
  <c r="Q68" i="3"/>
  <c r="L68" i="3"/>
  <c r="Q66" i="3"/>
  <c r="T66" i="3" s="1"/>
  <c r="L66" i="3"/>
  <c r="L113" i="3"/>
  <c r="Q113" i="3"/>
  <c r="J93" i="3"/>
  <c r="K118" i="3"/>
  <c r="K222" i="3"/>
  <c r="J222" i="3"/>
  <c r="Q222" i="3" s="1"/>
  <c r="T167" i="3"/>
  <c r="T221" i="3"/>
  <c r="T200" i="3"/>
  <c r="L168" i="3"/>
  <c r="Q168" i="3"/>
  <c r="T168" i="3" s="1"/>
  <c r="T155" i="3"/>
  <c r="T213" i="3"/>
  <c r="M151" i="3"/>
  <c r="K171" i="3"/>
  <c r="K197" i="3"/>
  <c r="M197" i="3" s="1"/>
  <c r="J197" i="3"/>
  <c r="Q197" i="3" s="1"/>
  <c r="T203" i="3"/>
  <c r="K186" i="3"/>
  <c r="M186" i="3" s="1"/>
  <c r="K137" i="3"/>
  <c r="M137" i="3" s="1"/>
  <c r="K146" i="3"/>
  <c r="M146" i="3" s="1"/>
  <c r="K158" i="3"/>
  <c r="M158" i="3" s="1"/>
  <c r="K163" i="3"/>
  <c r="K169" i="3"/>
  <c r="T169" i="3" s="1"/>
  <c r="K188" i="3"/>
  <c r="M188" i="3" s="1"/>
  <c r="K193" i="3"/>
  <c r="M193" i="3" s="1"/>
  <c r="K212" i="3"/>
  <c r="K216" i="3"/>
  <c r="M216" i="3" s="1"/>
  <c r="K220" i="3"/>
  <c r="T220" i="3" s="1"/>
  <c r="T214" i="3"/>
  <c r="T202" i="3"/>
  <c r="K120" i="3"/>
  <c r="K141" i="3"/>
  <c r="T141" i="3" s="1"/>
  <c r="K147" i="3"/>
  <c r="T147" i="3" s="1"/>
  <c r="K179" i="3"/>
  <c r="T179" i="3" s="1"/>
  <c r="K185" i="3"/>
  <c r="M185" i="3" s="1"/>
  <c r="K189" i="3"/>
  <c r="M189" i="3" s="1"/>
  <c r="K205" i="3"/>
  <c r="T205" i="3" s="1"/>
  <c r="K207" i="3"/>
  <c r="K209" i="3"/>
  <c r="M209" i="3" s="1"/>
  <c r="Q11" i="3"/>
  <c r="L11" i="3"/>
  <c r="Q19" i="3"/>
  <c r="L19" i="3"/>
  <c r="Q27" i="3"/>
  <c r="L27" i="3"/>
  <c r="Q35" i="3"/>
  <c r="T35" i="3" s="1"/>
  <c r="L35" i="3"/>
  <c r="Q43" i="3"/>
  <c r="L43" i="3"/>
  <c r="Q57" i="3"/>
  <c r="L57" i="3"/>
  <c r="Q59" i="3"/>
  <c r="L59" i="3"/>
  <c r="L218" i="4"/>
  <c r="S218" i="4" s="1"/>
  <c r="V111" i="9"/>
  <c r="M225" i="3"/>
  <c r="L227" i="3"/>
  <c r="Q227" i="3"/>
  <c r="M228" i="3"/>
  <c r="T228" i="3"/>
  <c r="Q232" i="3"/>
  <c r="L232" i="3"/>
  <c r="T226" i="3"/>
  <c r="L211" i="3"/>
  <c r="Q211" i="3"/>
  <c r="L215" i="3"/>
  <c r="Q215" i="3"/>
  <c r="Q219" i="3"/>
  <c r="L219" i="3"/>
  <c r="M222" i="3"/>
  <c r="T231" i="3"/>
  <c r="M212" i="3"/>
  <c r="T212" i="3"/>
  <c r="Q217" i="3"/>
  <c r="T217" i="3" s="1"/>
  <c r="K219" i="3"/>
  <c r="K215" i="3"/>
  <c r="K211" i="3"/>
  <c r="J225" i="3"/>
  <c r="K227" i="3"/>
  <c r="L228" i="3"/>
  <c r="T223" i="3"/>
  <c r="L231" i="3"/>
  <c r="K232" i="3"/>
  <c r="L222" i="3"/>
  <c r="L208" i="4"/>
  <c r="S208" i="4" s="1"/>
  <c r="L186" i="4"/>
  <c r="S186" i="4" s="1"/>
  <c r="L184" i="3"/>
  <c r="Q184" i="3"/>
  <c r="T184" i="3" s="1"/>
  <c r="L192" i="3"/>
  <c r="Q192" i="3"/>
  <c r="T192" i="3" s="1"/>
  <c r="Q198" i="3"/>
  <c r="T198" i="3" s="1"/>
  <c r="L198" i="3"/>
  <c r="Q204" i="3"/>
  <c r="T204" i="3" s="1"/>
  <c r="L204" i="3"/>
  <c r="M207" i="3"/>
  <c r="T207" i="3"/>
  <c r="Q208" i="3"/>
  <c r="L208" i="3"/>
  <c r="L195" i="3"/>
  <c r="Q195" i="3"/>
  <c r="T195" i="3" s="1"/>
  <c r="M196" i="3"/>
  <c r="Q201" i="3"/>
  <c r="L201" i="3"/>
  <c r="Q186" i="3"/>
  <c r="T186" i="3" s="1"/>
  <c r="Q210" i="3"/>
  <c r="T210" i="3" s="1"/>
  <c r="M199" i="3"/>
  <c r="K208" i="3"/>
  <c r="L203" i="3"/>
  <c r="L200" i="3"/>
  <c r="Q185" i="3"/>
  <c r="M204" i="3"/>
  <c r="J188" i="3"/>
  <c r="T187" i="3"/>
  <c r="K201" i="3"/>
  <c r="N42" i="9"/>
  <c r="R70" i="9"/>
  <c r="L168" i="4"/>
  <c r="S168" i="4" s="1"/>
  <c r="T159" i="3"/>
  <c r="L160" i="3"/>
  <c r="Q160" i="3"/>
  <c r="T160" i="3" s="1"/>
  <c r="T161" i="3"/>
  <c r="L170" i="3"/>
  <c r="Q170" i="3"/>
  <c r="L174" i="3"/>
  <c r="Q174" i="3"/>
  <c r="M171" i="3"/>
  <c r="T171" i="3"/>
  <c r="T175" i="3"/>
  <c r="M175" i="3"/>
  <c r="Q178" i="3"/>
  <c r="T178" i="3" s="1"/>
  <c r="L178" i="3"/>
  <c r="L162" i="3"/>
  <c r="Q162" i="3"/>
  <c r="T162" i="3" s="1"/>
  <c r="M169" i="3"/>
  <c r="L182" i="3"/>
  <c r="Q182" i="3"/>
  <c r="T182" i="3" s="1"/>
  <c r="Q166" i="3"/>
  <c r="L166" i="3"/>
  <c r="AF89" i="3" a="1"/>
  <c r="AF89" i="3" s="1"/>
  <c r="P11" i="5" s="1"/>
  <c r="T181" i="3"/>
  <c r="K170" i="3"/>
  <c r="K166" i="3"/>
  <c r="K174" i="3"/>
  <c r="M174" i="3" s="1"/>
  <c r="AF47" i="3" a="1"/>
  <c r="AF47" i="3" s="1"/>
  <c r="P15" i="5" s="1"/>
  <c r="AF17" i="3" a="1"/>
  <c r="AF17" i="3" s="1"/>
  <c r="P8" i="5" s="1"/>
  <c r="M164" i="3"/>
  <c r="M168" i="3"/>
  <c r="L165" i="3"/>
  <c r="S141" i="4"/>
  <c r="S148" i="4"/>
  <c r="AC35" i="4"/>
  <c r="AD68" i="4"/>
  <c r="AC47" i="4"/>
  <c r="AC75" i="4"/>
  <c r="AA47" i="4"/>
  <c r="F13" i="7" s="1"/>
  <c r="AA95" i="4"/>
  <c r="F27" i="7" s="1"/>
  <c r="AF89" i="4" a="1"/>
  <c r="AF89" i="4" s="1"/>
  <c r="F8" i="8" s="1"/>
  <c r="S147" i="4"/>
  <c r="Y23" i="4"/>
  <c r="Y29" i="4"/>
  <c r="Y10" i="4"/>
  <c r="X89" i="4"/>
  <c r="Y35" i="4"/>
  <c r="V47" i="4"/>
  <c r="E13" i="7" s="1"/>
  <c r="V83" i="4"/>
  <c r="E17" i="7" s="1"/>
  <c r="X95" i="4"/>
  <c r="W47" i="4"/>
  <c r="S153" i="4"/>
  <c r="AH47" i="4" s="1"/>
  <c r="AF17" i="4" a="1"/>
  <c r="AF17" i="4" s="1"/>
  <c r="F5" i="8" s="1"/>
  <c r="M149" i="3"/>
  <c r="L153" i="3"/>
  <c r="Q153" i="3"/>
  <c r="Q142" i="3"/>
  <c r="L142" i="3"/>
  <c r="Y68" i="3"/>
  <c r="F18" i="5" s="1"/>
  <c r="AE95" i="3"/>
  <c r="K12" i="5" s="1"/>
  <c r="L157" i="3"/>
  <c r="Q157" i="3"/>
  <c r="Y75" i="3"/>
  <c r="F19" i="5" s="1"/>
  <c r="Q143" i="3"/>
  <c r="T143" i="3" s="1"/>
  <c r="L151" i="3"/>
  <c r="K157" i="3"/>
  <c r="K153" i="3"/>
  <c r="AF68" i="3" a="1"/>
  <c r="AF68" i="3" s="1"/>
  <c r="P18" i="5" s="1"/>
  <c r="AE29" i="3"/>
  <c r="K10" i="5" s="1"/>
  <c r="AC10" i="3"/>
  <c r="G7" i="5" s="1"/>
  <c r="AD83" i="3"/>
  <c r="I20" i="5" s="1"/>
  <c r="AE17" i="3"/>
  <c r="K8" i="5" s="1"/>
  <c r="J149" i="3"/>
  <c r="J145" i="3"/>
  <c r="AD95" i="3"/>
  <c r="I12" i="5" s="1"/>
  <c r="Y47" i="3"/>
  <c r="F15" i="5" s="1"/>
  <c r="AA83" i="3"/>
  <c r="J20" i="5" s="1"/>
  <c r="AF83" i="3" a="1"/>
  <c r="AF83" i="3" s="1"/>
  <c r="P20" i="5" s="1"/>
  <c r="AG54" i="3"/>
  <c r="T16" i="5" s="1"/>
  <c r="AF61" i="3" a="1"/>
  <c r="AF61" i="3" s="1"/>
  <c r="P17" i="5" s="1"/>
  <c r="AF41" i="3" a="1"/>
  <c r="AF41" i="3" s="1"/>
  <c r="P14" i="5" s="1"/>
  <c r="AC29" i="4"/>
  <c r="AC23" i="4"/>
  <c r="AC41" i="4"/>
  <c r="AB89" i="4"/>
  <c r="AC17" i="4"/>
  <c r="AD35" i="4"/>
  <c r="AC10" i="4"/>
  <c r="AB54" i="4"/>
  <c r="AB61" i="4"/>
  <c r="AD83" i="4"/>
  <c r="AD17" i="4"/>
  <c r="AD95" i="4"/>
  <c r="AA61" i="4"/>
  <c r="F7" i="7" s="1"/>
  <c r="AA83" i="4"/>
  <c r="F17" i="7" s="1"/>
  <c r="AB23" i="4"/>
  <c r="AC4" i="4"/>
  <c r="AD29" i="4"/>
  <c r="AA23" i="4"/>
  <c r="F19" i="7" s="1"/>
  <c r="AA17" i="4"/>
  <c r="F33" i="7" s="1"/>
  <c r="AC95" i="4"/>
  <c r="AD75" i="4"/>
  <c r="AC89" i="4"/>
  <c r="AC68" i="4"/>
  <c r="AC61" i="4"/>
  <c r="AB17" i="4"/>
  <c r="W17" i="4"/>
  <c r="X17" i="4"/>
  <c r="X68" i="4"/>
  <c r="Y68" i="4"/>
  <c r="AD10" i="4"/>
  <c r="X75" i="4"/>
  <c r="V10" i="4"/>
  <c r="E11" i="7" s="1"/>
  <c r="AB10" i="4"/>
  <c r="AB47" i="4"/>
  <c r="X29" i="4"/>
  <c r="Y83" i="4"/>
  <c r="W54" i="4"/>
  <c r="AD61" i="4"/>
  <c r="AB29" i="4"/>
  <c r="X10" i="4"/>
  <c r="X35" i="4"/>
  <c r="AH54" i="4"/>
  <c r="W89" i="4"/>
  <c r="V61" i="4"/>
  <c r="E7" i="7" s="1"/>
  <c r="AD41" i="4"/>
  <c r="V95" i="4"/>
  <c r="E27" i="7" s="1"/>
  <c r="V54" i="4"/>
  <c r="E5" i="7" s="1"/>
  <c r="AD4" i="4"/>
  <c r="AB68" i="4"/>
  <c r="X83" i="4"/>
  <c r="Y95" i="4"/>
  <c r="Y17" i="4"/>
  <c r="V68" i="4"/>
  <c r="E25" i="7" s="1"/>
  <c r="AA75" i="4"/>
  <c r="F29" i="7" s="1"/>
  <c r="AD54" i="4"/>
  <c r="AD23" i="4"/>
  <c r="AB4" i="4"/>
  <c r="W35" i="4"/>
  <c r="W10" i="4"/>
  <c r="AB83" i="4"/>
  <c r="AA35" i="4"/>
  <c r="F23" i="7" s="1"/>
  <c r="W29" i="4"/>
  <c r="V29" i="4"/>
  <c r="E31" i="7" s="1"/>
  <c r="V4" i="4"/>
  <c r="E9" i="7" s="1"/>
  <c r="Y89" i="4"/>
  <c r="X23" i="4"/>
  <c r="AA10" i="4"/>
  <c r="F11" i="7" s="1"/>
  <c r="Y41" i="4"/>
  <c r="W95" i="4"/>
  <c r="V41" i="4"/>
  <c r="E21" i="7" s="1"/>
  <c r="AC54" i="4"/>
  <c r="AF23" i="4" a="1"/>
  <c r="AF23" i="4" s="1"/>
  <c r="F6" i="8" s="1"/>
  <c r="AF41" i="4" a="1"/>
  <c r="AF41" i="4" s="1"/>
  <c r="F11" i="8" s="1"/>
  <c r="AF47" i="4" a="1"/>
  <c r="AF47" i="4" s="1"/>
  <c r="F12" i="8" s="1"/>
  <c r="AC83" i="4"/>
  <c r="AA68" i="4"/>
  <c r="F25" i="7" s="1"/>
  <c r="S117" i="4"/>
  <c r="S120" i="4"/>
  <c r="AH61" i="4"/>
  <c r="Y61" i="4"/>
  <c r="AA41" i="4"/>
  <c r="F21" i="7" s="1"/>
  <c r="X4" i="4"/>
  <c r="W4" i="4"/>
  <c r="Y75" i="4"/>
  <c r="W75" i="4"/>
  <c r="AA89" i="4"/>
  <c r="F15" i="7" s="1"/>
  <c r="V17" i="4"/>
  <c r="E33" i="7" s="1"/>
  <c r="W68" i="4"/>
  <c r="AA54" i="4"/>
  <c r="F5" i="7" s="1"/>
  <c r="AA29" i="4"/>
  <c r="F31" i="7" s="1"/>
  <c r="AB35" i="4"/>
  <c r="AF35" i="4" a="1"/>
  <c r="AF35" i="4" s="1"/>
  <c r="F10" i="8" s="1"/>
  <c r="AF10" i="4" a="1"/>
  <c r="AF10" i="4" s="1"/>
  <c r="F4" i="8" s="1"/>
  <c r="AF68" i="4" a="1"/>
  <c r="AF68" i="4" s="1"/>
  <c r="F13" i="8" s="1"/>
  <c r="AD47" i="4"/>
  <c r="AB95" i="4"/>
  <c r="AD89" i="4"/>
  <c r="AF83" i="4" a="1"/>
  <c r="AF83" i="4" s="1"/>
  <c r="F17" i="8" s="1"/>
  <c r="AF4" i="4" a="1"/>
  <c r="AF4" i="4" s="1"/>
  <c r="F3" i="8" s="1"/>
  <c r="AF95" i="4" a="1"/>
  <c r="AF95" i="4" s="1"/>
  <c r="F9" i="8" s="1"/>
  <c r="AF61" i="4" a="1"/>
  <c r="AF61" i="4" s="1"/>
  <c r="F16" i="8" s="1"/>
  <c r="AF75" i="4" a="1"/>
  <c r="AF75" i="4" s="1"/>
  <c r="F14" i="8" s="1"/>
  <c r="AF29" i="4" a="1"/>
  <c r="AF29" i="4" s="1"/>
  <c r="F7" i="8" s="1"/>
  <c r="AF54" i="4" a="1"/>
  <c r="AF54" i="4" s="1"/>
  <c r="F15" i="8" s="1"/>
  <c r="W41" i="4"/>
  <c r="X41" i="4"/>
  <c r="W23" i="4"/>
  <c r="X47" i="4"/>
  <c r="Y47" i="4"/>
  <c r="V23" i="4"/>
  <c r="E19" i="7" s="1"/>
  <c r="V75" i="4"/>
  <c r="E29" i="7" s="1"/>
  <c r="X54" i="4"/>
  <c r="Y54" i="4"/>
  <c r="W83" i="4"/>
  <c r="Y4" i="4"/>
  <c r="V35" i="4"/>
  <c r="E23" i="7" s="1"/>
  <c r="V89" i="4"/>
  <c r="E15" i="7" s="1"/>
  <c r="W61" i="4"/>
  <c r="X61" i="4"/>
  <c r="AA4" i="4"/>
  <c r="F9" i="7" s="1"/>
  <c r="S16" i="9"/>
  <c r="S9" i="9"/>
  <c r="O15" i="9"/>
  <c r="R8" i="9"/>
  <c r="L132" i="4"/>
  <c r="S132" i="4" s="1"/>
  <c r="O3" i="9"/>
  <c r="S4" i="9"/>
  <c r="N24" i="9"/>
  <c r="Y29" i="3"/>
  <c r="F10" i="5" s="1"/>
  <c r="Z17" i="3"/>
  <c r="H8" i="5" s="1"/>
  <c r="Z23" i="3"/>
  <c r="H9" i="5" s="1"/>
  <c r="AD54" i="3"/>
  <c r="I16" i="5" s="1"/>
  <c r="Y89" i="3"/>
  <c r="F11" i="5" s="1"/>
  <c r="AA4" i="3"/>
  <c r="J6" i="5" s="1"/>
  <c r="AA17" i="3"/>
  <c r="J8" i="5" s="1"/>
  <c r="Z29" i="3"/>
  <c r="H10" i="5" s="1"/>
  <c r="Z41" i="3"/>
  <c r="H14" i="5" s="1"/>
  <c r="AD41" i="3"/>
  <c r="I14" i="5" s="1"/>
  <c r="AD10" i="3"/>
  <c r="I7" i="5" s="1"/>
  <c r="AD35" i="3"/>
  <c r="I13" i="5" s="1"/>
  <c r="Z47" i="3"/>
  <c r="H15" i="5" s="1"/>
  <c r="Z61" i="3"/>
  <c r="H17" i="5" s="1"/>
  <c r="Z75" i="3"/>
  <c r="H19" i="5" s="1"/>
  <c r="AE83" i="3"/>
  <c r="K20" i="5" s="1"/>
  <c r="AD29" i="3"/>
  <c r="I10" i="5" s="1"/>
  <c r="AA47" i="3"/>
  <c r="J15" i="5" s="1"/>
  <c r="AA61" i="3"/>
  <c r="J17" i="5" s="1"/>
  <c r="AA75" i="3"/>
  <c r="J19" i="5" s="1"/>
  <c r="Y23" i="3"/>
  <c r="F9" i="5" s="1"/>
  <c r="Y95" i="3"/>
  <c r="F12" i="5" s="1"/>
  <c r="Z4" i="3"/>
  <c r="H6" i="5" s="1"/>
  <c r="Z35" i="3"/>
  <c r="H13" i="5" s="1"/>
  <c r="Z10" i="3"/>
  <c r="H7" i="5" s="1"/>
  <c r="AA10" i="3"/>
  <c r="J7" i="5" s="1"/>
  <c r="AA35" i="3"/>
  <c r="J13" i="5" s="1"/>
  <c r="Y35" i="3"/>
  <c r="F13" i="5" s="1"/>
  <c r="Y4" i="3"/>
  <c r="F6" i="5" s="1"/>
  <c r="AC89" i="3"/>
  <c r="G11" i="5" s="1"/>
  <c r="Y61" i="3"/>
  <c r="F17" i="5" s="1"/>
  <c r="AC83" i="3"/>
  <c r="G20" i="5" s="1"/>
  <c r="AD89" i="3"/>
  <c r="I11" i="5" s="1"/>
  <c r="AE10" i="3"/>
  <c r="K7" i="5" s="1"/>
  <c r="AD23" i="3"/>
  <c r="I9" i="5" s="1"/>
  <c r="AD47" i="3"/>
  <c r="I15" i="5" s="1"/>
  <c r="AE54" i="3"/>
  <c r="K16" i="5" s="1"/>
  <c r="AE68" i="3"/>
  <c r="K18" i="5" s="1"/>
  <c r="AA29" i="3"/>
  <c r="J10" i="5" s="1"/>
  <c r="Z54" i="3"/>
  <c r="H16" i="5" s="1"/>
  <c r="Z83" i="3"/>
  <c r="H20" i="5" s="1"/>
  <c r="AE35" i="3"/>
  <c r="K13" i="5" s="1"/>
  <c r="AA68" i="3"/>
  <c r="J18" i="5" s="1"/>
  <c r="Y10" i="3"/>
  <c r="F7" i="5" s="1"/>
  <c r="Y54" i="3"/>
  <c r="F16" i="5" s="1"/>
  <c r="AC61" i="3"/>
  <c r="G17" i="5" s="1"/>
  <c r="AE75" i="3"/>
  <c r="K19" i="5" s="1"/>
  <c r="AE41" i="3"/>
  <c r="K14" i="5" s="1"/>
  <c r="AB54" i="3"/>
  <c r="E16" i="5" s="1"/>
  <c r="AE47" i="3"/>
  <c r="K15" i="5" s="1"/>
  <c r="AD75" i="3"/>
  <c r="I19" i="5" s="1"/>
  <c r="AD68" i="3"/>
  <c r="I18" i="5" s="1"/>
  <c r="Y41" i="3"/>
  <c r="F14" i="5" s="1"/>
  <c r="AA89" i="3"/>
  <c r="J11" i="5" s="1"/>
  <c r="AA23" i="3"/>
  <c r="J9" i="5" s="1"/>
  <c r="Y17" i="3"/>
  <c r="F8" i="5" s="1"/>
  <c r="Y83" i="3"/>
  <c r="F20" i="5" s="1"/>
  <c r="AC54" i="3"/>
  <c r="G16" i="5" s="1"/>
  <c r="Z95" i="3"/>
  <c r="H12" i="5" s="1"/>
  <c r="Z89" i="3"/>
  <c r="H11" i="5" s="1"/>
  <c r="AA95" i="3"/>
  <c r="J12" i="5" s="1"/>
  <c r="AE4" i="3"/>
  <c r="K6" i="5" s="1"/>
  <c r="AE61" i="3"/>
  <c r="K17" i="5" s="1"/>
  <c r="AE89" i="3"/>
  <c r="K11" i="5" s="1"/>
  <c r="AB61" i="3"/>
  <c r="E17" i="5" s="1"/>
  <c r="AD17" i="3"/>
  <c r="I8" i="5" s="1"/>
  <c r="AD4" i="3"/>
  <c r="I6" i="5" s="1"/>
  <c r="AA41" i="3"/>
  <c r="J14" i="5" s="1"/>
  <c r="Z68" i="3"/>
  <c r="H18" i="5" s="1"/>
  <c r="AE23" i="3"/>
  <c r="K9" i="5" s="1"/>
  <c r="AA54" i="3"/>
  <c r="J16" i="5" s="1"/>
  <c r="L118" i="3"/>
  <c r="Q127" i="3"/>
  <c r="T127" i="3" s="1"/>
  <c r="J122" i="3"/>
  <c r="K122" i="3"/>
  <c r="AC47" i="3" s="1"/>
  <c r="G15" i="5" s="1"/>
  <c r="J124" i="3"/>
  <c r="K124" i="3"/>
  <c r="J126" i="3"/>
  <c r="K126" i="3"/>
  <c r="J128" i="3"/>
  <c r="K128" i="3"/>
  <c r="J130" i="3"/>
  <c r="K130" i="3"/>
  <c r="J132" i="3"/>
  <c r="K132" i="3"/>
  <c r="J134" i="3"/>
  <c r="K134" i="3"/>
  <c r="K138" i="3"/>
  <c r="AB47" i="3" s="1"/>
  <c r="E15" i="5" s="1"/>
  <c r="AF75" i="3" a="1"/>
  <c r="AF75" i="3" s="1"/>
  <c r="P19" i="5" s="1"/>
  <c r="T140" i="3"/>
  <c r="L123" i="3"/>
  <c r="Q129" i="3"/>
  <c r="Q135" i="3"/>
  <c r="T135" i="3" s="1"/>
  <c r="Q133" i="3"/>
  <c r="T133" i="3" s="1"/>
  <c r="AF35" i="3" a="1"/>
  <c r="AF35" i="3" s="1"/>
  <c r="P13" i="5" s="1"/>
  <c r="AF10" i="3" a="1"/>
  <c r="AF10" i="3" s="1"/>
  <c r="P7" i="5" s="1"/>
  <c r="AF23" i="3" a="1"/>
  <c r="AF23" i="3" s="1"/>
  <c r="P9" i="5" s="1"/>
  <c r="AF29" i="3" a="1"/>
  <c r="AF29" i="3" s="1"/>
  <c r="P10" i="5" s="1"/>
  <c r="AF4" i="3" a="1"/>
  <c r="AF4" i="3" s="1"/>
  <c r="P6" i="5" s="1"/>
  <c r="AF54" i="3" a="1"/>
  <c r="AF54" i="3" s="1"/>
  <c r="P16" i="5" s="1"/>
  <c r="AF95" i="3" a="1"/>
  <c r="AF95" i="3" s="1"/>
  <c r="P12" i="5" s="1"/>
  <c r="M179" i="3" l="1"/>
  <c r="T196" i="3"/>
  <c r="Q2005" i="3"/>
  <c r="T2005" i="3" s="1"/>
  <c r="L2005" i="3"/>
  <c r="M2005" i="3"/>
  <c r="Q2004" i="3"/>
  <c r="L2004" i="3"/>
  <c r="T2004" i="3"/>
  <c r="M2004" i="3"/>
  <c r="Q2003" i="3"/>
  <c r="L2003" i="3"/>
  <c r="T2003" i="3"/>
  <c r="M2003" i="3"/>
  <c r="Q2002" i="3"/>
  <c r="T2002" i="3" s="1"/>
  <c r="L2002" i="3"/>
  <c r="M2002" i="3"/>
  <c r="Q2001" i="3"/>
  <c r="L2001" i="3"/>
  <c r="T2001" i="3"/>
  <c r="M2001" i="3"/>
  <c r="Q2000" i="3"/>
  <c r="L2000" i="3"/>
  <c r="T2000" i="3"/>
  <c r="M2000" i="3"/>
  <c r="Q1999" i="3"/>
  <c r="T1999" i="3" s="1"/>
  <c r="L1999" i="3"/>
  <c r="M1999" i="3"/>
  <c r="Q1998" i="3"/>
  <c r="L1998" i="3"/>
  <c r="T1998" i="3"/>
  <c r="M1998" i="3"/>
  <c r="T30" i="3"/>
  <c r="M7" i="3"/>
  <c r="T117" i="3"/>
  <c r="T116" i="3"/>
  <c r="T33" i="3"/>
  <c r="T37" i="3"/>
  <c r="T129" i="3"/>
  <c r="T113" i="3"/>
  <c r="AC95" i="3"/>
  <c r="G12" i="5" s="1"/>
  <c r="T123" i="3"/>
  <c r="AC23" i="3"/>
  <c r="G9" i="5" s="1"/>
  <c r="T75" i="3"/>
  <c r="AH4" i="4"/>
  <c r="I9" i="7" s="1"/>
  <c r="T18" i="3"/>
  <c r="T15" i="3"/>
  <c r="AC29" i="3"/>
  <c r="G10" i="5" s="1"/>
  <c r="T150" i="3"/>
  <c r="AH95" i="4"/>
  <c r="T154" i="3"/>
  <c r="T142" i="3"/>
  <c r="T114" i="3"/>
  <c r="T105" i="3"/>
  <c r="T59" i="3"/>
  <c r="T43" i="3"/>
  <c r="T27" i="3"/>
  <c r="T11" i="3"/>
  <c r="AD61" i="3"/>
  <c r="I17" i="5" s="1"/>
  <c r="O17" i="5" s="1"/>
  <c r="T26" i="3"/>
  <c r="T23" i="3"/>
  <c r="T19" i="3"/>
  <c r="T104" i="3"/>
  <c r="T74" i="3"/>
  <c r="T95" i="3"/>
  <c r="T83" i="3"/>
  <c r="T108" i="3"/>
  <c r="M205" i="3"/>
  <c r="T107" i="3"/>
  <c r="T193" i="3"/>
  <c r="T163" i="3"/>
  <c r="L83" i="3"/>
  <c r="T84" i="3"/>
  <c r="Q176" i="3"/>
  <c r="T176" i="3" s="1"/>
  <c r="T189" i="3"/>
  <c r="T190" i="3"/>
  <c r="Q177" i="3"/>
  <c r="T177" i="3" s="1"/>
  <c r="L177" i="3"/>
  <c r="Q156" i="3"/>
  <c r="T156" i="3" s="1"/>
  <c r="L156" i="3"/>
  <c r="M163" i="3"/>
  <c r="AH75" i="4"/>
  <c r="I29" i="7" s="1"/>
  <c r="T125" i="3"/>
  <c r="AB75" i="4"/>
  <c r="AE75" i="4" s="1"/>
  <c r="D14" i="8" s="1"/>
  <c r="AC75" i="3"/>
  <c r="G19" i="5" s="1"/>
  <c r="M19" i="5" s="1"/>
  <c r="S19" i="5" s="1"/>
  <c r="T110" i="3"/>
  <c r="T112" i="3"/>
  <c r="AB41" i="4"/>
  <c r="AE41" i="4" s="1"/>
  <c r="AG75" i="4"/>
  <c r="M62" i="3"/>
  <c r="T87" i="3"/>
  <c r="AC35" i="3"/>
  <c r="G13" i="5" s="1"/>
  <c r="T68" i="3"/>
  <c r="T64" i="3"/>
  <c r="T78" i="3"/>
  <c r="T82" i="3"/>
  <c r="S234" i="4"/>
  <c r="AH17" i="4"/>
  <c r="I33" i="7" s="1"/>
  <c r="M49" i="3"/>
  <c r="T58" i="3"/>
  <c r="T209" i="3"/>
  <c r="M220" i="3"/>
  <c r="T197" i="3"/>
  <c r="T222" i="3"/>
  <c r="L197" i="3"/>
  <c r="T146" i="3"/>
  <c r="AH29" i="4"/>
  <c r="AJ29" i="4" s="1"/>
  <c r="H31" i="7" s="1"/>
  <c r="AG47" i="4"/>
  <c r="AI47" i="4" s="1"/>
  <c r="AG95" i="4"/>
  <c r="T194" i="3"/>
  <c r="M194" i="3"/>
  <c r="AG89" i="4"/>
  <c r="AH89" i="4"/>
  <c r="AH10" i="4"/>
  <c r="AJ10" i="4" s="1"/>
  <c r="H11" i="7" s="1"/>
  <c r="AG83" i="4"/>
  <c r="AH83" i="4"/>
  <c r="AG17" i="4"/>
  <c r="AH35" i="4"/>
  <c r="I23" i="7" s="1"/>
  <c r="AG10" i="4"/>
  <c r="AB83" i="3"/>
  <c r="E20" i="5" s="1"/>
  <c r="O20" i="5" s="1"/>
  <c r="T139" i="3"/>
  <c r="AB4" i="3"/>
  <c r="E6" i="5" s="1"/>
  <c r="M141" i="3"/>
  <c r="AB10" i="3"/>
  <c r="E7" i="5" s="1"/>
  <c r="O7" i="5" s="1"/>
  <c r="AB23" i="3"/>
  <c r="E9" i="5" s="1"/>
  <c r="O9" i="5" s="1"/>
  <c r="AE29" i="4"/>
  <c r="D7" i="8" s="1"/>
  <c r="T103" i="3"/>
  <c r="AC41" i="3"/>
  <c r="G14" i="5" s="1"/>
  <c r="M14" i="5" s="1"/>
  <c r="S14" i="5" s="1"/>
  <c r="T100" i="3"/>
  <c r="T111" i="3"/>
  <c r="AG4" i="4"/>
  <c r="T91" i="3"/>
  <c r="AC17" i="3"/>
  <c r="G8" i="5" s="1"/>
  <c r="M8" i="5" s="1"/>
  <c r="S8" i="5" s="1"/>
  <c r="T85" i="3"/>
  <c r="AG23" i="4"/>
  <c r="AH23" i="4"/>
  <c r="I19" i="7" s="1"/>
  <c r="AG35" i="4"/>
  <c r="L7" i="5"/>
  <c r="T65" i="3"/>
  <c r="T57" i="3"/>
  <c r="S298" i="4"/>
  <c r="T89" i="3"/>
  <c r="T45" i="3"/>
  <c r="T56" i="3"/>
  <c r="L65" i="3"/>
  <c r="T46" i="3"/>
  <c r="T47" i="3"/>
  <c r="AB89" i="3"/>
  <c r="E11" i="5" s="1"/>
  <c r="O11" i="5" s="1"/>
  <c r="AB95" i="3"/>
  <c r="E12" i="5" s="1"/>
  <c r="O12" i="5" s="1"/>
  <c r="T69" i="3"/>
  <c r="AB35" i="3"/>
  <c r="E13" i="5" s="1"/>
  <c r="T63" i="3"/>
  <c r="T44" i="3"/>
  <c r="T14" i="3"/>
  <c r="AC68" i="3"/>
  <c r="G18" i="5" s="1"/>
  <c r="M18" i="5" s="1"/>
  <c r="S18" i="5" s="1"/>
  <c r="T8" i="3"/>
  <c r="M147" i="3"/>
  <c r="T216" i="3"/>
  <c r="T158" i="3"/>
  <c r="T185" i="3"/>
  <c r="T51" i="3"/>
  <c r="T109" i="3"/>
  <c r="T106" i="3"/>
  <c r="AB17" i="3"/>
  <c r="E8" i="5" s="1"/>
  <c r="T131" i="3"/>
  <c r="T101" i="3"/>
  <c r="AI95" i="4"/>
  <c r="I28" i="7" s="1"/>
  <c r="T55" i="3"/>
  <c r="T71" i="3"/>
  <c r="T40" i="3"/>
  <c r="T70" i="3"/>
  <c r="T39" i="3"/>
  <c r="M67" i="3"/>
  <c r="T67" i="3"/>
  <c r="T52" i="3"/>
  <c r="L92" i="3"/>
  <c r="Q92" i="3"/>
  <c r="T92" i="3" s="1"/>
  <c r="T31" i="3"/>
  <c r="L115" i="3"/>
  <c r="Q115" i="3"/>
  <c r="T115" i="3" s="1"/>
  <c r="M121" i="3"/>
  <c r="T121" i="3"/>
  <c r="M99" i="3"/>
  <c r="T99" i="3"/>
  <c r="M96" i="3"/>
  <c r="T96" i="3"/>
  <c r="T102" i="3"/>
  <c r="M102" i="3"/>
  <c r="Q97" i="3"/>
  <c r="T97" i="3" s="1"/>
  <c r="L97" i="3"/>
  <c r="AE68" i="4"/>
  <c r="D13" i="8" s="1"/>
  <c r="L77" i="3"/>
  <c r="Q77" i="3"/>
  <c r="T77" i="3" s="1"/>
  <c r="L76" i="3"/>
  <c r="Q76" i="3"/>
  <c r="T76" i="3" s="1"/>
  <c r="Q79" i="3"/>
  <c r="T79" i="3" s="1"/>
  <c r="L79" i="3"/>
  <c r="T94" i="3"/>
  <c r="T73" i="3"/>
  <c r="Q86" i="3"/>
  <c r="T86" i="3" s="1"/>
  <c r="L86" i="3"/>
  <c r="T60" i="3"/>
  <c r="Z83" i="4"/>
  <c r="E17" i="8" s="1"/>
  <c r="I27" i="7"/>
  <c r="Z68" i="4"/>
  <c r="E26" i="7" s="1"/>
  <c r="M54" i="3"/>
  <c r="T54" i="3"/>
  <c r="T38" i="3"/>
  <c r="M38" i="3"/>
  <c r="T36" i="3"/>
  <c r="M53" i="3"/>
  <c r="T53" i="3"/>
  <c r="T34" i="3"/>
  <c r="M34" i="3"/>
  <c r="T48" i="3"/>
  <c r="AB41" i="3"/>
  <c r="E14" i="5" s="1"/>
  <c r="M50" i="3"/>
  <c r="T50" i="3"/>
  <c r="M42" i="3"/>
  <c r="T42" i="3"/>
  <c r="Z29" i="4"/>
  <c r="E32" i="7" s="1"/>
  <c r="Z95" i="4"/>
  <c r="E28" i="7" s="1"/>
  <c r="M9" i="3"/>
  <c r="T9" i="3"/>
  <c r="M20" i="3"/>
  <c r="T20" i="3"/>
  <c r="M6" i="3"/>
  <c r="T6" i="3"/>
  <c r="M24" i="3"/>
  <c r="T24" i="3"/>
  <c r="M16" i="3"/>
  <c r="T16" i="3"/>
  <c r="M13" i="3"/>
  <c r="T13" i="3"/>
  <c r="M21" i="3"/>
  <c r="T21" i="3"/>
  <c r="T12" i="3"/>
  <c r="M29" i="3"/>
  <c r="T29" i="3"/>
  <c r="M25" i="3"/>
  <c r="T25" i="3"/>
  <c r="M17" i="3"/>
  <c r="T17" i="3"/>
  <c r="L15" i="5"/>
  <c r="T137" i="3"/>
  <c r="T118" i="3"/>
  <c r="M118" i="3"/>
  <c r="M120" i="3"/>
  <c r="T120" i="3"/>
  <c r="L93" i="3"/>
  <c r="Q93" i="3"/>
  <c r="T93" i="3" s="1"/>
  <c r="AJ95" i="4"/>
  <c r="H27" i="7" s="1"/>
  <c r="AE17" i="4"/>
  <c r="M232" i="3"/>
  <c r="T232" i="3"/>
  <c r="T215" i="3"/>
  <c r="M215" i="3"/>
  <c r="T227" i="3"/>
  <c r="M227" i="3"/>
  <c r="T219" i="3"/>
  <c r="M219" i="3"/>
  <c r="M211" i="3"/>
  <c r="T211" i="3"/>
  <c r="AB68" i="3"/>
  <c r="E18" i="5" s="1"/>
  <c r="L17" i="5"/>
  <c r="Q225" i="3"/>
  <c r="T225" i="3" s="1"/>
  <c r="L225" i="3"/>
  <c r="M201" i="3"/>
  <c r="T201" i="3"/>
  <c r="Q188" i="3"/>
  <c r="T188" i="3" s="1"/>
  <c r="L188" i="3"/>
  <c r="M16" i="5"/>
  <c r="S16" i="5" s="1"/>
  <c r="I21" i="5"/>
  <c r="M12" i="5"/>
  <c r="S12" i="5" s="1"/>
  <c r="T208" i="3"/>
  <c r="M208" i="3"/>
  <c r="Z61" i="4"/>
  <c r="E8" i="7" s="1"/>
  <c r="AI75" i="4"/>
  <c r="I30" i="7" s="1"/>
  <c r="AE4" i="4"/>
  <c r="F10" i="7" s="1"/>
  <c r="Z47" i="4"/>
  <c r="E12" i="8" s="1"/>
  <c r="AE95" i="4"/>
  <c r="Z35" i="4"/>
  <c r="E10" i="8" s="1"/>
  <c r="T166" i="3"/>
  <c r="M166" i="3"/>
  <c r="T174" i="3"/>
  <c r="M15" i="5"/>
  <c r="S15" i="5" s="1"/>
  <c r="M20" i="5"/>
  <c r="S20" i="5" s="1"/>
  <c r="M170" i="3"/>
  <c r="T170" i="3"/>
  <c r="Z23" i="4"/>
  <c r="E20" i="7" s="1"/>
  <c r="AE35" i="4"/>
  <c r="F24" i="7" s="1"/>
  <c r="AG29" i="4"/>
  <c r="Z10" i="4"/>
  <c r="E4" i="8" s="1"/>
  <c r="AE10" i="4"/>
  <c r="F12" i="7" s="1"/>
  <c r="Q149" i="3"/>
  <c r="T149" i="3" s="1"/>
  <c r="L149" i="3"/>
  <c r="L20" i="5"/>
  <c r="L18" i="5"/>
  <c r="O15" i="5"/>
  <c r="L8" i="5"/>
  <c r="L19" i="5"/>
  <c r="M7" i="5"/>
  <c r="S7" i="5" s="1"/>
  <c r="M153" i="3"/>
  <c r="T153" i="3"/>
  <c r="M10" i="5"/>
  <c r="S10" i="5" s="1"/>
  <c r="Q145" i="3"/>
  <c r="T145" i="3" s="1"/>
  <c r="L145" i="3"/>
  <c r="T157" i="3"/>
  <c r="M157" i="3"/>
  <c r="AG41" i="4"/>
  <c r="AH41" i="4"/>
  <c r="I5" i="7"/>
  <c r="AJ54" i="4"/>
  <c r="H5" i="7" s="1"/>
  <c r="AI54" i="4"/>
  <c r="Z4" i="4"/>
  <c r="I7" i="7"/>
  <c r="AJ61" i="4"/>
  <c r="H7" i="7" s="1"/>
  <c r="AI61" i="4"/>
  <c r="AG68" i="4"/>
  <c r="AH68" i="4"/>
  <c r="AE61" i="4"/>
  <c r="AE83" i="4"/>
  <c r="I13" i="7"/>
  <c r="AJ47" i="4"/>
  <c r="H13" i="7" s="1"/>
  <c r="Z89" i="4"/>
  <c r="AE47" i="4"/>
  <c r="Z17" i="4"/>
  <c r="AE54" i="4"/>
  <c r="AE89" i="4"/>
  <c r="AJ4" i="4"/>
  <c r="H9" i="7" s="1"/>
  <c r="Z41" i="4"/>
  <c r="Z75" i="4"/>
  <c r="AJ75" i="4"/>
  <c r="H29" i="7" s="1"/>
  <c r="I15" i="7"/>
  <c r="AJ89" i="4"/>
  <c r="H15" i="7" s="1"/>
  <c r="Z54" i="4"/>
  <c r="AE23" i="4"/>
  <c r="M138" i="3"/>
  <c r="T138" i="3"/>
  <c r="Q132" i="3"/>
  <c r="T132" i="3" s="1"/>
  <c r="L132" i="3"/>
  <c r="Q128" i="3"/>
  <c r="T128" i="3" s="1"/>
  <c r="L128" i="3"/>
  <c r="L124" i="3"/>
  <c r="Q124" i="3"/>
  <c r="T124" i="3" s="1"/>
  <c r="M9" i="5"/>
  <c r="S9" i="5" s="1"/>
  <c r="K21" i="5"/>
  <c r="O16" i="5"/>
  <c r="L13" i="5"/>
  <c r="L9" i="5"/>
  <c r="L11" i="5"/>
  <c r="P21" i="5"/>
  <c r="M134" i="3"/>
  <c r="M130" i="3"/>
  <c r="M126" i="3"/>
  <c r="M122" i="3"/>
  <c r="AC4" i="3"/>
  <c r="G6" i="5" s="1"/>
  <c r="H21" i="5"/>
  <c r="L10" i="5"/>
  <c r="L134" i="3"/>
  <c r="Q134" i="3"/>
  <c r="T134" i="3" s="1"/>
  <c r="Q130" i="3"/>
  <c r="T130" i="3" s="1"/>
  <c r="L130" i="3"/>
  <c r="L126" i="3"/>
  <c r="Q126" i="3"/>
  <c r="T126" i="3" s="1"/>
  <c r="Q122" i="3"/>
  <c r="T122" i="3" s="1"/>
  <c r="L122" i="3"/>
  <c r="AB75" i="3"/>
  <c r="E19" i="5" s="1"/>
  <c r="L14" i="5"/>
  <c r="L16" i="5"/>
  <c r="AB29" i="3"/>
  <c r="E10" i="5" s="1"/>
  <c r="O10" i="5" s="1"/>
  <c r="M11" i="5"/>
  <c r="S11" i="5" s="1"/>
  <c r="L12" i="5"/>
  <c r="M132" i="3"/>
  <c r="M128" i="3"/>
  <c r="M124" i="3"/>
  <c r="F21" i="5"/>
  <c r="L6" i="5"/>
  <c r="M13" i="5"/>
  <c r="S13" i="5" s="1"/>
  <c r="J21" i="5"/>
  <c r="AJ17" i="4" l="1"/>
  <c r="H33" i="7" s="1"/>
  <c r="AI4" i="4"/>
  <c r="I10" i="7" s="1"/>
  <c r="AI17" i="4"/>
  <c r="I34" i="7" s="1"/>
  <c r="M17" i="5"/>
  <c r="S17" i="5" s="1"/>
  <c r="AG61" i="3"/>
  <c r="T17" i="5" s="1"/>
  <c r="O13" i="5"/>
  <c r="AK17" i="4"/>
  <c r="H34" i="7" s="1"/>
  <c r="O19" i="5"/>
  <c r="AG17" i="3"/>
  <c r="T8" i="5" s="1"/>
  <c r="I31" i="7"/>
  <c r="AI29" i="4"/>
  <c r="I32" i="7" s="1"/>
  <c r="AI83" i="4"/>
  <c r="I18" i="7" s="1"/>
  <c r="AG83" i="3"/>
  <c r="T20" i="5" s="1"/>
  <c r="AI89" i="4"/>
  <c r="I16" i="7" s="1"/>
  <c r="O8" i="5"/>
  <c r="I17" i="7"/>
  <c r="AJ83" i="4"/>
  <c r="H17" i="7" s="1"/>
  <c r="AJ35" i="4"/>
  <c r="H23" i="7" s="1"/>
  <c r="I11" i="7"/>
  <c r="AI10" i="4"/>
  <c r="I12" i="7" s="1"/>
  <c r="AI35" i="4"/>
  <c r="I24" i="7" s="1"/>
  <c r="F32" i="7"/>
  <c r="AG4" i="3"/>
  <c r="T6" i="5" s="1"/>
  <c r="D5" i="8"/>
  <c r="H5" i="8" s="1"/>
  <c r="AJ23" i="4"/>
  <c r="H19" i="7" s="1"/>
  <c r="AI23" i="4"/>
  <c r="I20" i="7" s="1"/>
  <c r="O14" i="5"/>
  <c r="AG35" i="3"/>
  <c r="T13" i="5" s="1"/>
  <c r="F26" i="7"/>
  <c r="E14" i="7"/>
  <c r="AK95" i="4"/>
  <c r="H28" i="7" s="1"/>
  <c r="AG89" i="3"/>
  <c r="T11" i="5" s="1"/>
  <c r="E18" i="7"/>
  <c r="O18" i="5"/>
  <c r="AG95" i="3"/>
  <c r="T12" i="5" s="1"/>
  <c r="AG68" i="3"/>
  <c r="T18" i="5" s="1"/>
  <c r="AG10" i="3"/>
  <c r="T7" i="5" s="1"/>
  <c r="D4" i="8"/>
  <c r="I4" i="8" s="1"/>
  <c r="E6" i="8"/>
  <c r="E9" i="8"/>
  <c r="D10" i="8"/>
  <c r="I10" i="8" s="1"/>
  <c r="F30" i="7"/>
  <c r="E24" i="7"/>
  <c r="E7" i="8"/>
  <c r="E12" i="7"/>
  <c r="O6" i="7"/>
  <c r="AG23" i="3"/>
  <c r="T9" i="5" s="1"/>
  <c r="AG75" i="3"/>
  <c r="T19" i="5" s="1"/>
  <c r="AG47" i="3"/>
  <c r="T15" i="5" s="1"/>
  <c r="F34" i="7"/>
  <c r="E13" i="8"/>
  <c r="AK4" i="4"/>
  <c r="H10" i="7" s="1"/>
  <c r="AG41" i="3"/>
  <c r="T14" i="5" s="1"/>
  <c r="D3" i="8"/>
  <c r="H3" i="8" s="1"/>
  <c r="V89" i="3"/>
  <c r="B11" i="5" s="1"/>
  <c r="AG29" i="3"/>
  <c r="T10" i="5" s="1"/>
  <c r="F28" i="7"/>
  <c r="V68" i="3"/>
  <c r="B18" i="5" s="1"/>
  <c r="E16" i="8"/>
  <c r="D9" i="8"/>
  <c r="H9" i="8" s="1"/>
  <c r="AK75" i="4"/>
  <c r="H30" i="7" s="1"/>
  <c r="V83" i="3"/>
  <c r="B20" i="5" s="1"/>
  <c r="AI41" i="4"/>
  <c r="AK41" i="4" s="1"/>
  <c r="H22" i="7" s="1"/>
  <c r="L21" i="5"/>
  <c r="V17" i="3"/>
  <c r="B8" i="5" s="1"/>
  <c r="AI68" i="4"/>
  <c r="E3" i="8"/>
  <c r="E10" i="7"/>
  <c r="I13" i="8"/>
  <c r="H13" i="8"/>
  <c r="D11" i="8"/>
  <c r="F22" i="7"/>
  <c r="E22" i="7"/>
  <c r="E11" i="8"/>
  <c r="D8" i="8"/>
  <c r="F16" i="7"/>
  <c r="AK47" i="4"/>
  <c r="H14" i="7" s="1"/>
  <c r="I14" i="7"/>
  <c r="E15" i="8"/>
  <c r="E6" i="7"/>
  <c r="D15" i="8"/>
  <c r="F6" i="7"/>
  <c r="D17" i="8"/>
  <c r="F18" i="7"/>
  <c r="E5" i="8"/>
  <c r="E34" i="7"/>
  <c r="F8" i="7"/>
  <c r="D16" i="8"/>
  <c r="H7" i="8"/>
  <c r="I7" i="8"/>
  <c r="I8" i="7"/>
  <c r="AK61" i="4"/>
  <c r="H8" i="7" s="1"/>
  <c r="I6" i="7"/>
  <c r="AK54" i="4"/>
  <c r="H6" i="7" s="1"/>
  <c r="H14" i="8"/>
  <c r="I14" i="8"/>
  <c r="D6" i="8"/>
  <c r="F20" i="7"/>
  <c r="E30" i="7"/>
  <c r="E14" i="8"/>
  <c r="D12" i="8"/>
  <c r="F14" i="7"/>
  <c r="E8" i="8"/>
  <c r="E16" i="7"/>
  <c r="I21" i="7"/>
  <c r="AJ41" i="4"/>
  <c r="H21" i="7" s="1"/>
  <c r="AJ68" i="4"/>
  <c r="H25" i="7" s="1"/>
  <c r="I25" i="7"/>
  <c r="V35" i="3"/>
  <c r="B13" i="5" s="1"/>
  <c r="V41" i="3"/>
  <c r="B14" i="5" s="1"/>
  <c r="V23" i="3"/>
  <c r="B9" i="5" s="1"/>
  <c r="V95" i="3"/>
  <c r="B12" i="5" s="1"/>
  <c r="V54" i="3"/>
  <c r="B16" i="5" s="1"/>
  <c r="G21" i="5"/>
  <c r="M6" i="5"/>
  <c r="O6" i="5"/>
  <c r="V61" i="3"/>
  <c r="B17" i="5" s="1"/>
  <c r="V10" i="3"/>
  <c r="B7" i="5" s="1"/>
  <c r="V75" i="3"/>
  <c r="B19" i="5" s="1"/>
  <c r="E21" i="5"/>
  <c r="W47" i="3"/>
  <c r="C15" i="5" s="1"/>
  <c r="W89" i="3"/>
  <c r="C11" i="5" s="1"/>
  <c r="W17" i="3"/>
  <c r="C8" i="5" s="1"/>
  <c r="W75" i="3"/>
  <c r="C19" i="5" s="1"/>
  <c r="W35" i="3"/>
  <c r="C13" i="5" s="1"/>
  <c r="W68" i="3"/>
  <c r="C18" i="5" s="1"/>
  <c r="X89" i="3"/>
  <c r="D11" i="5" s="1"/>
  <c r="X54" i="3"/>
  <c r="D16" i="5" s="1"/>
  <c r="X61" i="3"/>
  <c r="D17" i="5" s="1"/>
  <c r="X4" i="3"/>
  <c r="D6" i="5" s="1"/>
  <c r="X29" i="3"/>
  <c r="D10" i="5" s="1"/>
  <c r="X23" i="3"/>
  <c r="D9" i="5" s="1"/>
  <c r="X17" i="3"/>
  <c r="D8" i="5" s="1"/>
  <c r="X75" i="3"/>
  <c r="D19" i="5" s="1"/>
  <c r="W61" i="3"/>
  <c r="C17" i="5" s="1"/>
  <c r="X68" i="3"/>
  <c r="D18" i="5" s="1"/>
  <c r="X83" i="3"/>
  <c r="D20" i="5" s="1"/>
  <c r="W95" i="3"/>
  <c r="C12" i="5" s="1"/>
  <c r="X95" i="3"/>
  <c r="D12" i="5" s="1"/>
  <c r="X41" i="3"/>
  <c r="D14" i="5" s="1"/>
  <c r="W29" i="3"/>
  <c r="C10" i="5" s="1"/>
  <c r="X10" i="3"/>
  <c r="D7" i="5" s="1"/>
  <c r="X47" i="3"/>
  <c r="D15" i="5" s="1"/>
  <c r="X35" i="3"/>
  <c r="D13" i="5" s="1"/>
  <c r="W41" i="3"/>
  <c r="C14" i="5" s="1"/>
  <c r="W23" i="3"/>
  <c r="C9" i="5" s="1"/>
  <c r="W54" i="3"/>
  <c r="C16" i="5" s="1"/>
  <c r="W83" i="3"/>
  <c r="C20" i="5" s="1"/>
  <c r="W10" i="3"/>
  <c r="C7" i="5" s="1"/>
  <c r="W4" i="3"/>
  <c r="C6" i="5" s="1"/>
  <c r="V47" i="3"/>
  <c r="B15" i="5" s="1"/>
  <c r="V29" i="3"/>
  <c r="B10" i="5" s="1"/>
  <c r="V4" i="3"/>
  <c r="B6" i="5" s="1"/>
  <c r="M6" i="7" l="1"/>
  <c r="AK29" i="4"/>
  <c r="H32" i="7" s="1"/>
  <c r="AK83" i="4"/>
  <c r="H18" i="7" s="1"/>
  <c r="I5" i="8"/>
  <c r="H4" i="8"/>
  <c r="AK23" i="4"/>
  <c r="H20" i="7" s="1"/>
  <c r="AK89" i="4"/>
  <c r="H16" i="7" s="1"/>
  <c r="AK10" i="4"/>
  <c r="H12" i="7" s="1"/>
  <c r="AK35" i="4"/>
  <c r="H24" i="7" s="1"/>
  <c r="O21" i="5"/>
  <c r="I9" i="8"/>
  <c r="H10" i="8"/>
  <c r="I22" i="7"/>
  <c r="I3" i="8"/>
  <c r="N6" i="7"/>
  <c r="N18" i="5"/>
  <c r="N15" i="5"/>
  <c r="D18" i="8"/>
  <c r="N17" i="5"/>
  <c r="N10" i="5"/>
  <c r="N20" i="5"/>
  <c r="N8" i="5"/>
  <c r="N11" i="5"/>
  <c r="H15" i="8"/>
  <c r="I15" i="8"/>
  <c r="H16" i="8"/>
  <c r="I16" i="8"/>
  <c r="H12" i="8"/>
  <c r="I12" i="8"/>
  <c r="H6" i="8"/>
  <c r="I6" i="8"/>
  <c r="I17" i="8"/>
  <c r="H17" i="8"/>
  <c r="I8" i="8"/>
  <c r="H8" i="8"/>
  <c r="I11" i="8"/>
  <c r="H11" i="8"/>
  <c r="E18" i="8"/>
  <c r="I26" i="7"/>
  <c r="AK68" i="4"/>
  <c r="H26" i="7" s="1"/>
  <c r="N13" i="5"/>
  <c r="N12" i="5"/>
  <c r="N16" i="5"/>
  <c r="C21" i="5"/>
  <c r="D21" i="5"/>
  <c r="N19" i="5"/>
  <c r="S6" i="5"/>
  <c r="S21" i="5" s="1"/>
  <c r="M21" i="5"/>
  <c r="N9" i="5"/>
  <c r="N6" i="5"/>
  <c r="B21" i="5"/>
  <c r="N7" i="5"/>
  <c r="N14" i="5"/>
  <c r="I18" i="8" l="1"/>
  <c r="H18" i="8"/>
  <c r="N21" i="5"/>
</calcChain>
</file>

<file path=xl/sharedStrings.xml><?xml version="1.0" encoding="utf-8"?>
<sst xmlns="http://schemas.openxmlformats.org/spreadsheetml/2006/main" count="5162" uniqueCount="397">
  <si>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</si>
  <si>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</si>
  <si>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</si>
  <si>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</si>
  <si>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</si>
  <si>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</si>
  <si>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</si>
  <si>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</si>
  <si>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</si>
  <si>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</si>
  <si>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</si>
  <si>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</si>
  <si>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</si>
  <si>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</si>
  <si>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</si>
  <si>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</si>
  <si>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</si>
  <si>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</si>
  <si>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</si>
  <si>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</si>
  <si>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INTERCHANGE 33KV</t>
  </si>
  <si>
    <t>EDC F/O</t>
  </si>
  <si>
    <t>6&amp;1</t>
  </si>
  <si>
    <t>TRACED WITH NOTHING FOUND ON THE LINE.</t>
  </si>
  <si>
    <t>EXPRESS 33KV</t>
  </si>
  <si>
    <t>OLUYOLE 33KV</t>
  </si>
  <si>
    <t>INTERTRIPPED BY ELEBU 11KV FEEDER</t>
  </si>
  <si>
    <t>INTERTRIPPED BY ARAMED 11KV FEEDER</t>
  </si>
  <si>
    <t>LIBERTY 33KV</t>
  </si>
  <si>
    <t xml:space="preserve">TCN F/O </t>
  </si>
  <si>
    <t>INDUSTRIAL 33KV</t>
  </si>
  <si>
    <t>31/5/2021</t>
  </si>
  <si>
    <t>ROM 33KV</t>
  </si>
  <si>
    <t>TCN L/S</t>
  </si>
  <si>
    <t>1F</t>
  </si>
  <si>
    <t>APATA</t>
  </si>
  <si>
    <t>ERUWA TOWN 33KV FDR</t>
  </si>
  <si>
    <t>EDC/F/O</t>
  </si>
  <si>
    <t>0MW</t>
  </si>
  <si>
    <t>EDC FORCED OUTAGE</t>
  </si>
  <si>
    <t>OMI ADIO 33KV FDR</t>
  </si>
  <si>
    <t>TCN/L/S</t>
  </si>
  <si>
    <t>TCN FREQUENCY CONTROL</t>
  </si>
  <si>
    <t>ERUWA/LANLATE 33KV FDR</t>
  </si>
  <si>
    <t>EDC/E/F</t>
  </si>
  <si>
    <t>1MW</t>
  </si>
  <si>
    <t>APATA 33KV FDR</t>
  </si>
  <si>
    <t>DUGBE</t>
  </si>
  <si>
    <t>MINISTER 33KV</t>
  </si>
  <si>
    <t>APETE 33KV</t>
  </si>
  <si>
    <t>EDC L/S</t>
  </si>
  <si>
    <t>SAMONDA 33KV</t>
  </si>
  <si>
    <t>Y-Q H.T WIRE RESTED ON CHANNEL IRON INSIDE U,I WAS REPOSITION</t>
  </si>
  <si>
    <t>AGODI 2 33KV</t>
  </si>
  <si>
    <t>AIRTEL 1MVA OPENED ON FOECED OUTAGE DUE TO BURNT 150MM UNERGROUND CABLE OFF SKIPPER PANEL</t>
  </si>
  <si>
    <t>ELEYELE</t>
  </si>
  <si>
    <t>LOW SF6 GAS</t>
  </si>
  <si>
    <t>FANMILK 33KV</t>
  </si>
  <si>
    <t>IYAGANKU 33KV</t>
  </si>
  <si>
    <t>AGODI 1 33KV</t>
  </si>
  <si>
    <t>CUT JUMPER AMENDED @ ROLLED STEEL COMPANY</t>
  </si>
  <si>
    <t>NO FAULT FOUND ON THE LINE</t>
  </si>
  <si>
    <t>ERUWA/LANLATE 33KV FFDR</t>
  </si>
  <si>
    <t>6MW</t>
  </si>
  <si>
    <t>EDC TRANSCIENT FAULT</t>
  </si>
  <si>
    <t>9.0MW</t>
  </si>
  <si>
    <t>TCN/F/O</t>
  </si>
  <si>
    <t>TCN FORCED OUTAGE</t>
  </si>
  <si>
    <t>6.8MW</t>
  </si>
  <si>
    <t>RESTORED UP TO ELESO WHILE THE REST PART ISOLATED ON FAULT SUSPECT</t>
  </si>
  <si>
    <t>5MW</t>
  </si>
  <si>
    <t>9MW</t>
  </si>
  <si>
    <t>7MW</t>
  </si>
  <si>
    <t>ELEYELE 33KV</t>
  </si>
  <si>
    <t>6,1</t>
  </si>
  <si>
    <t>TRIPPED TRIED AND STAYED</t>
  </si>
  <si>
    <t>TCN/P/O</t>
  </si>
  <si>
    <t>TCN ANNUAL MAINTENANCE</t>
  </si>
  <si>
    <t>9.2MW</t>
  </si>
  <si>
    <t>TCN TRANSFORMER LIMITATION</t>
  </si>
  <si>
    <t>EDC /E/F</t>
  </si>
  <si>
    <t>8MW</t>
  </si>
  <si>
    <t>EDC TRANSIENT FAULT</t>
  </si>
  <si>
    <t>ANNUAL MAINTENANCE ON T-3 60MVA TRANSFORMER AT AYEDE</t>
  </si>
  <si>
    <t>EDC P/O</t>
  </si>
  <si>
    <t>FAN MILK 33KV</t>
  </si>
  <si>
    <t>2A</t>
  </si>
  <si>
    <t>FAULTY E/F</t>
  </si>
  <si>
    <t>AS SAFE WORKING SPACE ON AGODI LINE 2 33KV FEEDER</t>
  </si>
  <si>
    <t>5A</t>
  </si>
  <si>
    <t>TCN TRANSFOMER LIMITATION</t>
  </si>
  <si>
    <t>LORD SUPPORT MILL 200KV ISOLATED</t>
  </si>
  <si>
    <t>EDC PENDING FAULT</t>
  </si>
  <si>
    <t>3B</t>
  </si>
  <si>
    <t>BIRD REMOVED ON THE LINE AT ZARTECH AREA.</t>
  </si>
  <si>
    <t>1H</t>
  </si>
  <si>
    <t>ELIXZER 1MVA S/S ISOLATED</t>
  </si>
  <si>
    <r>
      <t>B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CONDUCTOR RESTING ON CHANNEL IRON REPOSITIONED ALONG AKALA ROAD</t>
    </r>
  </si>
  <si>
    <r>
      <t>B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CUT JUMPER AMENDED @ NEW GARAGE</t>
    </r>
  </si>
  <si>
    <t>TO SERVE AS AN ADDITIONAL APPARATUS FOR SAFETY FOR EXPRESS 33KV FDR</t>
  </si>
  <si>
    <t>TO SERVE AS ADDITIONAL WORKING SPACE TO ENABLE FAULTMEN STRING 3 SPANS OF H/T LINE ACROSS RING ROAD CLOSE TO IYAGANKU 33KV LINE.</t>
  </si>
  <si>
    <t>1f</t>
  </si>
  <si>
    <t>ERUWA/LANLATE 33KVA FDR</t>
  </si>
  <si>
    <t>RESTORED UP TO OWODE INJECTION S/S WHILE THE REST PART ISOLATED ON FAULT SUSPECT</t>
  </si>
  <si>
    <t>COMMAND T-OFF ISOLATED DUE TO 1 NO  BROKEN H/T CONCRETE POLE</t>
  </si>
  <si>
    <t>TRIPPED,TRIED AND STYAYED</t>
  </si>
  <si>
    <t>1,6</t>
  </si>
  <si>
    <t>1.7MW</t>
  </si>
  <si>
    <t>4MW</t>
  </si>
  <si>
    <t>EDC TRANCIENT FAULT</t>
  </si>
  <si>
    <t>2MW</t>
  </si>
  <si>
    <t>TCN P/O</t>
  </si>
  <si>
    <t>TO AMEND HOT SPOT ON T1 SECONDARY AT AYEDE TCN</t>
  </si>
  <si>
    <t>TO ERECT1 NO INTERMIDIATE POLE AT PODO AREA.</t>
  </si>
  <si>
    <t>BRANCHES OF TREE WAS CUT OFF AT OPPOSITE AGODI ISS</t>
  </si>
  <si>
    <t>RSTORED AFTER ISOLATOR WAS OPENED INFRONT OF THE ISS. LIFE FORTE OUT ON FAULT SUSPECT</t>
  </si>
  <si>
    <t>EDC FORCED OUTAGE.</t>
  </si>
  <si>
    <t>1.0MW</t>
  </si>
  <si>
    <t>FORCED OUTAGE DUE YELLOW PHASE UPRISER CABLE CUT AT TCN</t>
  </si>
  <si>
    <t>0.2MW</t>
  </si>
  <si>
    <t>BLUE PHASE J&amp;P DOP ON AUXILLIARY TRANSFOMER</t>
  </si>
  <si>
    <t>3MW</t>
  </si>
  <si>
    <t>AJIBODE LEG ISOLATED ON FAULT SUSPECT</t>
  </si>
  <si>
    <t>15MVA T-2B @ JERICHO</t>
  </si>
  <si>
    <t>TO CLEAR VEGETATION @ JERICHO S/W YARD.</t>
  </si>
  <si>
    <t>2.5MW</t>
  </si>
  <si>
    <t>TCN F/O</t>
  </si>
  <si>
    <t>OMI-ADIO 33KV FDR</t>
  </si>
  <si>
    <t>1.5MW</t>
  </si>
  <si>
    <t>EDC/P/O</t>
  </si>
  <si>
    <t>RESTORED UP TO ARASAN WHILE THE REST PART ISOLATED ON FAULT</t>
  </si>
  <si>
    <t>EDC/O/C</t>
  </si>
  <si>
    <t>RED PHASE H/T LINE PULL OUT FROM POT INSULATOR AND RESTED ONCHANNEL IRON AMENDED AT ORISUNMIBARE AREA</t>
  </si>
  <si>
    <t>2.0MW</t>
  </si>
  <si>
    <t>IYAGANKU 11KV</t>
  </si>
  <si>
    <t>AGODI 2 BACK FEED FROM AGODI AT UCH TEE OFF</t>
  </si>
  <si>
    <t>2.2MW</t>
  </si>
  <si>
    <t>3.5MW</t>
  </si>
  <si>
    <t>TRIPPED,TRIED AND STAYED</t>
  </si>
  <si>
    <t>13/6/2021</t>
  </si>
  <si>
    <t>14/6/2021</t>
  </si>
  <si>
    <t xml:space="preserve">TO AMEND HOT SPOT ON T2 40MVA AT JERCICHO TCN </t>
  </si>
  <si>
    <t>T-2B 15MVA AT JERCHO</t>
  </si>
  <si>
    <t>H/T WIRE RESTED ON CHANNEL IRON AMEDED ATABA-EGE AREA AND BROKEN H/T WOODEN  POLE REPLACED AT PANDA, H/T JUMPER OPENED AT ABA-ARABA ON FAULT SUSPECT</t>
  </si>
  <si>
    <t xml:space="preserve">APATA </t>
  </si>
  <si>
    <t>10MW</t>
  </si>
  <si>
    <t>9.7MW</t>
  </si>
  <si>
    <t>15/5/2021</t>
  </si>
  <si>
    <t>TO CLEAR FAULT ON AGODI 1 33KV.</t>
  </si>
  <si>
    <t>AFFECTED BY OUTAGE ON AGODI 1.</t>
  </si>
  <si>
    <t>TO CLOSE ISOLATED PARTS @ AKERE.</t>
  </si>
  <si>
    <t>15/6/2021</t>
  </si>
  <si>
    <t>16/6/2021</t>
  </si>
  <si>
    <t>TRIPED,TRIED AND STAYED</t>
  </si>
  <si>
    <t>INTRCHANGE 33KV</t>
  </si>
  <si>
    <t>TO REPOSITIONED TILTED POLE @ TOWN PLANNING AREA</t>
  </si>
  <si>
    <t>2,6</t>
  </si>
  <si>
    <t>BLUE PHASE ISOLATOR AT ZARTECH BYPASS</t>
  </si>
  <si>
    <t>JUMPER OPENED AT AGORO DUE TO FALLEN HT POLE</t>
  </si>
  <si>
    <t>T1 15MVA @ MOKOLA</t>
  </si>
  <si>
    <t>CRACKED 33KV POT WAS REPLACED AT AGBARIGO AREA</t>
  </si>
  <si>
    <t>JUMPER OPENED AT HEALTH CENTER WHILE OTHERS ON FAULT SIUSPECT</t>
  </si>
  <si>
    <t xml:space="preserve">EDC L/S </t>
  </si>
  <si>
    <t>17/6/2021</t>
  </si>
  <si>
    <t>2.1MW</t>
  </si>
  <si>
    <t>6.4MW</t>
  </si>
  <si>
    <t>14MW</t>
  </si>
  <si>
    <t>2.4MW</t>
  </si>
  <si>
    <t>TRACED WITH NOTHING FOUND ON THE LINE</t>
  </si>
  <si>
    <t>TRIPPED, TRIED &amp; STAYED</t>
  </si>
  <si>
    <t>18/6/2021</t>
  </si>
  <si>
    <t>7.7MW</t>
  </si>
  <si>
    <t>4.0MW</t>
  </si>
  <si>
    <t>8.0MW</t>
  </si>
  <si>
    <t>YELLOW H/T JUMPER CUT AT AYEDE TS</t>
  </si>
  <si>
    <t>AGODI 1</t>
  </si>
  <si>
    <t>SAFE SPACE ON ON AGODI LIE 2 33KV.</t>
  </si>
  <si>
    <t>AGODI 2</t>
  </si>
  <si>
    <t>TO CLOSE MULTIPURPOSE FURNITURE 500KVA.</t>
  </si>
  <si>
    <t>PUNCTURED XLP CABLE ISOLATED @ AGBARIGO.</t>
  </si>
  <si>
    <t>19/6/2021</t>
  </si>
  <si>
    <t>4A</t>
  </si>
  <si>
    <t>2.3MW</t>
  </si>
  <si>
    <t>12.0MW</t>
  </si>
  <si>
    <t>20/6/2021</t>
  </si>
  <si>
    <t>3.2MW</t>
  </si>
  <si>
    <t>3.0MW</t>
  </si>
  <si>
    <t>3.3MW</t>
  </si>
  <si>
    <t>SUPPLY RESTORED UPTO  OWODE INJ S/S</t>
  </si>
  <si>
    <t>21/6/2021</t>
  </si>
  <si>
    <t>TRIED AND STAYED</t>
  </si>
  <si>
    <t>BAMBOO TREES RESTED ON LINES @ SHASHA CUT OFF, AND AJOKE PLAZA ISOLATED ON FAULT SUSPECT.</t>
  </si>
  <si>
    <t>22/6/2021</t>
  </si>
  <si>
    <t>TCN FREQUENCY CONROL</t>
  </si>
  <si>
    <t>2.6MW</t>
  </si>
  <si>
    <t>7.0MW</t>
  </si>
  <si>
    <t>ELEYELE  33KV</t>
  </si>
  <si>
    <t>IYAGANKU   33KV</t>
  </si>
  <si>
    <t>TWISTED CONDUCTOR SEPARATED ALONG LAGOS IBADAN EXPRESS ROAD.</t>
  </si>
  <si>
    <t>23/6/2021</t>
  </si>
  <si>
    <t>REPORT OF HT FALLING POLE AT ALAKUTA AREA</t>
  </si>
  <si>
    <t>TRIPPING</t>
  </si>
  <si>
    <t xml:space="preserve">FORCED OUTAGE </t>
  </si>
  <si>
    <t>AS SAFE SPACE ON AGODI LINE 1</t>
  </si>
  <si>
    <t>T-2B 15MVA @ JERICHO</t>
  </si>
  <si>
    <t>HEAVY RAINS</t>
  </si>
  <si>
    <t>SAMODA 33KV</t>
  </si>
  <si>
    <t>TRANSIENT FAULT</t>
  </si>
  <si>
    <t>4.5MW</t>
  </si>
  <si>
    <t>2.7MW</t>
  </si>
  <si>
    <t xml:space="preserve">NOTHING ABNORMAL FOUND </t>
  </si>
  <si>
    <t>24/6/2021</t>
  </si>
  <si>
    <t>ISOLATOR OPENED  OUT @ AKERE.</t>
  </si>
  <si>
    <t>HEAVY RAINS, BAMBOO TREES CUT OFF THE LINES @ POLY 2ND GATE.</t>
  </si>
  <si>
    <t>SUPPLY RESTORED UPTO IDERE</t>
  </si>
  <si>
    <t>SUPPLY RESTORED UPTO ABA  ARABA</t>
  </si>
  <si>
    <t>DUE TO TRIPPING ON ERUWA TOWN 33KV FDR</t>
  </si>
  <si>
    <t>DUE TO TRIPPING ON ERUWA /LANLATE 33KV  FDR</t>
  </si>
  <si>
    <t>17MW</t>
  </si>
  <si>
    <t>25/6/2021</t>
  </si>
  <si>
    <t>3.4MW</t>
  </si>
  <si>
    <t>8.5MW</t>
  </si>
  <si>
    <t>5.7MW</t>
  </si>
  <si>
    <t>11MW</t>
  </si>
  <si>
    <t>26/6/2021</t>
  </si>
  <si>
    <t>EDC FAULT</t>
  </si>
  <si>
    <t>AVIANS LEG ISOLATED</t>
  </si>
  <si>
    <r>
      <t xml:space="preserve">T-2B </t>
    </r>
    <r>
      <rPr>
        <b/>
        <sz val="18"/>
        <color theme="1"/>
        <rFont val="Calibri"/>
        <family val="2"/>
      </rPr>
      <t>@ JERICHO</t>
    </r>
  </si>
  <si>
    <t>H,T JUMPER CUT ON RQ AMENDED AT POLY IBADAN</t>
  </si>
  <si>
    <t>RESTORED UP TO THE ISOLATOR AT OMI-ADIO WHILE THE REST PART OPENED ON FAULT SUSPET</t>
  </si>
  <si>
    <t xml:space="preserve"> RESTORED UP TO LINE ISOLATOR AT OWODE INJECTION S/S</t>
  </si>
  <si>
    <t>R- PHASE CONDUCTOR RESTED ON CHANNEL IRON REPOSITION AT TOWN PLANING AREA.</t>
  </si>
  <si>
    <t>27/6/2021</t>
  </si>
  <si>
    <t>LABORE 200KVA ISOLATED(RUPTURED 2NOs OF FUSE), AKUFO ISOLATED ON FAULT SUSPECT.</t>
  </si>
  <si>
    <t>FORCED OUTAGE DUE TO RED PHASE MISSING, CUT Y-PHS JUMPER AMENDED @ DANDARU.</t>
  </si>
  <si>
    <t>FORCED OUTAGE DUE TO MISSING RQ ON AGODI LINE 1</t>
  </si>
  <si>
    <t>EDC TRANSIENT FAULT PENDING</t>
  </si>
  <si>
    <t>ERUWA LANLATE 33KV FDR</t>
  </si>
  <si>
    <t>0.1MW</t>
  </si>
  <si>
    <t>RESTORED UP TO ERUWA ISS SWITCHYARD</t>
  </si>
  <si>
    <t>4.7MW</t>
  </si>
  <si>
    <t>NOTHING ABNORMAL FOUND</t>
  </si>
  <si>
    <t>28/6/2021</t>
  </si>
  <si>
    <t>OLUYOLE 11KV</t>
  </si>
  <si>
    <t>LIBERTY 11KV</t>
  </si>
  <si>
    <t>FAN MILK 1 33KV</t>
  </si>
  <si>
    <t>SUPPLY RESTORED UPTO OSEMBELE ISOLATOR</t>
  </si>
  <si>
    <t>4.8MW</t>
  </si>
  <si>
    <t>DUE TO TRIPPING ON OMI ADIO 33KV FDR</t>
  </si>
  <si>
    <t>5.1MW</t>
  </si>
  <si>
    <t>3.6MW</t>
  </si>
  <si>
    <t>30/6/2021</t>
  </si>
  <si>
    <t>29/6/2021</t>
  </si>
  <si>
    <t>2,1</t>
  </si>
  <si>
    <t>TRACED WITH NOTHING FOUND</t>
  </si>
  <si>
    <t>5.9MW</t>
  </si>
  <si>
    <t>AGODI 1, 33KV</t>
  </si>
  <si>
    <t>TO ISOLATE LIFEFORTE FOR NON PAYMENT.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</si>
  <si>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</si>
  <si>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</si>
  <si>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</si>
  <si>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</si>
  <si>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</si>
  <si>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</si>
  <si>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</si>
  <si>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</si>
  <si>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</si>
  <si>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</si>
  <si>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</si>
  <si>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</si>
  <si>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</si>
  <si>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</si>
  <si>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</si>
  <si>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</si>
  <si>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</si>
  <si>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</si>
  <si>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</si>
  <si>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</si>
  <si>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</si>
  <si>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</si>
  <si>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2,1&amp;6</t>
  </si>
  <si>
    <t>JERICHO T2A 33KV</t>
  </si>
  <si>
    <t>T-2A 15MVA @ JERICHO</t>
  </si>
  <si>
    <t>JERICHO T2B 33KV</t>
  </si>
  <si>
    <t xml:space="preserve">SAMONDA 33KV 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</si>
  <si>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</si>
  <si>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</si>
  <si>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</si>
  <si>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</si>
  <si>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</si>
  <si>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</si>
  <si>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</si>
  <si>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</si>
  <si>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</si>
  <si>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</si>
  <si>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</si>
  <si>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</si>
  <si>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</si>
  <si>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</si>
  <si>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</si>
  <si>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</si>
  <si>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</si>
  <si>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</si>
  <si>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</si>
  <si>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</si>
  <si>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</si>
  <si>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</si>
  <si>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</si>
  <si>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</si>
  <si>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</si>
  <si>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</si>
  <si>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</si>
  <si>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</si>
  <si>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</si>
  <si>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</si>
  <si>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</si>
  <si>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</si>
  <si>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</si>
  <si>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</si>
  <si>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</si>
  <si>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</si>
  <si>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</si>
  <si>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</si>
  <si>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</si>
  <si>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</si>
  <si>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</si>
  <si>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</si>
  <si>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</si>
  <si>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</si>
  <si>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</si>
  <si>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</si>
  <si>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</si>
  <si>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</si>
  <si>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</si>
  <si>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</si>
  <si>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</si>
  <si>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JUNE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</si>
  <si>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</si>
  <si>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</si>
  <si>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</si>
  <si>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</si>
  <si>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</si>
  <si>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</si>
  <si>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</si>
  <si>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</si>
  <si>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</si>
  <si>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</si>
  <si>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</si>
  <si>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</si>
  <si>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JUNE,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</si>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</sst>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8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b/>
      <sz val="18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8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wrapText="1"/>
    </xf>
    <xf numFmtId="0" fontId="35" fillId="0" borderId="17" xfId="0" applyFont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165" fontId="35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horizontal="center" vertical="center" wrapText="1"/>
    </xf>
    <xf numFmtId="2" fontId="36" fillId="0" borderId="4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0" fontId="29" fillId="0" borderId="4" xfId="0" applyFont="1" applyBorder="1" applyAlignment="1">
      <alignment vertical="center" wrapText="1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20" fontId="29" fillId="0" borderId="56" xfId="0" applyNumberFormat="1" applyFont="1" applyBorder="1" applyAlignment="1">
      <alignment horizontal="center" wrapText="1"/>
    </xf>
    <xf numFmtId="14" fontId="29" fillId="0" borderId="4" xfId="0" applyNumberFormat="1" applyFont="1" applyBorder="1" applyAlignment="1">
      <alignment horizontal="left" vertical="center"/>
    </xf>
    <xf numFmtId="14" fontId="28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wrapText="1"/>
    </xf>
    <xf numFmtId="14" fontId="29" fillId="0" borderId="4" xfId="0" applyNumberFormat="1" applyFont="1" applyBorder="1" applyAlignment="1">
      <alignment horizontal="left" vertical="center" wrapText="1"/>
    </xf>
    <xf numFmtId="0" fontId="29" fillId="0" borderId="4" xfId="0" applyFont="1" applyBorder="1" applyAlignment="1">
      <alignment horizontal="left"/>
    </xf>
    <xf numFmtId="0" fontId="28" fillId="18" borderId="4" xfId="0" applyFont="1" applyFill="1" applyBorder="1" applyAlignment="1">
      <alignment horizontal="center" vertical="center"/>
    </xf>
    <xf numFmtId="0" fontId="29" fillId="0" borderId="62" xfId="0" applyFont="1" applyBorder="1" applyAlignment="1">
      <alignment horizontal="center" vertical="center" wrapText="1"/>
    </xf>
    <xf numFmtId="0" fontId="29" fillId="15" borderId="1" xfId="0" applyFont="1" applyFill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 vertical="center" wrapText="1"/>
    </xf>
    <xf numFmtId="20" fontId="28" fillId="0" borderId="56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wrapText="1"/>
    </xf>
    <xf numFmtId="14" fontId="29" fillId="0" borderId="17" xfId="0" applyNumberFormat="1" applyFont="1" applyBorder="1" applyAlignment="1">
      <alignment vertical="center" wrapText="1"/>
    </xf>
    <xf numFmtId="20" fontId="29" fillId="0" borderId="17" xfId="0" applyNumberFormat="1" applyFont="1" applyBorder="1" applyAlignment="1">
      <alignment vertical="center" wrapText="1"/>
    </xf>
    <xf numFmtId="20" fontId="29" fillId="15" borderId="17" xfId="0" applyNumberFormat="1" applyFont="1" applyFill="1" applyBorder="1" applyAlignment="1">
      <alignment horizontal="center" vertical="center" wrapText="1"/>
    </xf>
    <xf numFmtId="3" fontId="29" fillId="0" borderId="17" xfId="0" applyNumberFormat="1" applyFont="1" applyBorder="1" applyAlignment="1">
      <alignment horizontal="center" vertical="center" wrapText="1"/>
    </xf>
    <xf numFmtId="3" fontId="29" fillId="0" borderId="4" xfId="0" applyNumberFormat="1" applyFont="1" applyBorder="1" applyAlignment="1">
      <alignment horizontal="center" vertical="center"/>
    </xf>
    <xf numFmtId="14" fontId="28" fillId="0" borderId="1" xfId="0" applyNumberFormat="1" applyFont="1" applyBorder="1" applyAlignment="1">
      <alignment horizontal="left"/>
    </xf>
    <xf numFmtId="20" fontId="29" fillId="0" borderId="0" xfId="0" applyNumberFormat="1" applyFont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0" fontId="29" fillId="15" borderId="18" xfId="0" applyFont="1" applyFill="1" applyBorder="1" applyAlignment="1">
      <alignment wrapText="1"/>
    </xf>
    <xf numFmtId="0" fontId="29" fillId="0" borderId="4" xfId="0" applyFont="1" applyBorder="1" applyAlignment="1">
      <alignment wrapText="1"/>
    </xf>
    <xf numFmtId="14" fontId="35" fillId="0" borderId="4" xfId="0" applyNumberFormat="1" applyFont="1" applyBorder="1" applyAlignment="1">
      <alignment horizontal="center" vertical="center"/>
    </xf>
    <xf numFmtId="0" fontId="35" fillId="0" borderId="4" xfId="0" applyFont="1" applyBorder="1" applyAlignment="1">
      <alignment vertical="center" wrapText="1"/>
    </xf>
    <xf numFmtId="0" fontId="35" fillId="15" borderId="4" xfId="0" applyFont="1" applyFill="1" applyBorder="1" applyAlignment="1">
      <alignment horizontal="left" vertical="center" wrapText="1"/>
    </xf>
    <xf numFmtId="14" fontId="35" fillId="0" borderId="4" xfId="0" applyNumberFormat="1" applyFont="1" applyBorder="1" applyAlignment="1">
      <alignment horizontal="center"/>
    </xf>
    <xf numFmtId="0" fontId="35" fillId="0" borderId="4" xfId="0" applyFont="1" applyBorder="1" applyAlignment="1">
      <alignment horizontal="left" vertical="center"/>
    </xf>
    <xf numFmtId="20" fontId="35" fillId="0" borderId="4" xfId="0" applyNumberFormat="1" applyFont="1" applyBorder="1" applyAlignment="1">
      <alignment horizontal="center"/>
    </xf>
    <xf numFmtId="20" fontId="2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22" fillId="10" borderId="58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4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14" fontId="17" fillId="0" borderId="11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756" zoomScale="60" zoomScaleNormal="60" workbookViewId="0">
      <selection activeCell="A767" sqref="A767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73" t="s">
        <v>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</row>
    <row r="2" spans="1:41" ht="18.600000000000001">
      <c r="A2" s="474" t="s">
        <v>1</v>
      </c>
      <c r="B2" s="474"/>
      <c r="C2" s="474"/>
      <c r="D2" s="474"/>
      <c r="E2" s="474"/>
      <c r="F2" s="474"/>
      <c r="G2" s="474"/>
      <c r="H2" s="474"/>
      <c r="I2" s="474"/>
      <c r="J2" s="474"/>
      <c r="K2" s="474"/>
      <c r="L2" s="474"/>
      <c r="M2" s="474"/>
      <c r="N2" s="474"/>
      <c r="O2" s="474"/>
    </row>
    <row r="3" spans="1:41" ht="18.600000000000001">
      <c r="A3" s="283" t="s">
        <v>2</v>
      </c>
      <c r="B3" s="283"/>
      <c r="F3" s="475" t="s">
        <v>3</v>
      </c>
      <c r="G3" s="475"/>
      <c r="H3" s="475"/>
      <c r="I3" s="475"/>
      <c r="J3" s="475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76" t="s">
        <v>18</v>
      </c>
      <c r="B5" s="476"/>
      <c r="C5" s="476"/>
      <c r="D5" s="476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</row>
    <row r="6" spans="1:41" ht="47.1">
      <c r="A6" s="372">
        <v>44202</v>
      </c>
      <c r="B6" s="373" t="s">
        <v>19</v>
      </c>
      <c r="C6" s="374" t="s">
        <v>20</v>
      </c>
      <c r="D6" s="375">
        <v>1</v>
      </c>
      <c r="E6" s="375" t="s">
        <v>21</v>
      </c>
      <c r="F6" s="376">
        <v>99</v>
      </c>
      <c r="G6" s="375" t="s">
        <v>22</v>
      </c>
      <c r="H6" s="377">
        <v>1.4583333333333332E-2</v>
      </c>
      <c r="I6" s="377">
        <v>0.51388888888888895</v>
      </c>
      <c r="J6" s="378">
        <f t="shared" ref="J6:J15" si="0">HOUR(I6-H6)+MINUTE(I6-H6)/60</f>
        <v>11.983333333333333</v>
      </c>
      <c r="K6" s="379">
        <v>2</v>
      </c>
      <c r="L6" s="375">
        <v>492</v>
      </c>
      <c r="M6" s="375">
        <v>492</v>
      </c>
      <c r="N6" s="378">
        <f t="shared" ref="N6:N15" si="1">J6*L6</f>
        <v>5895.7999999999993</v>
      </c>
      <c r="O6" s="381" t="s">
        <v>23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372">
        <v>44202</v>
      </c>
      <c r="B7" s="373" t="s">
        <v>19</v>
      </c>
      <c r="C7" s="374" t="s">
        <v>24</v>
      </c>
      <c r="D7" s="375">
        <v>1</v>
      </c>
      <c r="E7" s="375" t="s">
        <v>21</v>
      </c>
      <c r="F7" s="376">
        <v>99</v>
      </c>
      <c r="G7" s="375">
        <v>6</v>
      </c>
      <c r="H7" s="377">
        <v>0.39027777777777778</v>
      </c>
      <c r="I7" s="377">
        <v>0.39861111111111108</v>
      </c>
      <c r="J7" s="378">
        <f t="shared" si="0"/>
        <v>0.2</v>
      </c>
      <c r="K7" s="379">
        <v>18</v>
      </c>
      <c r="L7" s="380">
        <v>1</v>
      </c>
      <c r="M7" s="380"/>
      <c r="N7" s="378">
        <f t="shared" si="1"/>
        <v>0.2</v>
      </c>
      <c r="O7" s="381"/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372">
        <v>44202</v>
      </c>
      <c r="B8" s="373" t="s">
        <v>19</v>
      </c>
      <c r="C8" s="374" t="s">
        <v>24</v>
      </c>
      <c r="D8" s="375">
        <v>2</v>
      </c>
      <c r="E8" s="375" t="s">
        <v>21</v>
      </c>
      <c r="F8" s="376">
        <v>99</v>
      </c>
      <c r="G8" s="375">
        <v>6</v>
      </c>
      <c r="H8" s="377">
        <v>0.41736111111111113</v>
      </c>
      <c r="I8" s="377">
        <v>0.4291666666666667</v>
      </c>
      <c r="J8" s="378">
        <f t="shared" si="0"/>
        <v>0.28333333333333333</v>
      </c>
      <c r="K8" s="379">
        <v>12</v>
      </c>
      <c r="L8" s="375">
        <v>1</v>
      </c>
      <c r="M8" s="375"/>
      <c r="N8" s="378">
        <f t="shared" si="1"/>
        <v>0.28333333333333333</v>
      </c>
      <c r="O8" s="388"/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47.1">
      <c r="A9" s="372">
        <v>44202</v>
      </c>
      <c r="B9" s="373" t="s">
        <v>19</v>
      </c>
      <c r="C9" s="374" t="s">
        <v>25</v>
      </c>
      <c r="D9" s="375">
        <v>1</v>
      </c>
      <c r="E9" s="375" t="s">
        <v>21</v>
      </c>
      <c r="F9" s="376">
        <v>99</v>
      </c>
      <c r="G9" s="375">
        <v>6</v>
      </c>
      <c r="H9" s="377">
        <v>0.53402777777777777</v>
      </c>
      <c r="I9" s="377">
        <v>0.54027777777777775</v>
      </c>
      <c r="J9" s="378">
        <f t="shared" si="0"/>
        <v>0.15</v>
      </c>
      <c r="K9" s="379">
        <v>10</v>
      </c>
      <c r="L9" s="375">
        <v>14</v>
      </c>
      <c r="M9" s="375"/>
      <c r="N9" s="378">
        <f t="shared" si="1"/>
        <v>2.1</v>
      </c>
      <c r="O9" s="389" t="s">
        <v>26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47.1">
      <c r="A10" s="372">
        <v>44202</v>
      </c>
      <c r="B10" s="373" t="s">
        <v>19</v>
      </c>
      <c r="C10" s="374" t="s">
        <v>24</v>
      </c>
      <c r="D10" s="375">
        <v>3</v>
      </c>
      <c r="E10" s="375" t="s">
        <v>21</v>
      </c>
      <c r="F10" s="376">
        <v>99</v>
      </c>
      <c r="G10" s="375">
        <v>6</v>
      </c>
      <c r="H10" s="377">
        <v>0.53749999999999998</v>
      </c>
      <c r="I10" s="377">
        <v>0.54236111111111118</v>
      </c>
      <c r="J10" s="378">
        <f t="shared" si="0"/>
        <v>0.11666666666666667</v>
      </c>
      <c r="K10" s="379">
        <v>14</v>
      </c>
      <c r="L10" s="375">
        <v>1</v>
      </c>
      <c r="M10" s="383"/>
      <c r="N10" s="378">
        <f t="shared" si="1"/>
        <v>0.11666666666666667</v>
      </c>
      <c r="O10" s="389" t="s">
        <v>27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372">
        <v>44202</v>
      </c>
      <c r="B11" s="373" t="s">
        <v>19</v>
      </c>
      <c r="C11" s="374" t="s">
        <v>20</v>
      </c>
      <c r="D11" s="375">
        <v>2</v>
      </c>
      <c r="E11" s="375" t="s">
        <v>21</v>
      </c>
      <c r="F11" s="376">
        <v>99</v>
      </c>
      <c r="G11" s="375">
        <v>6</v>
      </c>
      <c r="H11" s="377">
        <v>0.58611111111111114</v>
      </c>
      <c r="I11" s="377">
        <v>0.61388888888888882</v>
      </c>
      <c r="J11" s="378">
        <f t="shared" si="0"/>
        <v>0.66666666666666663</v>
      </c>
      <c r="K11" s="379">
        <v>10</v>
      </c>
      <c r="L11" s="375">
        <v>492</v>
      </c>
      <c r="M11" s="380"/>
      <c r="N11" s="378">
        <f t="shared" si="1"/>
        <v>328</v>
      </c>
      <c r="O11" s="387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372">
        <v>44202</v>
      </c>
      <c r="B12" s="373" t="s">
        <v>19</v>
      </c>
      <c r="C12" s="374" t="s">
        <v>28</v>
      </c>
      <c r="D12" s="375">
        <v>1</v>
      </c>
      <c r="E12" s="375" t="s">
        <v>29</v>
      </c>
      <c r="F12" s="376">
        <v>99</v>
      </c>
      <c r="G12" s="375">
        <v>7</v>
      </c>
      <c r="H12" s="377">
        <v>0.61458333333333337</v>
      </c>
      <c r="I12" s="377">
        <v>0.64930555555555558</v>
      </c>
      <c r="J12" s="378">
        <f t="shared" si="0"/>
        <v>0.83333333333333337</v>
      </c>
      <c r="K12" s="379"/>
      <c r="L12" s="375">
        <v>11</v>
      </c>
      <c r="M12" s="380"/>
      <c r="N12" s="378">
        <f t="shared" si="1"/>
        <v>9.1666666666666679</v>
      </c>
      <c r="O12" s="387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372">
        <v>44202</v>
      </c>
      <c r="B13" s="373" t="s">
        <v>19</v>
      </c>
      <c r="C13" s="374" t="s">
        <v>30</v>
      </c>
      <c r="D13" s="375">
        <v>1</v>
      </c>
      <c r="E13" s="375" t="s">
        <v>29</v>
      </c>
      <c r="F13" s="376">
        <v>99</v>
      </c>
      <c r="G13" s="375">
        <v>7</v>
      </c>
      <c r="H13" s="377">
        <v>0.61458333333333337</v>
      </c>
      <c r="I13" s="377">
        <v>0.65625</v>
      </c>
      <c r="J13" s="378">
        <f t="shared" si="0"/>
        <v>1</v>
      </c>
      <c r="K13" s="379"/>
      <c r="L13" s="375">
        <v>25</v>
      </c>
      <c r="M13" s="380"/>
      <c r="N13" s="378">
        <f t="shared" si="1"/>
        <v>25</v>
      </c>
      <c r="O13" s="387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372">
        <v>44202</v>
      </c>
      <c r="B14" s="373" t="s">
        <v>19</v>
      </c>
      <c r="C14" s="374" t="s">
        <v>20</v>
      </c>
      <c r="D14" s="375">
        <v>3</v>
      </c>
      <c r="E14" s="375" t="s">
        <v>29</v>
      </c>
      <c r="F14" s="376">
        <v>99</v>
      </c>
      <c r="G14" s="375">
        <v>7</v>
      </c>
      <c r="H14" s="377">
        <v>0.61597222222222225</v>
      </c>
      <c r="I14" s="377">
        <v>0.65902777777777777</v>
      </c>
      <c r="J14" s="378">
        <f t="shared" si="0"/>
        <v>1.0333333333333334</v>
      </c>
      <c r="K14" s="379"/>
      <c r="L14" s="375">
        <v>492</v>
      </c>
      <c r="M14" s="380"/>
      <c r="N14" s="378">
        <f t="shared" si="1"/>
        <v>508.40000000000003</v>
      </c>
      <c r="O14" s="387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372">
        <v>44202</v>
      </c>
      <c r="B15" s="373" t="s">
        <v>19</v>
      </c>
      <c r="C15" s="374" t="s">
        <v>30</v>
      </c>
      <c r="D15" s="375">
        <v>2</v>
      </c>
      <c r="E15" s="375" t="s">
        <v>21</v>
      </c>
      <c r="F15" s="376">
        <v>99</v>
      </c>
      <c r="G15" s="375">
        <v>7</v>
      </c>
      <c r="H15" s="377">
        <v>0.71666666666666667</v>
      </c>
      <c r="I15" s="377">
        <v>0.99930555555555556</v>
      </c>
      <c r="J15" s="378">
        <f t="shared" si="0"/>
        <v>6.7833333333333332</v>
      </c>
      <c r="K15" s="379">
        <v>4</v>
      </c>
      <c r="L15" s="375">
        <v>0</v>
      </c>
      <c r="M15" s="380"/>
      <c r="N15" s="378">
        <f t="shared" si="1"/>
        <v>0</v>
      </c>
      <c r="O15" s="387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372" t="s">
        <v>31</v>
      </c>
      <c r="B16" s="373" t="s">
        <v>19</v>
      </c>
      <c r="C16" s="374" t="s">
        <v>32</v>
      </c>
      <c r="D16" s="375"/>
      <c r="E16" s="375" t="s">
        <v>33</v>
      </c>
      <c r="F16" s="376" t="s">
        <v>34</v>
      </c>
      <c r="G16" s="375">
        <v>7</v>
      </c>
      <c r="H16" s="377">
        <v>0</v>
      </c>
      <c r="I16" s="377">
        <v>1.1111111111111112E-2</v>
      </c>
      <c r="J16" s="378">
        <f>HOUR(I16-H16)+MINUTE(I16-H16)/60</f>
        <v>0.26666666666666666</v>
      </c>
      <c r="K16" s="379">
        <v>1.7</v>
      </c>
      <c r="L16" s="375">
        <v>14</v>
      </c>
      <c r="M16" s="380"/>
      <c r="N16" s="378">
        <f>J16*L16</f>
        <v>3.7333333333333334</v>
      </c>
      <c r="O16" s="387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45">
      <c r="A17" s="372">
        <v>44202</v>
      </c>
      <c r="B17" s="373" t="s">
        <v>19</v>
      </c>
      <c r="C17" s="374" t="s">
        <v>32</v>
      </c>
      <c r="D17" s="375">
        <v>1</v>
      </c>
      <c r="E17" s="375" t="s">
        <v>21</v>
      </c>
      <c r="F17" s="376">
        <v>99</v>
      </c>
      <c r="G17" s="375">
        <v>7</v>
      </c>
      <c r="H17" s="377">
        <v>1.4583333333333332E-2</v>
      </c>
      <c r="I17" s="377">
        <v>0.54722222222222217</v>
      </c>
      <c r="J17" s="378">
        <f>HOUR(I17-H17)+MINUTE(I17-H17)/60</f>
        <v>12.783333333333333</v>
      </c>
      <c r="K17" s="378"/>
      <c r="L17" s="375">
        <v>14</v>
      </c>
      <c r="M17" s="375"/>
      <c r="N17" s="378">
        <f>J17*L17</f>
        <v>178.96666666666667</v>
      </c>
      <c r="O17" s="381"/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45">
      <c r="A18" s="372">
        <v>44202</v>
      </c>
      <c r="B18" s="373" t="s">
        <v>19</v>
      </c>
      <c r="C18" s="374" t="s">
        <v>32</v>
      </c>
      <c r="D18" s="375">
        <v>2</v>
      </c>
      <c r="E18" s="375" t="s">
        <v>21</v>
      </c>
      <c r="F18" s="376">
        <v>99</v>
      </c>
      <c r="G18" s="375">
        <v>6</v>
      </c>
      <c r="H18" s="377">
        <v>0.58611111111111114</v>
      </c>
      <c r="I18" s="377">
        <v>0.68472222222222223</v>
      </c>
      <c r="J18" s="378">
        <f>HOUR(I18-H18)+MINUTE(I18-H18)/60</f>
        <v>2.3666666666666667</v>
      </c>
      <c r="K18" s="379">
        <v>1.5</v>
      </c>
      <c r="L18" s="375">
        <v>14</v>
      </c>
      <c r="M18" s="380"/>
      <c r="N18" s="378">
        <f>J18*L18</f>
        <v>33.133333333333333</v>
      </c>
      <c r="O18" s="387"/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45">
      <c r="A19" s="423" t="s">
        <v>31</v>
      </c>
      <c r="B19" s="403" t="s">
        <v>35</v>
      </c>
      <c r="C19" s="444" t="s">
        <v>36</v>
      </c>
      <c r="D19" s="404"/>
      <c r="E19" s="411" t="s">
        <v>37</v>
      </c>
      <c r="F19" s="288" t="s">
        <v>34</v>
      </c>
      <c r="G19" s="404">
        <v>1</v>
      </c>
      <c r="H19" s="405">
        <v>0</v>
      </c>
      <c r="I19" s="406">
        <v>0.99930555555555556</v>
      </c>
      <c r="J19" s="407">
        <f t="shared" ref="J19:J38" si="2">HOUR(I19-H19)+MINUTE(I19-H19)/60</f>
        <v>23.983333333333334</v>
      </c>
      <c r="K19" s="404" t="s">
        <v>38</v>
      </c>
      <c r="L19" s="408">
        <v>0</v>
      </c>
      <c r="M19" s="408">
        <v>0</v>
      </c>
      <c r="N19" s="398">
        <f t="shared" ref="N19:N38" si="3">J19*L19</f>
        <v>0</v>
      </c>
      <c r="O19" s="296" t="s">
        <v>39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423" t="s">
        <v>31</v>
      </c>
      <c r="B20" s="403" t="s">
        <v>35</v>
      </c>
      <c r="C20" s="448" t="s">
        <v>40</v>
      </c>
      <c r="D20" s="411">
        <v>10</v>
      </c>
      <c r="E20" s="412" t="s">
        <v>41</v>
      </c>
      <c r="F20" s="413" t="s">
        <v>34</v>
      </c>
      <c r="G20" s="404">
        <v>7</v>
      </c>
      <c r="H20" s="406">
        <v>0.82430555555555562</v>
      </c>
      <c r="I20" s="406">
        <v>0.99930555555555556</v>
      </c>
      <c r="J20" s="407">
        <f t="shared" si="2"/>
        <v>4.2</v>
      </c>
      <c r="K20" s="404" t="s">
        <v>38</v>
      </c>
      <c r="L20" s="408">
        <v>0</v>
      </c>
      <c r="M20" s="408">
        <v>0</v>
      </c>
      <c r="N20" s="398">
        <f t="shared" si="3"/>
        <v>0</v>
      </c>
      <c r="O20" s="296" t="s">
        <v>42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45">
      <c r="A21" s="423" t="s">
        <v>31</v>
      </c>
      <c r="B21" s="403" t="s">
        <v>35</v>
      </c>
      <c r="C21" s="444" t="s">
        <v>43</v>
      </c>
      <c r="D21" s="411">
        <v>12</v>
      </c>
      <c r="E21" s="404" t="s">
        <v>44</v>
      </c>
      <c r="F21" s="288">
        <v>99</v>
      </c>
      <c r="G21" s="404">
        <v>6</v>
      </c>
      <c r="H21" s="405">
        <v>0</v>
      </c>
      <c r="I21" s="406">
        <v>0.75694444444444453</v>
      </c>
      <c r="J21" s="407">
        <f t="shared" si="2"/>
        <v>18.166666666666668</v>
      </c>
      <c r="K21" s="404" t="s">
        <v>45</v>
      </c>
      <c r="L21" s="408">
        <v>4010</v>
      </c>
      <c r="M21" s="408">
        <v>4010</v>
      </c>
      <c r="N21" s="398">
        <f t="shared" si="3"/>
        <v>72848.333333333343</v>
      </c>
      <c r="O21" s="296" t="s">
        <v>39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412">
        <v>44202</v>
      </c>
      <c r="B22" s="403" t="s">
        <v>35</v>
      </c>
      <c r="C22" s="447" t="s">
        <v>46</v>
      </c>
      <c r="D22" s="404">
        <v>1</v>
      </c>
      <c r="E22" s="404" t="s">
        <v>44</v>
      </c>
      <c r="F22" s="288">
        <v>99</v>
      </c>
      <c r="G22" s="422">
        <v>6</v>
      </c>
      <c r="H22" s="406">
        <v>6.9444444444444441E-3</v>
      </c>
      <c r="I22" s="406">
        <v>0.56319444444444444</v>
      </c>
      <c r="J22" s="421">
        <f t="shared" si="2"/>
        <v>13.35</v>
      </c>
      <c r="K22" s="424" t="s">
        <v>45</v>
      </c>
      <c r="L22" s="408">
        <v>117</v>
      </c>
      <c r="M22" s="408">
        <v>117</v>
      </c>
      <c r="N22" s="398">
        <f t="shared" si="3"/>
        <v>1561.95</v>
      </c>
      <c r="O22" s="296" t="s">
        <v>39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45">
      <c r="A23" s="392">
        <v>44347</v>
      </c>
      <c r="B23" s="393" t="s">
        <v>47</v>
      </c>
      <c r="C23" s="401" t="s">
        <v>48</v>
      </c>
      <c r="D23" s="400">
        <v>1</v>
      </c>
      <c r="E23" s="400" t="s">
        <v>21</v>
      </c>
      <c r="F23" s="286">
        <v>99</v>
      </c>
      <c r="G23" s="400">
        <v>7</v>
      </c>
      <c r="H23" s="397">
        <v>0</v>
      </c>
      <c r="I23" s="397">
        <v>0.64722222222222225</v>
      </c>
      <c r="J23" s="398">
        <f t="shared" si="2"/>
        <v>15.533333333333333</v>
      </c>
      <c r="K23" s="398">
        <v>0.03</v>
      </c>
      <c r="L23" s="395">
        <v>1065</v>
      </c>
      <c r="M23" s="295"/>
      <c r="N23" s="398">
        <f t="shared" si="3"/>
        <v>16543</v>
      </c>
      <c r="O23" s="294"/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45">
      <c r="A24" s="392">
        <v>44347</v>
      </c>
      <c r="B24" s="393" t="s">
        <v>47</v>
      </c>
      <c r="C24" s="394" t="s">
        <v>49</v>
      </c>
      <c r="D24" s="395">
        <v>1</v>
      </c>
      <c r="E24" s="395" t="s">
        <v>50</v>
      </c>
      <c r="F24" s="396" t="s">
        <v>34</v>
      </c>
      <c r="G24" s="395">
        <v>7</v>
      </c>
      <c r="H24" s="397">
        <v>0</v>
      </c>
      <c r="I24" s="397">
        <v>0.44097222222222227</v>
      </c>
      <c r="J24" s="398">
        <f t="shared" si="2"/>
        <v>10.583333333333334</v>
      </c>
      <c r="K24" s="416">
        <v>8</v>
      </c>
      <c r="L24" s="395">
        <v>9306</v>
      </c>
      <c r="M24" s="295"/>
      <c r="N24" s="398">
        <f t="shared" si="3"/>
        <v>98488.5</v>
      </c>
      <c r="O24" s="294"/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70.5">
      <c r="A25" s="392">
        <v>44347</v>
      </c>
      <c r="B25" s="393" t="s">
        <v>47</v>
      </c>
      <c r="C25" s="394" t="s">
        <v>51</v>
      </c>
      <c r="D25" s="395">
        <v>1</v>
      </c>
      <c r="E25" s="395" t="s">
        <v>21</v>
      </c>
      <c r="F25" s="396">
        <v>99</v>
      </c>
      <c r="G25" s="395">
        <v>1</v>
      </c>
      <c r="H25" s="397">
        <v>0</v>
      </c>
      <c r="I25" s="397">
        <v>0.80486111111111114</v>
      </c>
      <c r="J25" s="398">
        <f t="shared" si="2"/>
        <v>19.316666666666666</v>
      </c>
      <c r="K25" s="416">
        <v>0.5</v>
      </c>
      <c r="L25" s="395">
        <v>20</v>
      </c>
      <c r="M25" s="295"/>
      <c r="N25" s="398">
        <f t="shared" si="3"/>
        <v>386.33333333333331</v>
      </c>
      <c r="O25" s="294" t="s">
        <v>52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117.6">
      <c r="A26" s="392">
        <v>44347</v>
      </c>
      <c r="B26" s="393" t="s">
        <v>47</v>
      </c>
      <c r="C26" s="394" t="s">
        <v>53</v>
      </c>
      <c r="D26" s="395">
        <v>1</v>
      </c>
      <c r="E26" s="395" t="s">
        <v>21</v>
      </c>
      <c r="F26" s="396">
        <v>99</v>
      </c>
      <c r="G26" s="395">
        <v>1</v>
      </c>
      <c r="H26" s="397">
        <v>0</v>
      </c>
      <c r="I26" s="397">
        <v>0.62638888888888888</v>
      </c>
      <c r="J26" s="398">
        <f t="shared" si="2"/>
        <v>15.033333333333333</v>
      </c>
      <c r="K26" s="416">
        <v>0.5</v>
      </c>
      <c r="L26" s="395">
        <v>6</v>
      </c>
      <c r="M26" s="295"/>
      <c r="N26" s="398">
        <f t="shared" si="3"/>
        <v>90.2</v>
      </c>
      <c r="O26" s="294" t="s">
        <v>54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392">
        <v>44347</v>
      </c>
      <c r="B27" s="393" t="s">
        <v>47</v>
      </c>
      <c r="C27" s="394" t="s">
        <v>55</v>
      </c>
      <c r="D27" s="395">
        <v>1</v>
      </c>
      <c r="E27" s="395" t="s">
        <v>21</v>
      </c>
      <c r="F27" s="396">
        <v>99</v>
      </c>
      <c r="G27" s="395">
        <v>1</v>
      </c>
      <c r="H27" s="397">
        <v>0</v>
      </c>
      <c r="I27" s="397">
        <v>0.33402777777777781</v>
      </c>
      <c r="J27" s="398">
        <f t="shared" si="2"/>
        <v>8.0166666666666675</v>
      </c>
      <c r="K27" s="416">
        <v>1</v>
      </c>
      <c r="L27" s="395">
        <v>33</v>
      </c>
      <c r="M27" s="295"/>
      <c r="N27" s="398">
        <f t="shared" si="3"/>
        <v>264.55</v>
      </c>
      <c r="O27" s="294" t="s">
        <v>56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392">
        <v>44347</v>
      </c>
      <c r="B28" s="393" t="s">
        <v>47</v>
      </c>
      <c r="C28" s="394" t="s">
        <v>57</v>
      </c>
      <c r="D28" s="395">
        <v>1</v>
      </c>
      <c r="E28" s="395" t="s">
        <v>21</v>
      </c>
      <c r="F28" s="396">
        <v>99</v>
      </c>
      <c r="G28" s="395">
        <v>1</v>
      </c>
      <c r="H28" s="397">
        <v>0</v>
      </c>
      <c r="I28" s="397">
        <v>0.47916666666666669</v>
      </c>
      <c r="J28" s="398">
        <f t="shared" si="2"/>
        <v>11.5</v>
      </c>
      <c r="K28" s="416">
        <v>1.5</v>
      </c>
      <c r="L28" s="395">
        <v>1</v>
      </c>
      <c r="M28" s="295"/>
      <c r="N28" s="398">
        <f t="shared" si="3"/>
        <v>11.5</v>
      </c>
      <c r="O28" s="294"/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45">
      <c r="A29" s="392">
        <v>44348</v>
      </c>
      <c r="B29" s="393" t="s">
        <v>47</v>
      </c>
      <c r="C29" s="394" t="s">
        <v>58</v>
      </c>
      <c r="D29" s="395">
        <v>1</v>
      </c>
      <c r="E29" s="395" t="s">
        <v>21</v>
      </c>
      <c r="F29" s="396">
        <v>99</v>
      </c>
      <c r="G29" s="395">
        <v>6</v>
      </c>
      <c r="H29" s="397">
        <v>0.47569444444444442</v>
      </c>
      <c r="I29" s="397">
        <v>0.4861111111111111</v>
      </c>
      <c r="J29" s="398">
        <f t="shared" si="2"/>
        <v>0.25</v>
      </c>
      <c r="K29" s="399">
        <v>3</v>
      </c>
      <c r="L29" s="295">
        <v>1766</v>
      </c>
      <c r="M29" s="295"/>
      <c r="N29" s="398">
        <f t="shared" si="3"/>
        <v>441.5</v>
      </c>
      <c r="O29" s="294"/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45">
      <c r="A30" s="392">
        <v>44348</v>
      </c>
      <c r="B30" s="393" t="s">
        <v>47</v>
      </c>
      <c r="C30" s="394" t="s">
        <v>58</v>
      </c>
      <c r="D30" s="395">
        <v>2</v>
      </c>
      <c r="E30" s="395" t="s">
        <v>21</v>
      </c>
      <c r="F30" s="396">
        <v>99</v>
      </c>
      <c r="G30" s="395">
        <v>6</v>
      </c>
      <c r="H30" s="397">
        <v>0.48888888888888887</v>
      </c>
      <c r="I30" s="397">
        <v>0.66319444444444442</v>
      </c>
      <c r="J30" s="398">
        <f t="shared" si="2"/>
        <v>4.1833333333333336</v>
      </c>
      <c r="K30" s="399">
        <v>3</v>
      </c>
      <c r="L30" s="295">
        <v>1766</v>
      </c>
      <c r="M30" s="295"/>
      <c r="N30" s="398">
        <f t="shared" si="3"/>
        <v>7387.7666666666673</v>
      </c>
      <c r="O30" s="294"/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392">
        <v>44348</v>
      </c>
      <c r="B31" s="393" t="s">
        <v>47</v>
      </c>
      <c r="C31" s="394" t="s">
        <v>59</v>
      </c>
      <c r="D31" s="395">
        <v>1</v>
      </c>
      <c r="E31" s="395" t="s">
        <v>21</v>
      </c>
      <c r="F31" s="396">
        <v>99</v>
      </c>
      <c r="G31" s="395">
        <v>1</v>
      </c>
      <c r="H31" s="397">
        <v>0.55208333333333337</v>
      </c>
      <c r="I31" s="397">
        <v>0.63472222222222219</v>
      </c>
      <c r="J31" s="398">
        <f t="shared" si="2"/>
        <v>1.9833333333333334</v>
      </c>
      <c r="K31" s="416">
        <v>0.5</v>
      </c>
      <c r="L31" s="395">
        <v>166</v>
      </c>
      <c r="M31" s="295"/>
      <c r="N31" s="398">
        <f t="shared" si="3"/>
        <v>329.23333333333335</v>
      </c>
      <c r="O31" s="294"/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45">
      <c r="A32" s="392">
        <v>44348</v>
      </c>
      <c r="B32" s="393" t="s">
        <v>47</v>
      </c>
      <c r="C32" s="394" t="s">
        <v>55</v>
      </c>
      <c r="D32" s="395">
        <v>2</v>
      </c>
      <c r="E32" s="395" t="s">
        <v>21</v>
      </c>
      <c r="F32" s="396">
        <v>99</v>
      </c>
      <c r="G32" s="395">
        <v>1</v>
      </c>
      <c r="H32" s="397">
        <v>0.62083333333333335</v>
      </c>
      <c r="I32" s="397">
        <v>0.6430555555555556</v>
      </c>
      <c r="J32" s="398">
        <f t="shared" si="2"/>
        <v>0.53333333333333333</v>
      </c>
      <c r="K32" s="416">
        <v>1</v>
      </c>
      <c r="L32" s="395">
        <v>33</v>
      </c>
      <c r="M32" s="295"/>
      <c r="N32" s="398">
        <f t="shared" si="3"/>
        <v>17.600000000000001</v>
      </c>
      <c r="O32" s="294"/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45">
      <c r="A33" s="392">
        <v>44348</v>
      </c>
      <c r="B33" s="393" t="s">
        <v>47</v>
      </c>
      <c r="C33" s="394" t="s">
        <v>49</v>
      </c>
      <c r="D33" s="395">
        <v>2</v>
      </c>
      <c r="E33" s="395" t="s">
        <v>50</v>
      </c>
      <c r="F33" s="396" t="s">
        <v>34</v>
      </c>
      <c r="G33" s="395">
        <v>7</v>
      </c>
      <c r="H33" s="397">
        <v>0.62083333333333335</v>
      </c>
      <c r="I33" s="397">
        <v>0.99930555555555556</v>
      </c>
      <c r="J33" s="398">
        <f t="shared" si="2"/>
        <v>9.0833333333333339</v>
      </c>
      <c r="K33" s="416">
        <v>8</v>
      </c>
      <c r="L33" s="395">
        <v>9306</v>
      </c>
      <c r="M33" s="295"/>
      <c r="N33" s="398">
        <f t="shared" si="3"/>
        <v>84529.5</v>
      </c>
      <c r="O33" s="294"/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47.1">
      <c r="A34" s="372">
        <v>44202</v>
      </c>
      <c r="B34" s="373" t="s">
        <v>19</v>
      </c>
      <c r="C34" s="374" t="s">
        <v>30</v>
      </c>
      <c r="D34" s="375">
        <v>1</v>
      </c>
      <c r="E34" s="375" t="s">
        <v>21</v>
      </c>
      <c r="F34" s="376">
        <v>99</v>
      </c>
      <c r="G34" s="375">
        <v>7</v>
      </c>
      <c r="H34" s="377">
        <v>0</v>
      </c>
      <c r="I34" s="377">
        <v>0.50902777777777775</v>
      </c>
      <c r="J34" s="378">
        <f t="shared" si="2"/>
        <v>12.216666666666667</v>
      </c>
      <c r="K34" s="379">
        <v>6</v>
      </c>
      <c r="L34" s="375">
        <v>25</v>
      </c>
      <c r="M34" s="375">
        <v>25</v>
      </c>
      <c r="N34" s="378">
        <f t="shared" si="3"/>
        <v>305.41666666666669</v>
      </c>
      <c r="O34" s="381" t="s">
        <v>60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45">
      <c r="A35" s="372">
        <v>44233</v>
      </c>
      <c r="B35" s="373" t="s">
        <v>19</v>
      </c>
      <c r="C35" s="374" t="s">
        <v>28</v>
      </c>
      <c r="D35" s="375">
        <v>1</v>
      </c>
      <c r="E35" s="375" t="s">
        <v>33</v>
      </c>
      <c r="F35" s="376" t="s">
        <v>34</v>
      </c>
      <c r="G35" s="375">
        <v>7</v>
      </c>
      <c r="H35" s="377">
        <v>0.14444444444444446</v>
      </c>
      <c r="I35" s="377">
        <v>0.15208333333333332</v>
      </c>
      <c r="J35" s="378">
        <f t="shared" si="2"/>
        <v>0.18333333333333332</v>
      </c>
      <c r="K35" s="379">
        <v>4</v>
      </c>
      <c r="L35" s="380">
        <v>11</v>
      </c>
      <c r="M35" s="380"/>
      <c r="N35" s="378">
        <f t="shared" si="3"/>
        <v>2.0166666666666666</v>
      </c>
      <c r="O35" s="381"/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45">
      <c r="A36" s="372">
        <v>44233</v>
      </c>
      <c r="B36" s="373" t="s">
        <v>19</v>
      </c>
      <c r="C36" s="374" t="s">
        <v>25</v>
      </c>
      <c r="D36" s="375">
        <v>1</v>
      </c>
      <c r="E36" s="375" t="s">
        <v>33</v>
      </c>
      <c r="F36" s="376" t="s">
        <v>34</v>
      </c>
      <c r="G36" s="375">
        <v>7</v>
      </c>
      <c r="H36" s="377">
        <v>0.4597222222222222</v>
      </c>
      <c r="I36" s="377">
        <v>0.51111111111111118</v>
      </c>
      <c r="J36" s="378">
        <f t="shared" si="2"/>
        <v>1.2333333333333334</v>
      </c>
      <c r="K36" s="379">
        <v>15</v>
      </c>
      <c r="L36" s="375">
        <v>14</v>
      </c>
      <c r="M36" s="375"/>
      <c r="N36" s="378">
        <f t="shared" si="3"/>
        <v>17.266666666666666</v>
      </c>
      <c r="O36" s="388"/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372">
        <v>44233</v>
      </c>
      <c r="B37" s="373" t="s">
        <v>19</v>
      </c>
      <c r="C37" s="374" t="s">
        <v>25</v>
      </c>
      <c r="D37" s="375">
        <v>2</v>
      </c>
      <c r="E37" s="375" t="s">
        <v>33</v>
      </c>
      <c r="F37" s="376" t="s">
        <v>34</v>
      </c>
      <c r="G37" s="375">
        <v>7</v>
      </c>
      <c r="H37" s="377">
        <v>0.7895833333333333</v>
      </c>
      <c r="I37" s="377">
        <v>0.82291666666666663</v>
      </c>
      <c r="J37" s="378">
        <f t="shared" si="2"/>
        <v>0.8</v>
      </c>
      <c r="K37" s="379">
        <v>4</v>
      </c>
      <c r="L37" s="375">
        <v>14</v>
      </c>
      <c r="M37" s="383"/>
      <c r="N37" s="378">
        <f t="shared" si="3"/>
        <v>11.200000000000001</v>
      </c>
      <c r="O37" s="390"/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45">
      <c r="A38" s="372">
        <v>44233</v>
      </c>
      <c r="B38" s="373" t="s">
        <v>19</v>
      </c>
      <c r="C38" s="374" t="s">
        <v>30</v>
      </c>
      <c r="D38" s="375">
        <v>1</v>
      </c>
      <c r="E38" s="375" t="s">
        <v>33</v>
      </c>
      <c r="F38" s="376" t="s">
        <v>34</v>
      </c>
      <c r="G38" s="375">
        <v>7</v>
      </c>
      <c r="H38" s="377">
        <v>0.79513888888888884</v>
      </c>
      <c r="I38" s="377">
        <v>0.82291666666666663</v>
      </c>
      <c r="J38" s="378">
        <f t="shared" si="2"/>
        <v>0.66666666666666663</v>
      </c>
      <c r="K38" s="379">
        <v>5</v>
      </c>
      <c r="L38" s="375">
        <v>25</v>
      </c>
      <c r="M38" s="380"/>
      <c r="N38" s="378">
        <f t="shared" si="3"/>
        <v>16.666666666666664</v>
      </c>
      <c r="O38" s="387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45">
      <c r="A39" s="372">
        <v>44233</v>
      </c>
      <c r="B39" s="373" t="s">
        <v>19</v>
      </c>
      <c r="C39" s="374" t="s">
        <v>20</v>
      </c>
      <c r="D39" s="385">
        <v>1</v>
      </c>
      <c r="E39" s="375" t="s">
        <v>33</v>
      </c>
      <c r="F39" s="376" t="s">
        <v>34</v>
      </c>
      <c r="G39" s="375">
        <v>7</v>
      </c>
      <c r="H39" s="377">
        <v>0.82013888888888886</v>
      </c>
      <c r="I39" s="382">
        <v>0.99930555555555556</v>
      </c>
      <c r="J39" s="378">
        <f>HOUR(I39-H39)+MINUTE(I39-H39)/60</f>
        <v>4.3</v>
      </c>
      <c r="K39" s="378">
        <v>9</v>
      </c>
      <c r="L39" s="375">
        <v>0</v>
      </c>
      <c r="M39" s="386"/>
      <c r="N39" s="378">
        <f>J39*L39</f>
        <v>0</v>
      </c>
      <c r="O39" s="387"/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372">
        <v>44233</v>
      </c>
      <c r="B40" s="373" t="s">
        <v>19</v>
      </c>
      <c r="C40" s="374" t="s">
        <v>32</v>
      </c>
      <c r="D40" s="385">
        <v>1</v>
      </c>
      <c r="E40" s="375" t="s">
        <v>33</v>
      </c>
      <c r="F40" s="376" t="s">
        <v>34</v>
      </c>
      <c r="G40" s="375">
        <v>7</v>
      </c>
      <c r="H40" s="377">
        <v>0.82013888888888886</v>
      </c>
      <c r="I40" s="382">
        <v>0.99930555555555556</v>
      </c>
      <c r="J40" s="378">
        <f>HOUR(I40-H40)+MINUTE(I40-H40)/60</f>
        <v>4.3</v>
      </c>
      <c r="K40" s="378"/>
      <c r="L40" s="375">
        <v>0</v>
      </c>
      <c r="M40" s="386"/>
      <c r="N40" s="378">
        <f>J40*L40</f>
        <v>0</v>
      </c>
      <c r="O40" s="387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45">
      <c r="A41" s="415">
        <v>44233</v>
      </c>
      <c r="B41" s="425" t="s">
        <v>35</v>
      </c>
      <c r="C41" s="403" t="s">
        <v>40</v>
      </c>
      <c r="D41" s="404"/>
      <c r="E41" s="404" t="s">
        <v>41</v>
      </c>
      <c r="F41" s="288" t="s">
        <v>34</v>
      </c>
      <c r="G41" s="404">
        <v>7</v>
      </c>
      <c r="H41" s="406">
        <v>0</v>
      </c>
      <c r="I41" s="406">
        <v>0.29652777777777778</v>
      </c>
      <c r="J41" s="407">
        <f t="shared" ref="J41:J56" si="4">HOUR(I41-H41)+MINUTE(I41-H41)/60</f>
        <v>7.1166666666666663</v>
      </c>
      <c r="K41" s="404" t="s">
        <v>38</v>
      </c>
      <c r="L41" s="408">
        <v>9634</v>
      </c>
      <c r="M41" s="408">
        <v>9634</v>
      </c>
      <c r="N41" s="398">
        <f t="shared" ref="N41:N56" si="5">J41*L41</f>
        <v>68561.96666666666</v>
      </c>
      <c r="O41" s="420" t="s">
        <v>42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45">
      <c r="A42" s="415">
        <v>44233</v>
      </c>
      <c r="B42" s="425" t="s">
        <v>35</v>
      </c>
      <c r="C42" s="403" t="s">
        <v>36</v>
      </c>
      <c r="D42" s="404"/>
      <c r="E42" s="404" t="s">
        <v>41</v>
      </c>
      <c r="F42" s="288" t="s">
        <v>34</v>
      </c>
      <c r="G42" s="404">
        <v>7</v>
      </c>
      <c r="H42" s="406">
        <v>0</v>
      </c>
      <c r="I42" s="406">
        <v>8.9583333333333334E-2</v>
      </c>
      <c r="J42" s="407">
        <f t="shared" si="4"/>
        <v>2.15</v>
      </c>
      <c r="K42" s="404" t="s">
        <v>38</v>
      </c>
      <c r="L42" s="408">
        <v>4000</v>
      </c>
      <c r="M42" s="408">
        <v>4000</v>
      </c>
      <c r="N42" s="398">
        <f t="shared" si="5"/>
        <v>8600</v>
      </c>
      <c r="O42" s="420" t="s">
        <v>42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47.1">
      <c r="A43" s="415">
        <v>44233</v>
      </c>
      <c r="B43" s="425" t="s">
        <v>35</v>
      </c>
      <c r="C43" s="403" t="s">
        <v>46</v>
      </c>
      <c r="D43" s="404">
        <v>3</v>
      </c>
      <c r="E43" s="404" t="s">
        <v>44</v>
      </c>
      <c r="F43" s="288">
        <v>99</v>
      </c>
      <c r="G43" s="404">
        <v>6</v>
      </c>
      <c r="H43" s="406">
        <v>2.4305555555555556E-2</v>
      </c>
      <c r="I43" s="406">
        <v>0.4680555555555555</v>
      </c>
      <c r="J43" s="407">
        <f t="shared" si="4"/>
        <v>10.65</v>
      </c>
      <c r="K43" s="404" t="s">
        <v>45</v>
      </c>
      <c r="L43" s="408">
        <v>117</v>
      </c>
      <c r="M43" s="408">
        <v>117</v>
      </c>
      <c r="N43" s="398">
        <f t="shared" si="5"/>
        <v>1246.05</v>
      </c>
      <c r="O43" s="420" t="s">
        <v>61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415">
        <v>44233</v>
      </c>
      <c r="B44" s="425" t="s">
        <v>35</v>
      </c>
      <c r="C44" s="403" t="s">
        <v>62</v>
      </c>
      <c r="D44" s="404">
        <v>5</v>
      </c>
      <c r="E44" s="404" t="s">
        <v>44</v>
      </c>
      <c r="F44" s="288">
        <v>99</v>
      </c>
      <c r="G44" s="404">
        <v>6</v>
      </c>
      <c r="H44" s="406">
        <v>0.17847222222222223</v>
      </c>
      <c r="I44" s="406">
        <v>0.18541666666666667</v>
      </c>
      <c r="J44" s="407">
        <f t="shared" si="4"/>
        <v>0.16666666666666666</v>
      </c>
      <c r="K44" s="404" t="s">
        <v>63</v>
      </c>
      <c r="L44" s="408">
        <v>4010</v>
      </c>
      <c r="M44" s="408">
        <v>4010</v>
      </c>
      <c r="N44" s="398">
        <f t="shared" si="5"/>
        <v>668.33333333333326</v>
      </c>
      <c r="O44" s="420" t="s">
        <v>64</v>
      </c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415">
        <v>44233</v>
      </c>
      <c r="B45" s="452" t="s">
        <v>35</v>
      </c>
      <c r="C45" s="403" t="s">
        <v>36</v>
      </c>
      <c r="D45" s="404">
        <v>5</v>
      </c>
      <c r="E45" s="404" t="s">
        <v>37</v>
      </c>
      <c r="F45" s="288" t="s">
        <v>34</v>
      </c>
      <c r="G45" s="404">
        <v>1</v>
      </c>
      <c r="H45" s="406">
        <v>0.17847222222222223</v>
      </c>
      <c r="I45" s="406">
        <v>0.48333333333333334</v>
      </c>
      <c r="J45" s="407">
        <f t="shared" si="4"/>
        <v>7.3166666666666664</v>
      </c>
      <c r="K45" s="404" t="s">
        <v>38</v>
      </c>
      <c r="L45" s="408">
        <v>4000</v>
      </c>
      <c r="M45" s="408">
        <v>4000</v>
      </c>
      <c r="N45" s="398">
        <f t="shared" si="5"/>
        <v>29266.666666666664</v>
      </c>
      <c r="O45" s="420" t="s">
        <v>39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45">
      <c r="A46" s="415">
        <v>44233</v>
      </c>
      <c r="B46" s="425" t="s">
        <v>35</v>
      </c>
      <c r="C46" s="403" t="s">
        <v>62</v>
      </c>
      <c r="D46" s="404">
        <v>6</v>
      </c>
      <c r="E46" s="404" t="s">
        <v>41</v>
      </c>
      <c r="F46" s="288" t="s">
        <v>34</v>
      </c>
      <c r="G46" s="404">
        <v>7</v>
      </c>
      <c r="H46" s="406">
        <v>0.38055555555555554</v>
      </c>
      <c r="I46" s="406">
        <v>0.40416666666666662</v>
      </c>
      <c r="J46" s="407">
        <f t="shared" si="4"/>
        <v>0.56666666666666665</v>
      </c>
      <c r="K46" s="404" t="s">
        <v>65</v>
      </c>
      <c r="L46" s="408">
        <v>4010</v>
      </c>
      <c r="M46" s="408">
        <v>4010</v>
      </c>
      <c r="N46" s="398">
        <f t="shared" si="5"/>
        <v>2272.3333333333335</v>
      </c>
      <c r="O46" s="420" t="s">
        <v>42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45">
      <c r="A47" s="415">
        <v>44233</v>
      </c>
      <c r="B47" s="425" t="s">
        <v>35</v>
      </c>
      <c r="C47" s="403" t="s">
        <v>40</v>
      </c>
      <c r="D47" s="404">
        <v>6</v>
      </c>
      <c r="E47" s="404" t="s">
        <v>66</v>
      </c>
      <c r="F47" s="288" t="s">
        <v>34</v>
      </c>
      <c r="G47" s="404">
        <v>1</v>
      </c>
      <c r="H47" s="406">
        <v>0.38055555555555554</v>
      </c>
      <c r="I47" s="406">
        <v>0.42638888888888887</v>
      </c>
      <c r="J47" s="407">
        <f t="shared" si="4"/>
        <v>1.1000000000000001</v>
      </c>
      <c r="K47" s="404" t="s">
        <v>38</v>
      </c>
      <c r="L47" s="408">
        <v>9634</v>
      </c>
      <c r="M47" s="408">
        <v>9634</v>
      </c>
      <c r="N47" s="398">
        <f t="shared" si="5"/>
        <v>10597.400000000001</v>
      </c>
      <c r="O47" s="420" t="s">
        <v>67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70.5">
      <c r="A48" s="415">
        <v>44233</v>
      </c>
      <c r="B48" s="425" t="s">
        <v>35</v>
      </c>
      <c r="C48" s="403" t="s">
        <v>40</v>
      </c>
      <c r="D48" s="404">
        <v>7</v>
      </c>
      <c r="E48" s="404" t="s">
        <v>44</v>
      </c>
      <c r="F48" s="288">
        <v>99</v>
      </c>
      <c r="G48" s="404">
        <v>6</v>
      </c>
      <c r="H48" s="406">
        <v>0.45277777777777778</v>
      </c>
      <c r="I48" s="406">
        <v>0.6333333333333333</v>
      </c>
      <c r="J48" s="407">
        <f t="shared" si="4"/>
        <v>4.333333333333333</v>
      </c>
      <c r="K48" s="404" t="s">
        <v>68</v>
      </c>
      <c r="L48" s="408">
        <v>9634</v>
      </c>
      <c r="M48" s="408">
        <v>9634</v>
      </c>
      <c r="N48" s="398">
        <f>J48*L48</f>
        <v>41747.333333333328</v>
      </c>
      <c r="O48" s="420" t="s">
        <v>69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45">
      <c r="A49" s="415">
        <v>44233</v>
      </c>
      <c r="B49" s="425" t="s">
        <v>35</v>
      </c>
      <c r="C49" s="403" t="s">
        <v>36</v>
      </c>
      <c r="D49" s="404">
        <v>9</v>
      </c>
      <c r="E49" s="404" t="s">
        <v>41</v>
      </c>
      <c r="F49" s="288" t="s">
        <v>34</v>
      </c>
      <c r="G49" s="404">
        <v>7</v>
      </c>
      <c r="H49" s="406">
        <v>0.61111111111111105</v>
      </c>
      <c r="I49" s="406">
        <v>0.99930555555555556</v>
      </c>
      <c r="J49" s="407">
        <f t="shared" si="4"/>
        <v>9.3166666666666664</v>
      </c>
      <c r="K49" s="404" t="s">
        <v>70</v>
      </c>
      <c r="L49" s="408">
        <v>0</v>
      </c>
      <c r="M49" s="408">
        <v>0</v>
      </c>
      <c r="N49" s="398">
        <f t="shared" si="5"/>
        <v>0</v>
      </c>
      <c r="O49" s="420" t="s">
        <v>42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415">
        <v>44233</v>
      </c>
      <c r="B50" s="425" t="s">
        <v>35</v>
      </c>
      <c r="C50" s="403" t="s">
        <v>62</v>
      </c>
      <c r="D50" s="404">
        <v>10</v>
      </c>
      <c r="E50" s="404" t="s">
        <v>41</v>
      </c>
      <c r="F50" s="288" t="s">
        <v>34</v>
      </c>
      <c r="G50" s="404">
        <v>7</v>
      </c>
      <c r="H50" s="406">
        <v>0.64374999999999993</v>
      </c>
      <c r="I50" s="406">
        <v>0.65416666666666667</v>
      </c>
      <c r="J50" s="407">
        <f t="shared" si="4"/>
        <v>0.25</v>
      </c>
      <c r="K50" s="404" t="s">
        <v>71</v>
      </c>
      <c r="L50" s="408">
        <v>4010</v>
      </c>
      <c r="M50" s="408">
        <v>4010</v>
      </c>
      <c r="N50" s="398">
        <f t="shared" si="5"/>
        <v>1002.5</v>
      </c>
      <c r="O50" s="420" t="s">
        <v>42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415">
        <v>44233</v>
      </c>
      <c r="B51" s="425" t="s">
        <v>35</v>
      </c>
      <c r="C51" s="403" t="s">
        <v>40</v>
      </c>
      <c r="D51" s="404">
        <v>10</v>
      </c>
      <c r="E51" s="404" t="s">
        <v>66</v>
      </c>
      <c r="F51" s="288" t="s">
        <v>34</v>
      </c>
      <c r="G51" s="404">
        <v>1</v>
      </c>
      <c r="H51" s="406">
        <v>0.64374999999999993</v>
      </c>
      <c r="I51" s="406">
        <v>0.99930555555555556</v>
      </c>
      <c r="J51" s="407">
        <f t="shared" si="4"/>
        <v>8.5333333333333332</v>
      </c>
      <c r="K51" s="404" t="s">
        <v>38</v>
      </c>
      <c r="L51" s="408">
        <v>0</v>
      </c>
      <c r="M51" s="408">
        <v>0</v>
      </c>
      <c r="N51" s="398">
        <f t="shared" si="5"/>
        <v>0</v>
      </c>
      <c r="O51" s="420" t="s">
        <v>67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415">
        <v>44233</v>
      </c>
      <c r="B52" s="425" t="s">
        <v>35</v>
      </c>
      <c r="C52" s="403" t="s">
        <v>46</v>
      </c>
      <c r="D52" s="404">
        <v>11</v>
      </c>
      <c r="E52" s="404" t="s">
        <v>41</v>
      </c>
      <c r="F52" s="288" t="s">
        <v>34</v>
      </c>
      <c r="G52" s="404">
        <v>7</v>
      </c>
      <c r="H52" s="443">
        <v>0.64583333333333337</v>
      </c>
      <c r="I52" s="406">
        <v>0.65555555555555556</v>
      </c>
      <c r="J52" s="407">
        <f t="shared" si="4"/>
        <v>0.23333333333333334</v>
      </c>
      <c r="K52" s="404" t="s">
        <v>70</v>
      </c>
      <c r="L52" s="408">
        <v>117</v>
      </c>
      <c r="M52" s="408">
        <v>117</v>
      </c>
      <c r="N52" s="398">
        <f t="shared" si="5"/>
        <v>27.3</v>
      </c>
      <c r="O52" s="420" t="s">
        <v>42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45">
      <c r="A53" s="415">
        <v>44233</v>
      </c>
      <c r="B53" s="425" t="s">
        <v>35</v>
      </c>
      <c r="C53" s="403" t="s">
        <v>62</v>
      </c>
      <c r="D53" s="404">
        <v>13</v>
      </c>
      <c r="E53" s="404" t="s">
        <v>41</v>
      </c>
      <c r="F53" s="288" t="s">
        <v>34</v>
      </c>
      <c r="G53" s="404">
        <v>7</v>
      </c>
      <c r="H53" s="443">
        <v>0.7944444444444444</v>
      </c>
      <c r="I53" s="443">
        <v>0.99930555555555556</v>
      </c>
      <c r="J53" s="407">
        <f t="shared" si="4"/>
        <v>4.916666666666667</v>
      </c>
      <c r="K53" s="404" t="s">
        <v>63</v>
      </c>
      <c r="L53" s="408">
        <v>0</v>
      </c>
      <c r="M53" s="408">
        <v>0</v>
      </c>
      <c r="N53" s="398">
        <f t="shared" si="5"/>
        <v>0</v>
      </c>
      <c r="O53" s="420" t="s">
        <v>42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45">
      <c r="A54" s="415">
        <v>44233</v>
      </c>
      <c r="B54" s="425" t="s">
        <v>35</v>
      </c>
      <c r="C54" s="403" t="s">
        <v>46</v>
      </c>
      <c r="D54" s="404">
        <v>13</v>
      </c>
      <c r="E54" s="404" t="s">
        <v>41</v>
      </c>
      <c r="F54" s="288" t="s">
        <v>34</v>
      </c>
      <c r="G54" s="404">
        <v>7</v>
      </c>
      <c r="H54" s="443">
        <v>0.7944444444444444</v>
      </c>
      <c r="I54" s="443">
        <v>0.99930555555555556</v>
      </c>
      <c r="J54" s="407">
        <f t="shared" si="4"/>
        <v>4.916666666666667</v>
      </c>
      <c r="K54" s="404" t="s">
        <v>72</v>
      </c>
      <c r="L54" s="408">
        <v>0</v>
      </c>
      <c r="M54" s="408">
        <v>0</v>
      </c>
      <c r="N54" s="398">
        <f t="shared" si="5"/>
        <v>0</v>
      </c>
      <c r="O54" s="420" t="s">
        <v>42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45">
      <c r="A55" s="392">
        <v>44348</v>
      </c>
      <c r="B55" s="393" t="s">
        <v>47</v>
      </c>
      <c r="C55" s="394" t="s">
        <v>49</v>
      </c>
      <c r="D55" s="395">
        <v>1</v>
      </c>
      <c r="E55" s="395" t="s">
        <v>50</v>
      </c>
      <c r="F55" s="396" t="s">
        <v>34</v>
      </c>
      <c r="G55" s="395">
        <v>7</v>
      </c>
      <c r="H55" s="397">
        <v>0</v>
      </c>
      <c r="I55" s="397">
        <v>0.4604166666666667</v>
      </c>
      <c r="J55" s="398">
        <f t="shared" si="4"/>
        <v>11.05</v>
      </c>
      <c r="K55" s="416">
        <v>8</v>
      </c>
      <c r="L55" s="395">
        <v>9306</v>
      </c>
      <c r="M55" s="295"/>
      <c r="N55" s="398">
        <f t="shared" si="5"/>
        <v>102831.3</v>
      </c>
      <c r="O55" s="294"/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45">
      <c r="A56" s="392">
        <v>44349</v>
      </c>
      <c r="B56" s="393" t="s">
        <v>47</v>
      </c>
      <c r="C56" s="401" t="s">
        <v>48</v>
      </c>
      <c r="D56" s="400">
        <v>1</v>
      </c>
      <c r="E56" s="395" t="s">
        <v>50</v>
      </c>
      <c r="F56" s="396" t="s">
        <v>34</v>
      </c>
      <c r="G56" s="395">
        <v>7</v>
      </c>
      <c r="H56" s="397">
        <v>0.14444444444444446</v>
      </c>
      <c r="I56" s="397">
        <v>0.26111111111111113</v>
      </c>
      <c r="J56" s="398">
        <f t="shared" si="4"/>
        <v>2.8</v>
      </c>
      <c r="K56" s="398">
        <v>0.03</v>
      </c>
      <c r="L56" s="395">
        <v>1065</v>
      </c>
      <c r="M56" s="295"/>
      <c r="N56" s="398">
        <f t="shared" si="5"/>
        <v>2982</v>
      </c>
      <c r="O56" s="294"/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392">
        <v>44349</v>
      </c>
      <c r="B57" s="393" t="s">
        <v>47</v>
      </c>
      <c r="C57" s="394" t="s">
        <v>73</v>
      </c>
      <c r="D57" s="395">
        <v>1</v>
      </c>
      <c r="E57" s="404" t="s">
        <v>41</v>
      </c>
      <c r="F57" s="396" t="s">
        <v>34</v>
      </c>
      <c r="G57" s="395">
        <v>7</v>
      </c>
      <c r="H57" s="397">
        <v>0.47361111111111115</v>
      </c>
      <c r="I57" s="397">
        <v>0.51250000000000007</v>
      </c>
      <c r="J57" s="398">
        <v>0</v>
      </c>
      <c r="K57" s="399">
        <v>9</v>
      </c>
      <c r="L57" s="395">
        <v>33</v>
      </c>
      <c r="M57" s="295"/>
      <c r="N57" s="398">
        <f>J57*L57</f>
        <v>0</v>
      </c>
      <c r="O57" s="294"/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45">
      <c r="A58" s="392">
        <v>44349</v>
      </c>
      <c r="B58" s="393" t="s">
        <v>47</v>
      </c>
      <c r="C58" s="394" t="s">
        <v>49</v>
      </c>
      <c r="D58" s="395">
        <v>2</v>
      </c>
      <c r="E58" s="395" t="s">
        <v>21</v>
      </c>
      <c r="F58" s="396">
        <v>99</v>
      </c>
      <c r="G58" s="395">
        <v>7</v>
      </c>
      <c r="H58" s="397">
        <v>0.47361111111111115</v>
      </c>
      <c r="I58" s="397">
        <v>0.99930555555555556</v>
      </c>
      <c r="J58" s="398">
        <v>0</v>
      </c>
      <c r="K58" s="399">
        <v>8.5</v>
      </c>
      <c r="L58" s="395">
        <v>0</v>
      </c>
      <c r="M58" s="295"/>
      <c r="N58" s="398">
        <f t="shared" ref="N58:N62" si="6">J58*L58</f>
        <v>0</v>
      </c>
      <c r="O58" s="294"/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392">
        <v>44349</v>
      </c>
      <c r="B59" s="393" t="s">
        <v>47</v>
      </c>
      <c r="C59" s="394" t="s">
        <v>59</v>
      </c>
      <c r="D59" s="395">
        <v>1</v>
      </c>
      <c r="E59" s="404" t="s">
        <v>41</v>
      </c>
      <c r="F59" s="396" t="s">
        <v>34</v>
      </c>
      <c r="G59" s="395">
        <v>7</v>
      </c>
      <c r="H59" s="397">
        <v>0.52083333333333337</v>
      </c>
      <c r="I59" s="397">
        <v>0.57986111111111105</v>
      </c>
      <c r="J59" s="398">
        <v>0</v>
      </c>
      <c r="K59" s="399">
        <v>9</v>
      </c>
      <c r="L59" s="395">
        <v>227</v>
      </c>
      <c r="M59" s="295"/>
      <c r="N59" s="398">
        <f t="shared" si="6"/>
        <v>0</v>
      </c>
      <c r="O59" s="294"/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392">
        <v>44349</v>
      </c>
      <c r="B60" s="393" t="s">
        <v>47</v>
      </c>
      <c r="C60" s="394" t="s">
        <v>53</v>
      </c>
      <c r="D60" s="395">
        <v>2</v>
      </c>
      <c r="E60" s="404" t="s">
        <v>41</v>
      </c>
      <c r="F60" s="396" t="s">
        <v>34</v>
      </c>
      <c r="G60" s="395">
        <v>7</v>
      </c>
      <c r="H60" s="397">
        <v>0.60069444444444442</v>
      </c>
      <c r="I60" s="397">
        <v>0.625</v>
      </c>
      <c r="J60" s="398">
        <v>0</v>
      </c>
      <c r="K60" s="399">
        <v>6</v>
      </c>
      <c r="L60" s="395">
        <v>6</v>
      </c>
      <c r="M60" s="295"/>
      <c r="N60" s="398">
        <f t="shared" si="6"/>
        <v>0</v>
      </c>
      <c r="O60" s="294"/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392">
        <v>44349</v>
      </c>
      <c r="B61" s="393" t="s">
        <v>47</v>
      </c>
      <c r="C61" s="394" t="s">
        <v>48</v>
      </c>
      <c r="D61" s="395">
        <v>2</v>
      </c>
      <c r="E61" s="395" t="s">
        <v>21</v>
      </c>
      <c r="F61" s="396">
        <v>99</v>
      </c>
      <c r="G61" s="395">
        <v>7</v>
      </c>
      <c r="H61" s="397">
        <v>0.60069444444444442</v>
      </c>
      <c r="I61" s="397">
        <v>0.77083333333333337</v>
      </c>
      <c r="J61" s="398">
        <v>0</v>
      </c>
      <c r="K61" s="399">
        <v>7.0000000000000007E-2</v>
      </c>
      <c r="L61" s="395">
        <v>1065</v>
      </c>
      <c r="M61" s="295"/>
      <c r="N61" s="398">
        <f t="shared" si="6"/>
        <v>0</v>
      </c>
      <c r="O61" s="294"/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392">
        <v>44349</v>
      </c>
      <c r="B62" s="393" t="s">
        <v>47</v>
      </c>
      <c r="C62" s="394" t="s">
        <v>58</v>
      </c>
      <c r="D62" s="395">
        <v>1</v>
      </c>
      <c r="E62" s="404" t="s">
        <v>41</v>
      </c>
      <c r="F62" s="396" t="s">
        <v>34</v>
      </c>
      <c r="G62" s="395">
        <v>7</v>
      </c>
      <c r="H62" s="397">
        <v>0.79583333333333339</v>
      </c>
      <c r="I62" s="397">
        <v>0.82291666666666663</v>
      </c>
      <c r="J62" s="398">
        <v>0</v>
      </c>
      <c r="K62" s="399">
        <v>4.5</v>
      </c>
      <c r="L62" s="395">
        <v>1</v>
      </c>
      <c r="M62" s="295"/>
      <c r="N62" s="398">
        <f t="shared" si="6"/>
        <v>0</v>
      </c>
      <c r="O62" s="294"/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45">
      <c r="A63" s="372">
        <v>44233</v>
      </c>
      <c r="B63" s="373" t="s">
        <v>19</v>
      </c>
      <c r="C63" s="374" t="s">
        <v>20</v>
      </c>
      <c r="D63" s="375">
        <v>1</v>
      </c>
      <c r="E63" s="404" t="s">
        <v>41</v>
      </c>
      <c r="F63" s="376" t="s">
        <v>34</v>
      </c>
      <c r="G63" s="375">
        <v>7</v>
      </c>
      <c r="H63" s="377">
        <v>0</v>
      </c>
      <c r="I63" s="377">
        <v>0.44791666666666669</v>
      </c>
      <c r="J63" s="378">
        <f>HOUR(I63-H63)+MINUTE(I63-H63)/60</f>
        <v>10.75</v>
      </c>
      <c r="K63" s="378">
        <v>9</v>
      </c>
      <c r="L63" s="375">
        <v>492</v>
      </c>
      <c r="M63" s="375">
        <v>492</v>
      </c>
      <c r="N63" s="378">
        <f>J63*L63</f>
        <v>5289</v>
      </c>
      <c r="O63" s="298" t="s">
        <v>42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72">
        <v>44201</v>
      </c>
      <c r="B64" s="373" t="s">
        <v>19</v>
      </c>
      <c r="C64" s="374" t="s">
        <v>24</v>
      </c>
      <c r="D64" s="375">
        <v>1</v>
      </c>
      <c r="E64" s="404" t="s">
        <v>41</v>
      </c>
      <c r="F64" s="376" t="s">
        <v>34</v>
      </c>
      <c r="G64" s="375">
        <v>7</v>
      </c>
      <c r="H64" s="377">
        <v>0.34791666666666665</v>
      </c>
      <c r="I64" s="377">
        <v>0.44305555555555554</v>
      </c>
      <c r="J64" s="378">
        <f t="shared" ref="J64:J68" si="7">HOUR(I64-H64)+MINUTE(I64-H64)/60</f>
        <v>2.2833333333333332</v>
      </c>
      <c r="K64" s="379">
        <v>15</v>
      </c>
      <c r="L64" s="380">
        <v>1</v>
      </c>
      <c r="M64" s="380"/>
      <c r="N64" s="378">
        <f t="shared" ref="N64:N68" si="8">J64*L64</f>
        <v>2.2833333333333332</v>
      </c>
      <c r="O64" s="381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372">
        <v>44201</v>
      </c>
      <c r="B65" s="373" t="s">
        <v>19</v>
      </c>
      <c r="C65" s="374" t="s">
        <v>30</v>
      </c>
      <c r="D65" s="375">
        <v>1</v>
      </c>
      <c r="E65" s="375" t="s">
        <v>21</v>
      </c>
      <c r="F65" s="376">
        <v>99</v>
      </c>
      <c r="G65" s="375" t="s">
        <v>74</v>
      </c>
      <c r="H65" s="377">
        <v>0.66180555555555554</v>
      </c>
      <c r="I65" s="377">
        <v>0.67361111111111116</v>
      </c>
      <c r="J65" s="378">
        <f t="shared" si="7"/>
        <v>0.28333333333333333</v>
      </c>
      <c r="K65" s="379">
        <v>5</v>
      </c>
      <c r="L65" s="375">
        <v>25</v>
      </c>
      <c r="M65" s="375"/>
      <c r="N65" s="378">
        <f t="shared" si="8"/>
        <v>7.083333333333333</v>
      </c>
      <c r="O65" s="388" t="s">
        <v>75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372">
        <v>44201</v>
      </c>
      <c r="B66" s="373" t="s">
        <v>19</v>
      </c>
      <c r="C66" s="374" t="s">
        <v>25</v>
      </c>
      <c r="D66" s="375">
        <v>1</v>
      </c>
      <c r="E66" s="375" t="s">
        <v>33</v>
      </c>
      <c r="F66" s="376" t="s">
        <v>34</v>
      </c>
      <c r="G66" s="375">
        <v>7</v>
      </c>
      <c r="H66" s="377">
        <v>0.77847222222222223</v>
      </c>
      <c r="I66" s="377">
        <v>0.84236111111111101</v>
      </c>
      <c r="J66" s="378">
        <f t="shared" si="7"/>
        <v>1.5333333333333332</v>
      </c>
      <c r="K66" s="379">
        <v>6</v>
      </c>
      <c r="L66" s="375">
        <v>14</v>
      </c>
      <c r="M66" s="375"/>
      <c r="N66" s="378">
        <f t="shared" si="8"/>
        <v>21.466666666666665</v>
      </c>
      <c r="O66" s="389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45">
      <c r="A67" s="372">
        <v>44201</v>
      </c>
      <c r="B67" s="373" t="s">
        <v>19</v>
      </c>
      <c r="C67" s="374" t="s">
        <v>20</v>
      </c>
      <c r="D67" s="375">
        <v>1</v>
      </c>
      <c r="E67" s="375" t="s">
        <v>33</v>
      </c>
      <c r="F67" s="376" t="s">
        <v>34</v>
      </c>
      <c r="G67" s="375">
        <v>7</v>
      </c>
      <c r="H67" s="377">
        <v>0.77847222222222223</v>
      </c>
      <c r="I67" s="377">
        <v>0.84652777777777777</v>
      </c>
      <c r="J67" s="378">
        <f t="shared" si="7"/>
        <v>1.6333333333333333</v>
      </c>
      <c r="K67" s="379">
        <v>8</v>
      </c>
      <c r="L67" s="375">
        <v>492</v>
      </c>
      <c r="M67" s="383"/>
      <c r="N67" s="378">
        <f t="shared" si="8"/>
        <v>803.6</v>
      </c>
      <c r="O67" s="390"/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372">
        <v>44201</v>
      </c>
      <c r="B68" s="373" t="s">
        <v>19</v>
      </c>
      <c r="C68" s="374" t="s">
        <v>20</v>
      </c>
      <c r="D68" s="375">
        <v>2</v>
      </c>
      <c r="E68" s="375" t="s">
        <v>33</v>
      </c>
      <c r="F68" s="376" t="s">
        <v>34</v>
      </c>
      <c r="G68" s="375">
        <v>7</v>
      </c>
      <c r="H68" s="377">
        <v>0.94791666666666663</v>
      </c>
      <c r="I68" s="377">
        <v>0.97083333333333333</v>
      </c>
      <c r="J68" s="378">
        <f t="shared" si="7"/>
        <v>0.55000000000000004</v>
      </c>
      <c r="K68" s="379">
        <v>5</v>
      </c>
      <c r="L68" s="375">
        <v>492</v>
      </c>
      <c r="M68" s="380"/>
      <c r="N68" s="378">
        <f t="shared" si="8"/>
        <v>270.60000000000002</v>
      </c>
      <c r="O68" s="387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45">
      <c r="A69" s="372">
        <v>44233</v>
      </c>
      <c r="B69" s="373" t="s">
        <v>19</v>
      </c>
      <c r="C69" s="374" t="s">
        <v>32</v>
      </c>
      <c r="D69" s="385"/>
      <c r="E69" s="375" t="s">
        <v>33</v>
      </c>
      <c r="F69" s="376" t="s">
        <v>34</v>
      </c>
      <c r="G69" s="375">
        <v>7</v>
      </c>
      <c r="H69" s="377">
        <v>0</v>
      </c>
      <c r="I69" s="377">
        <v>0.55833333333333335</v>
      </c>
      <c r="J69" s="378">
        <f>HOUR(I69-H69)+MINUTE(I69-H69)/60</f>
        <v>13.4</v>
      </c>
      <c r="K69" s="378"/>
      <c r="L69" s="375">
        <v>14</v>
      </c>
      <c r="M69" s="386"/>
      <c r="N69" s="378">
        <f>J69*L69</f>
        <v>187.6</v>
      </c>
      <c r="O69" s="387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372">
        <v>44201</v>
      </c>
      <c r="B70" s="373" t="s">
        <v>19</v>
      </c>
      <c r="C70" s="374" t="s">
        <v>32</v>
      </c>
      <c r="D70" s="375">
        <v>1</v>
      </c>
      <c r="E70" s="375" t="s">
        <v>33</v>
      </c>
      <c r="F70" s="376" t="s">
        <v>34</v>
      </c>
      <c r="G70" s="375">
        <v>7</v>
      </c>
      <c r="H70" s="377">
        <v>0.77847222222222223</v>
      </c>
      <c r="I70" s="377">
        <v>0.99930555555555556</v>
      </c>
      <c r="J70" s="378">
        <f>HOUR(I70-H70)+MINUTE(I70-H70)/60</f>
        <v>5.3</v>
      </c>
      <c r="K70" s="378"/>
      <c r="L70" s="375">
        <v>14</v>
      </c>
      <c r="M70" s="375"/>
      <c r="N70" s="378">
        <f>J70*L70</f>
        <v>74.2</v>
      </c>
      <c r="O70" s="381"/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415">
        <v>44261</v>
      </c>
      <c r="B71" s="425" t="s">
        <v>35</v>
      </c>
      <c r="C71" s="403" t="s">
        <v>36</v>
      </c>
      <c r="D71" s="404"/>
      <c r="E71" s="404" t="s">
        <v>66</v>
      </c>
      <c r="F71" s="288" t="s">
        <v>34</v>
      </c>
      <c r="G71" s="404">
        <v>1</v>
      </c>
      <c r="H71" s="406">
        <v>0</v>
      </c>
      <c r="I71" s="406">
        <v>0.99930555555555556</v>
      </c>
      <c r="J71" s="407">
        <f t="shared" ref="J71:J78" si="9">HOUR(I71-H71)+MINUTE(I71-H71)/60</f>
        <v>23.983333333333334</v>
      </c>
      <c r="K71" s="404" t="s">
        <v>38</v>
      </c>
      <c r="L71" s="408">
        <v>0</v>
      </c>
      <c r="M71" s="408">
        <v>0</v>
      </c>
      <c r="N71" s="398">
        <f t="shared" ref="N71:N79" si="10">J71*L71</f>
        <v>0</v>
      </c>
      <c r="O71" s="298" t="s">
        <v>67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415">
        <v>44261</v>
      </c>
      <c r="B72" s="425" t="s">
        <v>35</v>
      </c>
      <c r="C72" s="403" t="s">
        <v>40</v>
      </c>
      <c r="D72" s="404"/>
      <c r="E72" s="404" t="s">
        <v>66</v>
      </c>
      <c r="F72" s="288" t="s">
        <v>34</v>
      </c>
      <c r="G72" s="404">
        <v>1</v>
      </c>
      <c r="H72" s="406">
        <v>0</v>
      </c>
      <c r="I72" s="406">
        <v>0.73611111111111116</v>
      </c>
      <c r="J72" s="407">
        <f t="shared" si="9"/>
        <v>17.666666666666668</v>
      </c>
      <c r="K72" s="404" t="s">
        <v>38</v>
      </c>
      <c r="L72" s="408">
        <v>9634</v>
      </c>
      <c r="M72" s="408">
        <v>9634</v>
      </c>
      <c r="N72" s="398">
        <f t="shared" si="10"/>
        <v>170200.66666666669</v>
      </c>
      <c r="O72" s="298" t="s">
        <v>67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415">
        <v>44261</v>
      </c>
      <c r="B73" s="425" t="s">
        <v>35</v>
      </c>
      <c r="C73" s="403" t="s">
        <v>46</v>
      </c>
      <c r="D73" s="404"/>
      <c r="E73" s="404" t="s">
        <v>41</v>
      </c>
      <c r="F73" s="288" t="s">
        <v>34</v>
      </c>
      <c r="G73" s="404">
        <v>7</v>
      </c>
      <c r="H73" s="406">
        <v>0</v>
      </c>
      <c r="I73" s="406">
        <v>0.11805555555555557</v>
      </c>
      <c r="J73" s="407">
        <f t="shared" si="9"/>
        <v>2.8333333333333335</v>
      </c>
      <c r="K73" s="404" t="s">
        <v>38</v>
      </c>
      <c r="L73" s="408">
        <v>117</v>
      </c>
      <c r="M73" s="408">
        <v>117</v>
      </c>
      <c r="N73" s="398">
        <f t="shared" si="10"/>
        <v>331.5</v>
      </c>
      <c r="O73" s="298" t="s">
        <v>42</v>
      </c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45">
      <c r="A74" s="415">
        <v>44261</v>
      </c>
      <c r="B74" s="425" t="s">
        <v>35</v>
      </c>
      <c r="C74" s="403" t="s">
        <v>43</v>
      </c>
      <c r="D74" s="404"/>
      <c r="E74" s="404" t="s">
        <v>41</v>
      </c>
      <c r="F74" s="288" t="s">
        <v>34</v>
      </c>
      <c r="G74" s="404">
        <v>7</v>
      </c>
      <c r="H74" s="406">
        <v>0</v>
      </c>
      <c r="I74" s="406">
        <v>0.11805555555555557</v>
      </c>
      <c r="J74" s="407">
        <f t="shared" si="9"/>
        <v>2.8333333333333335</v>
      </c>
      <c r="K74" s="404" t="s">
        <v>38</v>
      </c>
      <c r="L74" s="408">
        <v>4010</v>
      </c>
      <c r="M74" s="408">
        <v>4010</v>
      </c>
      <c r="N74" s="398">
        <f t="shared" si="10"/>
        <v>11361.666666666668</v>
      </c>
      <c r="O74" s="298" t="s">
        <v>42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415">
        <v>44261</v>
      </c>
      <c r="B75" s="425" t="s">
        <v>35</v>
      </c>
      <c r="C75" s="403" t="s">
        <v>46</v>
      </c>
      <c r="D75" s="404">
        <v>3</v>
      </c>
      <c r="E75" s="404" t="s">
        <v>76</v>
      </c>
      <c r="F75" s="288" t="s">
        <v>34</v>
      </c>
      <c r="G75" s="404">
        <v>1</v>
      </c>
      <c r="H75" s="406">
        <v>0.41736111111111113</v>
      </c>
      <c r="I75" s="406">
        <v>0.73055555555555562</v>
      </c>
      <c r="J75" s="407">
        <f t="shared" si="9"/>
        <v>7.5166666666666666</v>
      </c>
      <c r="K75" s="404" t="s">
        <v>72</v>
      </c>
      <c r="L75" s="408">
        <v>117</v>
      </c>
      <c r="M75" s="408">
        <v>117</v>
      </c>
      <c r="N75" s="398">
        <f t="shared" si="10"/>
        <v>879.45</v>
      </c>
      <c r="O75" s="298" t="s">
        <v>77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415">
        <v>44261</v>
      </c>
      <c r="B76" s="425" t="s">
        <v>35</v>
      </c>
      <c r="C76" s="403" t="s">
        <v>43</v>
      </c>
      <c r="D76" s="404">
        <v>3</v>
      </c>
      <c r="E76" s="404" t="s">
        <v>76</v>
      </c>
      <c r="F76" s="288" t="s">
        <v>34</v>
      </c>
      <c r="G76" s="404">
        <v>1</v>
      </c>
      <c r="H76" s="406">
        <v>0.41736111111111113</v>
      </c>
      <c r="I76" s="406">
        <v>0.73055555555555562</v>
      </c>
      <c r="J76" s="407">
        <f t="shared" si="9"/>
        <v>7.5166666666666666</v>
      </c>
      <c r="K76" s="404" t="s">
        <v>45</v>
      </c>
      <c r="L76" s="408">
        <v>4010</v>
      </c>
      <c r="M76" s="408">
        <v>4010</v>
      </c>
      <c r="N76" s="398">
        <f t="shared" si="10"/>
        <v>30141.833333333332</v>
      </c>
      <c r="O76" s="298" t="s">
        <v>77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415">
        <v>44261</v>
      </c>
      <c r="B77" s="425" t="s">
        <v>35</v>
      </c>
      <c r="C77" s="403" t="s">
        <v>40</v>
      </c>
      <c r="D77" s="404">
        <v>4</v>
      </c>
      <c r="E77" s="404" t="s">
        <v>41</v>
      </c>
      <c r="F77" s="288" t="s">
        <v>34</v>
      </c>
      <c r="G77" s="404">
        <v>7</v>
      </c>
      <c r="H77" s="406">
        <v>0.76736111111111116</v>
      </c>
      <c r="I77" s="406">
        <v>0.99930555555555556</v>
      </c>
      <c r="J77" s="407">
        <f t="shared" si="9"/>
        <v>5.5666666666666664</v>
      </c>
      <c r="K77" s="404" t="s">
        <v>78</v>
      </c>
      <c r="L77" s="408">
        <v>117</v>
      </c>
      <c r="M77" s="408">
        <v>117</v>
      </c>
      <c r="N77" s="398">
        <f t="shared" si="10"/>
        <v>651.29999999999995</v>
      </c>
      <c r="O77" s="298" t="s">
        <v>79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45">
      <c r="A78" s="415">
        <v>44261</v>
      </c>
      <c r="B78" s="425" t="s">
        <v>35</v>
      </c>
      <c r="C78" s="403" t="s">
        <v>43</v>
      </c>
      <c r="D78" s="404">
        <v>5</v>
      </c>
      <c r="E78" s="404" t="s">
        <v>80</v>
      </c>
      <c r="F78" s="288">
        <v>99</v>
      </c>
      <c r="G78" s="404">
        <v>6</v>
      </c>
      <c r="H78" s="406">
        <v>0.80625000000000002</v>
      </c>
      <c r="I78" s="406">
        <v>0.83263888888888893</v>
      </c>
      <c r="J78" s="407">
        <f t="shared" si="9"/>
        <v>0.6333333333333333</v>
      </c>
      <c r="K78" s="404" t="s">
        <v>81</v>
      </c>
      <c r="L78" s="408">
        <v>4010</v>
      </c>
      <c r="M78" s="408">
        <v>4010</v>
      </c>
      <c r="N78" s="398">
        <f t="shared" si="10"/>
        <v>2539.6666666666665</v>
      </c>
      <c r="O78" s="298" t="s">
        <v>82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45">
      <c r="A79" s="392">
        <v>44349</v>
      </c>
      <c r="B79" s="393" t="s">
        <v>47</v>
      </c>
      <c r="C79" s="394" t="s">
        <v>49</v>
      </c>
      <c r="D79" s="395">
        <v>1</v>
      </c>
      <c r="E79" s="395" t="s">
        <v>21</v>
      </c>
      <c r="F79" s="396">
        <v>99</v>
      </c>
      <c r="G79" s="395">
        <v>7</v>
      </c>
      <c r="H79" s="397">
        <v>0</v>
      </c>
      <c r="I79" s="397">
        <v>0.99930555555555556</v>
      </c>
      <c r="J79" s="398">
        <v>0</v>
      </c>
      <c r="K79" s="399">
        <v>8.5</v>
      </c>
      <c r="L79" s="395">
        <v>9306</v>
      </c>
      <c r="M79" s="295"/>
      <c r="N79" s="398">
        <f t="shared" si="10"/>
        <v>0</v>
      </c>
      <c r="O79" s="294"/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70.5">
      <c r="A80" s="392">
        <v>44350</v>
      </c>
      <c r="B80" s="393" t="s">
        <v>47</v>
      </c>
      <c r="C80" s="394" t="s">
        <v>73</v>
      </c>
      <c r="D80" s="395">
        <v>1</v>
      </c>
      <c r="E80" s="404" t="s">
        <v>76</v>
      </c>
      <c r="F80" s="396" t="s">
        <v>34</v>
      </c>
      <c r="G80" s="395">
        <v>7</v>
      </c>
      <c r="H80" s="397">
        <v>0.42152777777777778</v>
      </c>
      <c r="I80" s="397">
        <v>0.73402777777777783</v>
      </c>
      <c r="J80" s="398">
        <v>0.31458333333333333</v>
      </c>
      <c r="K80" s="399">
        <v>9</v>
      </c>
      <c r="L80" s="395">
        <v>33</v>
      </c>
      <c r="M80" s="295"/>
      <c r="N80" s="398">
        <f>J80*L80</f>
        <v>10.38125</v>
      </c>
      <c r="O80" s="294" t="s">
        <v>83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45">
      <c r="A81" s="392">
        <v>44350</v>
      </c>
      <c r="B81" s="393" t="s">
        <v>47</v>
      </c>
      <c r="C81" s="401" t="s">
        <v>48</v>
      </c>
      <c r="D81" s="400">
        <v>1</v>
      </c>
      <c r="E81" s="395" t="s">
        <v>84</v>
      </c>
      <c r="F81" s="396" t="s">
        <v>34</v>
      </c>
      <c r="G81" s="395">
        <v>7</v>
      </c>
      <c r="H81" s="397">
        <v>0.45416666666666666</v>
      </c>
      <c r="I81" s="397">
        <v>0.57430555555555551</v>
      </c>
      <c r="J81" s="398">
        <f t="shared" ref="J81:J90" si="11">HOUR(I81-H81)+MINUTE(I81-H81)/60</f>
        <v>2.8833333333333333</v>
      </c>
      <c r="K81" s="398">
        <v>0.03</v>
      </c>
      <c r="L81" s="395">
        <v>1065</v>
      </c>
      <c r="M81" s="295"/>
      <c r="N81" s="398">
        <f t="shared" ref="N81:N88" si="12">J81*L81</f>
        <v>3070.75</v>
      </c>
      <c r="O81" s="294"/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45">
      <c r="A82" s="392">
        <v>44350</v>
      </c>
      <c r="B82" s="393" t="s">
        <v>47</v>
      </c>
      <c r="C82" s="394" t="s">
        <v>53</v>
      </c>
      <c r="D82" s="395">
        <v>1</v>
      </c>
      <c r="E82" s="404" t="s">
        <v>41</v>
      </c>
      <c r="F82" s="396" t="s">
        <v>34</v>
      </c>
      <c r="G82" s="395">
        <v>7</v>
      </c>
      <c r="H82" s="397">
        <v>0.47361111111111115</v>
      </c>
      <c r="I82" s="397">
        <v>0.55347222222222225</v>
      </c>
      <c r="J82" s="398">
        <f t="shared" si="11"/>
        <v>1.9166666666666665</v>
      </c>
      <c r="K82" s="399">
        <v>7.3</v>
      </c>
      <c r="L82" s="395">
        <v>6</v>
      </c>
      <c r="M82" s="295"/>
      <c r="N82" s="398">
        <f t="shared" si="12"/>
        <v>11.5</v>
      </c>
      <c r="O82" s="294"/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392">
        <v>44350</v>
      </c>
      <c r="B83" s="393" t="s">
        <v>47</v>
      </c>
      <c r="C83" s="394" t="s">
        <v>51</v>
      </c>
      <c r="D83" s="395">
        <v>1</v>
      </c>
      <c r="E83" s="404" t="s">
        <v>41</v>
      </c>
      <c r="F83" s="396" t="s">
        <v>34</v>
      </c>
      <c r="G83" s="395">
        <v>7</v>
      </c>
      <c r="H83" s="397">
        <v>0.53194444444444444</v>
      </c>
      <c r="I83" s="397">
        <v>0.5444444444444444</v>
      </c>
      <c r="J83" s="398">
        <f t="shared" si="11"/>
        <v>0.3</v>
      </c>
      <c r="K83" s="399">
        <v>7.3</v>
      </c>
      <c r="L83" s="395">
        <v>6</v>
      </c>
      <c r="M83" s="295"/>
      <c r="N83" s="398">
        <f t="shared" si="12"/>
        <v>1.7999999999999998</v>
      </c>
      <c r="O83" s="294"/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392">
        <v>44350</v>
      </c>
      <c r="B84" s="393" t="s">
        <v>47</v>
      </c>
      <c r="C84" s="394" t="s">
        <v>59</v>
      </c>
      <c r="D84" s="395">
        <v>1</v>
      </c>
      <c r="E84" s="404" t="s">
        <v>41</v>
      </c>
      <c r="F84" s="396" t="s">
        <v>34</v>
      </c>
      <c r="G84" s="395">
        <v>7</v>
      </c>
      <c r="H84" s="397">
        <v>0.55347222222222225</v>
      </c>
      <c r="I84" s="397">
        <v>0.69027777777777777</v>
      </c>
      <c r="J84" s="398">
        <f t="shared" si="11"/>
        <v>3.2833333333333332</v>
      </c>
      <c r="K84" s="399">
        <v>7.3</v>
      </c>
      <c r="L84" s="395">
        <v>6</v>
      </c>
      <c r="M84" s="295"/>
      <c r="N84" s="398">
        <f t="shared" si="12"/>
        <v>19.7</v>
      </c>
      <c r="O84" s="294"/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45">
      <c r="A85" s="392">
        <v>44350</v>
      </c>
      <c r="B85" s="393" t="s">
        <v>47</v>
      </c>
      <c r="C85" s="394" t="s">
        <v>53</v>
      </c>
      <c r="D85" s="395">
        <v>2</v>
      </c>
      <c r="E85" s="404" t="s">
        <v>41</v>
      </c>
      <c r="F85" s="396" t="s">
        <v>34</v>
      </c>
      <c r="G85" s="395">
        <v>7</v>
      </c>
      <c r="H85" s="397">
        <v>0.68680555555555556</v>
      </c>
      <c r="I85" s="397">
        <v>0.72986111111111107</v>
      </c>
      <c r="J85" s="398">
        <f t="shared" si="11"/>
        <v>1.0333333333333334</v>
      </c>
      <c r="K85" s="399">
        <v>7.3</v>
      </c>
      <c r="L85" s="395">
        <v>6</v>
      </c>
      <c r="M85" s="295"/>
      <c r="N85" s="398">
        <f t="shared" si="12"/>
        <v>6.2000000000000011</v>
      </c>
      <c r="O85" s="294"/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392">
        <v>44350</v>
      </c>
      <c r="B86" s="393" t="s">
        <v>47</v>
      </c>
      <c r="C86" s="401" t="s">
        <v>48</v>
      </c>
      <c r="D86" s="400">
        <v>2</v>
      </c>
      <c r="E86" s="404" t="s">
        <v>41</v>
      </c>
      <c r="F86" s="396" t="s">
        <v>34</v>
      </c>
      <c r="G86" s="395">
        <v>7</v>
      </c>
      <c r="H86" s="397">
        <v>0.68680555555555556</v>
      </c>
      <c r="I86" s="397">
        <v>0.73125000000000007</v>
      </c>
      <c r="J86" s="398">
        <f t="shared" si="11"/>
        <v>1.0666666666666667</v>
      </c>
      <c r="K86" s="398">
        <v>0.03</v>
      </c>
      <c r="L86" s="395">
        <v>1065</v>
      </c>
      <c r="M86" s="295"/>
      <c r="N86" s="398">
        <f t="shared" si="12"/>
        <v>1136</v>
      </c>
      <c r="O86" s="294"/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45">
      <c r="A87" s="392">
        <v>44350</v>
      </c>
      <c r="B87" s="393" t="s">
        <v>47</v>
      </c>
      <c r="C87" s="394" t="s">
        <v>53</v>
      </c>
      <c r="D87" s="395">
        <v>3</v>
      </c>
      <c r="E87" s="404" t="s">
        <v>41</v>
      </c>
      <c r="F87" s="396" t="s">
        <v>34</v>
      </c>
      <c r="G87" s="395">
        <v>7</v>
      </c>
      <c r="H87" s="397">
        <v>0.76874999999999993</v>
      </c>
      <c r="I87" s="397">
        <v>0.84513888888888899</v>
      </c>
      <c r="J87" s="398">
        <f t="shared" si="11"/>
        <v>1.8333333333333335</v>
      </c>
      <c r="K87" s="399">
        <v>7.3</v>
      </c>
      <c r="L87" s="395">
        <v>6</v>
      </c>
      <c r="M87" s="295"/>
      <c r="N87" s="398">
        <f t="shared" si="12"/>
        <v>11</v>
      </c>
      <c r="O87" s="294"/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45">
      <c r="A88" s="392">
        <v>44350</v>
      </c>
      <c r="B88" s="393" t="s">
        <v>47</v>
      </c>
      <c r="C88" s="401" t="s">
        <v>48</v>
      </c>
      <c r="D88" s="400">
        <v>3</v>
      </c>
      <c r="E88" s="404" t="s">
        <v>41</v>
      </c>
      <c r="F88" s="396" t="s">
        <v>34</v>
      </c>
      <c r="G88" s="395">
        <v>7</v>
      </c>
      <c r="H88" s="397">
        <v>0.76874999999999993</v>
      </c>
      <c r="I88" s="397">
        <v>0.92708333333333337</v>
      </c>
      <c r="J88" s="398">
        <f t="shared" si="11"/>
        <v>3.8</v>
      </c>
      <c r="K88" s="398">
        <v>0.03</v>
      </c>
      <c r="L88" s="395">
        <v>1065</v>
      </c>
      <c r="M88" s="295"/>
      <c r="N88" s="398">
        <f t="shared" si="12"/>
        <v>4047</v>
      </c>
      <c r="O88" s="294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392">
        <v>44350</v>
      </c>
      <c r="B89" s="393" t="s">
        <v>47</v>
      </c>
      <c r="C89" s="394" t="s">
        <v>73</v>
      </c>
      <c r="D89" s="395">
        <v>2</v>
      </c>
      <c r="E89" s="404" t="s">
        <v>41</v>
      </c>
      <c r="F89" s="396" t="s">
        <v>34</v>
      </c>
      <c r="G89" s="395">
        <v>7</v>
      </c>
      <c r="H89" s="397">
        <v>0.9472222222222223</v>
      </c>
      <c r="I89" s="397">
        <v>0.96666666666666667</v>
      </c>
      <c r="J89" s="398">
        <f t="shared" si="11"/>
        <v>0.46666666666666667</v>
      </c>
      <c r="K89" s="399">
        <v>9</v>
      </c>
      <c r="L89" s="395">
        <v>33</v>
      </c>
      <c r="M89" s="295"/>
      <c r="N89" s="398">
        <f>J89*L89</f>
        <v>15.4</v>
      </c>
      <c r="O89" s="294"/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392">
        <v>44350</v>
      </c>
      <c r="B90" s="393" t="s">
        <v>47</v>
      </c>
      <c r="C90" s="401" t="s">
        <v>48</v>
      </c>
      <c r="D90" s="400">
        <v>4</v>
      </c>
      <c r="E90" s="404" t="s">
        <v>41</v>
      </c>
      <c r="F90" s="396" t="s">
        <v>34</v>
      </c>
      <c r="G90" s="395">
        <v>7</v>
      </c>
      <c r="H90" s="397">
        <v>0.9604166666666667</v>
      </c>
      <c r="I90" s="397">
        <v>0.99930555555555556</v>
      </c>
      <c r="J90" s="398">
        <f t="shared" si="11"/>
        <v>0.93333333333333335</v>
      </c>
      <c r="K90" s="398">
        <v>0.03</v>
      </c>
      <c r="L90" s="395">
        <v>1065</v>
      </c>
      <c r="M90" s="295"/>
      <c r="N90" s="398">
        <f t="shared" ref="N90:N96" si="13">J90*L90</f>
        <v>994</v>
      </c>
      <c r="O90" s="294"/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45">
      <c r="A91" s="392">
        <v>44349</v>
      </c>
      <c r="B91" s="393" t="s">
        <v>47</v>
      </c>
      <c r="C91" s="394" t="s">
        <v>49</v>
      </c>
      <c r="D91" s="395">
        <v>1</v>
      </c>
      <c r="E91" s="395" t="s">
        <v>21</v>
      </c>
      <c r="F91" s="396">
        <v>99</v>
      </c>
      <c r="G91" s="395">
        <v>7</v>
      </c>
      <c r="H91" s="397">
        <v>0</v>
      </c>
      <c r="I91" s="397">
        <v>0.99930555555555556</v>
      </c>
      <c r="J91" s="398">
        <v>0</v>
      </c>
      <c r="K91" s="399">
        <v>8.5</v>
      </c>
      <c r="L91" s="395">
        <v>0</v>
      </c>
      <c r="M91" s="395">
        <v>1065</v>
      </c>
      <c r="N91" s="398">
        <f t="shared" si="13"/>
        <v>0</v>
      </c>
      <c r="O91" s="298" t="s">
        <v>64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92">
        <v>44350</v>
      </c>
      <c r="B92" s="393" t="s">
        <v>47</v>
      </c>
      <c r="C92" s="401" t="s">
        <v>48</v>
      </c>
      <c r="D92" s="400">
        <v>1</v>
      </c>
      <c r="E92" s="395" t="s">
        <v>21</v>
      </c>
      <c r="F92" s="396">
        <v>99</v>
      </c>
      <c r="G92" s="395">
        <v>7</v>
      </c>
      <c r="H92" s="397">
        <v>0</v>
      </c>
      <c r="I92" s="397">
        <v>0.72499999999999998</v>
      </c>
      <c r="J92" s="398">
        <f t="shared" ref="J92:J96" si="14">HOUR(I92-H92)+MINUTE(I92-H92)/60</f>
        <v>17.399999999999999</v>
      </c>
      <c r="K92" s="398">
        <v>0.03</v>
      </c>
      <c r="L92" s="395">
        <v>1065</v>
      </c>
      <c r="M92" s="295"/>
      <c r="N92" s="398">
        <f t="shared" si="13"/>
        <v>18531</v>
      </c>
      <c r="O92" s="294"/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392">
        <v>44351</v>
      </c>
      <c r="B93" s="393" t="s">
        <v>47</v>
      </c>
      <c r="C93" s="394" t="s">
        <v>51</v>
      </c>
      <c r="D93" s="395">
        <v>1</v>
      </c>
      <c r="E93" s="395" t="s">
        <v>21</v>
      </c>
      <c r="F93" s="396">
        <v>99</v>
      </c>
      <c r="G93" s="395">
        <v>7</v>
      </c>
      <c r="H93" s="397">
        <v>0.15625</v>
      </c>
      <c r="I93" s="397">
        <v>0.375</v>
      </c>
      <c r="J93" s="398">
        <f t="shared" si="14"/>
        <v>5.25</v>
      </c>
      <c r="K93" s="399">
        <v>7.3</v>
      </c>
      <c r="L93" s="395">
        <v>6</v>
      </c>
      <c r="M93" s="295"/>
      <c r="N93" s="398">
        <f t="shared" si="13"/>
        <v>31.5</v>
      </c>
      <c r="O93" s="294"/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392">
        <v>44351</v>
      </c>
      <c r="B94" s="393" t="s">
        <v>47</v>
      </c>
      <c r="C94" s="394" t="s">
        <v>59</v>
      </c>
      <c r="D94" s="395">
        <v>1</v>
      </c>
      <c r="E94" s="395" t="s">
        <v>21</v>
      </c>
      <c r="F94" s="396">
        <v>99</v>
      </c>
      <c r="G94" s="395">
        <v>7</v>
      </c>
      <c r="H94" s="397">
        <v>0.18055555555555555</v>
      </c>
      <c r="I94" s="397">
        <v>0.38125000000000003</v>
      </c>
      <c r="J94" s="398">
        <f t="shared" si="14"/>
        <v>4.8166666666666664</v>
      </c>
      <c r="K94" s="399">
        <v>7.3</v>
      </c>
      <c r="L94" s="395">
        <v>667</v>
      </c>
      <c r="M94" s="295"/>
      <c r="N94" s="398">
        <f t="shared" si="13"/>
        <v>3212.7166666666667</v>
      </c>
      <c r="O94" s="294"/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392">
        <v>44351</v>
      </c>
      <c r="B95" s="393" t="s">
        <v>47</v>
      </c>
      <c r="C95" s="394" t="s">
        <v>53</v>
      </c>
      <c r="D95" s="395">
        <v>1</v>
      </c>
      <c r="E95" s="395" t="s">
        <v>21</v>
      </c>
      <c r="F95" s="396">
        <v>99</v>
      </c>
      <c r="G95" s="395">
        <v>7</v>
      </c>
      <c r="H95" s="397">
        <v>0.18055555555555555</v>
      </c>
      <c r="I95" s="397">
        <v>0.38125000000000003</v>
      </c>
      <c r="J95" s="398">
        <f t="shared" si="14"/>
        <v>4.8166666666666664</v>
      </c>
      <c r="K95" s="399">
        <v>7.3</v>
      </c>
      <c r="L95" s="395">
        <v>6</v>
      </c>
      <c r="M95" s="295"/>
      <c r="N95" s="398">
        <f t="shared" si="13"/>
        <v>28.9</v>
      </c>
      <c r="O95" s="294"/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392">
        <v>44351</v>
      </c>
      <c r="B96" s="393" t="s">
        <v>47</v>
      </c>
      <c r="C96" s="394" t="s">
        <v>85</v>
      </c>
      <c r="D96" s="395">
        <v>1</v>
      </c>
      <c r="E96" s="395" t="s">
        <v>21</v>
      </c>
      <c r="F96" s="396">
        <v>99</v>
      </c>
      <c r="G96" s="395">
        <v>7</v>
      </c>
      <c r="H96" s="397">
        <v>0.19236111111111112</v>
      </c>
      <c r="I96" s="397">
        <v>0.37708333333333338</v>
      </c>
      <c r="J96" s="398">
        <f t="shared" si="14"/>
        <v>4.4333333333333336</v>
      </c>
      <c r="K96" s="399">
        <v>7.3</v>
      </c>
      <c r="L96" s="395">
        <v>6</v>
      </c>
      <c r="M96" s="295"/>
      <c r="N96" s="398">
        <f t="shared" si="13"/>
        <v>26.6</v>
      </c>
      <c r="O96" s="294"/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392">
        <v>44351</v>
      </c>
      <c r="B97" s="393" t="s">
        <v>47</v>
      </c>
      <c r="C97" s="394" t="s">
        <v>73</v>
      </c>
      <c r="D97" s="395">
        <v>1</v>
      </c>
      <c r="E97" s="395" t="s">
        <v>21</v>
      </c>
      <c r="F97" s="396">
        <v>99</v>
      </c>
      <c r="G97" s="395">
        <v>7</v>
      </c>
      <c r="H97" s="397">
        <v>0.25625000000000003</v>
      </c>
      <c r="I97" s="397">
        <v>0.31041666666666667</v>
      </c>
      <c r="J97" s="398">
        <v>0.31458333333333333</v>
      </c>
      <c r="K97" s="399">
        <v>9</v>
      </c>
      <c r="L97" s="395">
        <v>33</v>
      </c>
      <c r="M97" s="295"/>
      <c r="N97" s="398">
        <f>J97*L97</f>
        <v>10.38125</v>
      </c>
      <c r="O97" s="294"/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392">
        <v>44351</v>
      </c>
      <c r="B98" s="393" t="s">
        <v>47</v>
      </c>
      <c r="C98" s="394" t="s">
        <v>59</v>
      </c>
      <c r="D98" s="395">
        <v>2</v>
      </c>
      <c r="E98" s="395" t="s">
        <v>21</v>
      </c>
      <c r="F98" s="396" t="s">
        <v>86</v>
      </c>
      <c r="G98" s="395">
        <v>1</v>
      </c>
      <c r="H98" s="397">
        <v>0.37916666666666665</v>
      </c>
      <c r="I98" s="397">
        <v>0.71736111111111101</v>
      </c>
      <c r="J98" s="398">
        <f t="shared" ref="J98:J119" si="15">HOUR(I98-H98)+MINUTE(I98-H98)/60</f>
        <v>8.1166666666666671</v>
      </c>
      <c r="K98" s="399">
        <v>7.3</v>
      </c>
      <c r="L98" s="395">
        <v>667</v>
      </c>
      <c r="M98" s="295"/>
      <c r="N98" s="398">
        <f t="shared" ref="N98:N105" si="16">J98*L98</f>
        <v>5413.8166666666666</v>
      </c>
      <c r="O98" s="294" t="s">
        <v>87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45">
      <c r="A99" s="392">
        <v>44351</v>
      </c>
      <c r="B99" s="393" t="s">
        <v>47</v>
      </c>
      <c r="C99" s="394" t="s">
        <v>53</v>
      </c>
      <c r="D99" s="395">
        <v>1</v>
      </c>
      <c r="E99" s="395" t="s">
        <v>21</v>
      </c>
      <c r="F99" s="396">
        <v>99</v>
      </c>
      <c r="G99" s="395">
        <v>7</v>
      </c>
      <c r="H99" s="397">
        <v>0.18055555555555555</v>
      </c>
      <c r="I99" s="397">
        <v>0.38125000000000003</v>
      </c>
      <c r="J99" s="398">
        <f t="shared" si="15"/>
        <v>4.8166666666666664</v>
      </c>
      <c r="K99" s="399">
        <v>7.3</v>
      </c>
      <c r="L99" s="395">
        <v>6</v>
      </c>
      <c r="M99" s="295"/>
      <c r="N99" s="398">
        <f t="shared" si="16"/>
        <v>28.9</v>
      </c>
      <c r="O99" s="294"/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47.1">
      <c r="A100" s="392">
        <v>44351</v>
      </c>
      <c r="B100" s="393" t="s">
        <v>47</v>
      </c>
      <c r="C100" s="394" t="s">
        <v>53</v>
      </c>
      <c r="D100" s="395">
        <v>2</v>
      </c>
      <c r="E100" s="395" t="s">
        <v>84</v>
      </c>
      <c r="F100" s="396">
        <v>99</v>
      </c>
      <c r="G100" s="395">
        <v>7</v>
      </c>
      <c r="H100" s="397">
        <v>0.45</v>
      </c>
      <c r="I100" s="397">
        <v>0.71736111111111101</v>
      </c>
      <c r="J100" s="398">
        <f t="shared" si="15"/>
        <v>6.416666666666667</v>
      </c>
      <c r="K100" s="399">
        <v>7.3</v>
      </c>
      <c r="L100" s="395">
        <v>6</v>
      </c>
      <c r="M100" s="295"/>
      <c r="N100" s="398">
        <f t="shared" si="16"/>
        <v>38.5</v>
      </c>
      <c r="O100" s="294" t="s">
        <v>88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45">
      <c r="A101" s="392">
        <v>44351</v>
      </c>
      <c r="B101" s="393" t="s">
        <v>47</v>
      </c>
      <c r="C101" s="394" t="s">
        <v>53</v>
      </c>
      <c r="D101" s="395">
        <v>3</v>
      </c>
      <c r="E101" s="395" t="s">
        <v>21</v>
      </c>
      <c r="F101" s="396">
        <v>99</v>
      </c>
      <c r="G101" s="395">
        <v>6</v>
      </c>
      <c r="H101" s="397">
        <v>0.95624999999999993</v>
      </c>
      <c r="I101" s="397">
        <v>0.99930555555555556</v>
      </c>
      <c r="J101" s="398">
        <f t="shared" si="15"/>
        <v>1.0333333333333334</v>
      </c>
      <c r="K101" s="399">
        <v>7.3</v>
      </c>
      <c r="L101" s="395">
        <v>0</v>
      </c>
      <c r="M101" s="295"/>
      <c r="N101" s="398">
        <f t="shared" si="16"/>
        <v>0</v>
      </c>
      <c r="O101" s="294"/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45">
      <c r="A102" s="392">
        <v>44351</v>
      </c>
      <c r="B102" s="393" t="s">
        <v>47</v>
      </c>
      <c r="C102" s="401" t="s">
        <v>48</v>
      </c>
      <c r="D102" s="400">
        <v>1</v>
      </c>
      <c r="E102" s="395" t="s">
        <v>21</v>
      </c>
      <c r="F102" s="396">
        <v>99</v>
      </c>
      <c r="G102" s="395">
        <v>7</v>
      </c>
      <c r="H102" s="397">
        <v>0.95624999999999993</v>
      </c>
      <c r="I102" s="397">
        <v>0.99930555555555556</v>
      </c>
      <c r="J102" s="398">
        <f t="shared" si="15"/>
        <v>1.0333333333333334</v>
      </c>
      <c r="K102" s="398">
        <v>0.03</v>
      </c>
      <c r="L102" s="395">
        <v>0</v>
      </c>
      <c r="M102" s="295"/>
      <c r="N102" s="398">
        <f t="shared" si="16"/>
        <v>0</v>
      </c>
      <c r="O102" s="294"/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45">
      <c r="A103" s="392">
        <v>44351</v>
      </c>
      <c r="B103" s="393" t="s">
        <v>47</v>
      </c>
      <c r="C103" s="394" t="s">
        <v>51</v>
      </c>
      <c r="D103" s="395">
        <v>2</v>
      </c>
      <c r="E103" s="395" t="s">
        <v>21</v>
      </c>
      <c r="F103" s="396">
        <v>99</v>
      </c>
      <c r="G103" s="395">
        <v>7</v>
      </c>
      <c r="H103" s="397">
        <v>0.97638888888888886</v>
      </c>
      <c r="I103" s="397">
        <v>0.99930555555555556</v>
      </c>
      <c r="J103" s="398">
        <f t="shared" si="15"/>
        <v>0.55000000000000004</v>
      </c>
      <c r="K103" s="399">
        <v>7.3</v>
      </c>
      <c r="L103" s="395">
        <v>0</v>
      </c>
      <c r="M103" s="295"/>
      <c r="N103" s="398">
        <f t="shared" si="16"/>
        <v>0</v>
      </c>
      <c r="O103" s="294"/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392">
        <v>44351</v>
      </c>
      <c r="B104" s="393" t="s">
        <v>47</v>
      </c>
      <c r="C104" s="394" t="s">
        <v>59</v>
      </c>
      <c r="D104" s="395">
        <v>3</v>
      </c>
      <c r="E104" s="395" t="s">
        <v>21</v>
      </c>
      <c r="F104" s="396" t="s">
        <v>89</v>
      </c>
      <c r="G104" s="395">
        <v>1</v>
      </c>
      <c r="H104" s="397">
        <v>0.98472222222222217</v>
      </c>
      <c r="I104" s="397">
        <v>0.99930555555555556</v>
      </c>
      <c r="J104" s="398">
        <f t="shared" si="15"/>
        <v>0.35</v>
      </c>
      <c r="K104" s="399">
        <v>1.8</v>
      </c>
      <c r="L104" s="395">
        <v>0</v>
      </c>
      <c r="M104" s="295"/>
      <c r="N104" s="398">
        <f t="shared" si="16"/>
        <v>0</v>
      </c>
      <c r="O104" s="294"/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392">
        <v>44351</v>
      </c>
      <c r="B105" s="393" t="s">
        <v>47</v>
      </c>
      <c r="C105" s="394" t="s">
        <v>58</v>
      </c>
      <c r="D105" s="395">
        <v>1</v>
      </c>
      <c r="E105" s="395" t="s">
        <v>21</v>
      </c>
      <c r="F105" s="396" t="s">
        <v>89</v>
      </c>
      <c r="G105" s="395">
        <v>1</v>
      </c>
      <c r="H105" s="397">
        <v>0.98472222222222217</v>
      </c>
      <c r="I105" s="397">
        <v>0.99930555555555556</v>
      </c>
      <c r="J105" s="398">
        <f t="shared" si="15"/>
        <v>0.35</v>
      </c>
      <c r="K105" s="399">
        <v>4</v>
      </c>
      <c r="L105" s="395">
        <v>0</v>
      </c>
      <c r="M105" s="295"/>
      <c r="N105" s="398">
        <f t="shared" si="16"/>
        <v>0</v>
      </c>
      <c r="O105" s="294"/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45">
      <c r="A106" s="392">
        <v>44351</v>
      </c>
      <c r="B106" s="393" t="s">
        <v>47</v>
      </c>
      <c r="C106" s="394" t="s">
        <v>73</v>
      </c>
      <c r="D106" s="395">
        <v>1</v>
      </c>
      <c r="E106" s="395" t="s">
        <v>21</v>
      </c>
      <c r="F106" s="396" t="s">
        <v>89</v>
      </c>
      <c r="G106" s="395">
        <v>1</v>
      </c>
      <c r="H106" s="397">
        <v>0.98541666666666661</v>
      </c>
      <c r="I106" s="397">
        <v>0.99930555555555556</v>
      </c>
      <c r="J106" s="398">
        <f t="shared" si="15"/>
        <v>0.33333333333333331</v>
      </c>
      <c r="K106" s="399">
        <v>9</v>
      </c>
      <c r="L106" s="395">
        <v>0</v>
      </c>
      <c r="M106" s="295"/>
      <c r="N106" s="398">
        <f>J106*L106</f>
        <v>0</v>
      </c>
      <c r="O106" s="294"/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392">
        <v>44351</v>
      </c>
      <c r="B107" s="393" t="s">
        <v>47</v>
      </c>
      <c r="C107" s="394" t="s">
        <v>85</v>
      </c>
      <c r="D107" s="395">
        <v>1</v>
      </c>
      <c r="E107" s="395" t="s">
        <v>21</v>
      </c>
      <c r="F107" s="396">
        <v>99</v>
      </c>
      <c r="G107" s="395">
        <v>1</v>
      </c>
      <c r="H107" s="397">
        <v>0.98819444444444438</v>
      </c>
      <c r="I107" s="397">
        <v>0.99930555555555556</v>
      </c>
      <c r="J107" s="398">
        <f t="shared" si="15"/>
        <v>0.26666666666666666</v>
      </c>
      <c r="K107" s="399">
        <v>7.3</v>
      </c>
      <c r="L107" s="395">
        <v>0</v>
      </c>
      <c r="M107" s="295"/>
      <c r="N107" s="398">
        <f t="shared" ref="N107:N119" si="17">J107*L107</f>
        <v>0</v>
      </c>
      <c r="O107" s="294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47.1">
      <c r="A108" s="441">
        <v>44292</v>
      </c>
      <c r="B108" s="445" t="s">
        <v>35</v>
      </c>
      <c r="C108" s="442" t="s">
        <v>36</v>
      </c>
      <c r="D108" s="424"/>
      <c r="E108" s="424" t="s">
        <v>41</v>
      </c>
      <c r="F108" s="428" t="s">
        <v>34</v>
      </c>
      <c r="G108" s="424">
        <v>7</v>
      </c>
      <c r="H108" s="406">
        <v>0</v>
      </c>
      <c r="I108" s="453">
        <v>0.99930555555555556</v>
      </c>
      <c r="J108" s="421">
        <f t="shared" si="15"/>
        <v>23.983333333333334</v>
      </c>
      <c r="K108" s="408" t="s">
        <v>38</v>
      </c>
      <c r="L108" s="408">
        <v>0</v>
      </c>
      <c r="M108" s="408">
        <v>0</v>
      </c>
      <c r="N108" s="398">
        <f t="shared" si="17"/>
        <v>0</v>
      </c>
      <c r="O108" s="420" t="s">
        <v>90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47.1">
      <c r="A109" s="441">
        <v>44292</v>
      </c>
      <c r="B109" s="445" t="s">
        <v>35</v>
      </c>
      <c r="C109" s="442" t="s">
        <v>40</v>
      </c>
      <c r="D109" s="424"/>
      <c r="E109" s="424" t="s">
        <v>41</v>
      </c>
      <c r="F109" s="428" t="s">
        <v>34</v>
      </c>
      <c r="G109" s="424">
        <v>7</v>
      </c>
      <c r="H109" s="406">
        <v>0</v>
      </c>
      <c r="I109" s="406">
        <v>0.1423611111111111</v>
      </c>
      <c r="J109" s="421">
        <f t="shared" si="15"/>
        <v>3.4166666666666665</v>
      </c>
      <c r="K109" s="408" t="s">
        <v>38</v>
      </c>
      <c r="L109" s="408">
        <v>9634</v>
      </c>
      <c r="M109" s="408">
        <v>9634</v>
      </c>
      <c r="N109" s="398">
        <f t="shared" si="17"/>
        <v>32916.166666666664</v>
      </c>
      <c r="O109" s="420" t="s">
        <v>90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45">
      <c r="A110" s="441">
        <v>44292</v>
      </c>
      <c r="B110" s="445" t="s">
        <v>35</v>
      </c>
      <c r="C110" s="442" t="s">
        <v>43</v>
      </c>
      <c r="D110" s="424">
        <v>4</v>
      </c>
      <c r="E110" s="424" t="s">
        <v>44</v>
      </c>
      <c r="F110" s="428">
        <v>99</v>
      </c>
      <c r="G110" s="424">
        <v>6</v>
      </c>
      <c r="H110" s="406">
        <v>0.1986111111111111</v>
      </c>
      <c r="I110" s="406">
        <v>0.73749999999999993</v>
      </c>
      <c r="J110" s="421">
        <f t="shared" si="15"/>
        <v>12.933333333333334</v>
      </c>
      <c r="K110" s="404" t="s">
        <v>72</v>
      </c>
      <c r="L110" s="408">
        <v>4010</v>
      </c>
      <c r="M110" s="408">
        <v>4010</v>
      </c>
      <c r="N110" s="398">
        <f t="shared" si="17"/>
        <v>51862.666666666664</v>
      </c>
      <c r="O110" s="298" t="s">
        <v>64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45">
      <c r="A111" s="441">
        <v>44292</v>
      </c>
      <c r="B111" s="445" t="s">
        <v>35</v>
      </c>
      <c r="C111" s="442" t="s">
        <v>40</v>
      </c>
      <c r="D111" s="424">
        <v>4</v>
      </c>
      <c r="E111" s="424" t="s">
        <v>37</v>
      </c>
      <c r="F111" s="428" t="s">
        <v>34</v>
      </c>
      <c r="G111" s="424">
        <v>1</v>
      </c>
      <c r="H111" s="406">
        <v>0.1986111111111111</v>
      </c>
      <c r="I111" s="406">
        <v>0.73749999999999993</v>
      </c>
      <c r="J111" s="421">
        <f t="shared" si="15"/>
        <v>12.933333333333334</v>
      </c>
      <c r="K111" s="404" t="s">
        <v>38</v>
      </c>
      <c r="L111" s="408">
        <v>0</v>
      </c>
      <c r="M111" s="408">
        <v>0</v>
      </c>
      <c r="N111" s="398">
        <f t="shared" si="17"/>
        <v>0</v>
      </c>
      <c r="O111" s="298" t="s">
        <v>39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45">
      <c r="A112" s="441">
        <v>44292</v>
      </c>
      <c r="B112" s="445" t="s">
        <v>35</v>
      </c>
      <c r="C112" s="442" t="s">
        <v>46</v>
      </c>
      <c r="D112" s="424">
        <v>5</v>
      </c>
      <c r="E112" s="424" t="s">
        <v>44</v>
      </c>
      <c r="F112" s="428">
        <v>99</v>
      </c>
      <c r="G112" s="424">
        <v>6</v>
      </c>
      <c r="H112" s="406">
        <v>0.19930555555555554</v>
      </c>
      <c r="I112" s="406">
        <v>0.24583333333333335</v>
      </c>
      <c r="J112" s="421">
        <f t="shared" si="15"/>
        <v>1.1166666666666667</v>
      </c>
      <c r="K112" s="404" t="s">
        <v>70</v>
      </c>
      <c r="L112" s="408">
        <v>117</v>
      </c>
      <c r="M112" s="408">
        <v>117</v>
      </c>
      <c r="N112" s="398">
        <f t="shared" si="17"/>
        <v>130.65</v>
      </c>
      <c r="O112" s="298" t="s">
        <v>64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47.1">
      <c r="A113" s="441">
        <v>44292</v>
      </c>
      <c r="B113" s="445" t="s">
        <v>35</v>
      </c>
      <c r="C113" s="442" t="s">
        <v>46</v>
      </c>
      <c r="D113" s="424">
        <v>7</v>
      </c>
      <c r="E113" s="424" t="s">
        <v>44</v>
      </c>
      <c r="F113" s="428">
        <v>99</v>
      </c>
      <c r="G113" s="424">
        <v>6</v>
      </c>
      <c r="H113" s="406">
        <v>0.25972222222222224</v>
      </c>
      <c r="I113" s="406">
        <v>0.65972222222222221</v>
      </c>
      <c r="J113" s="421">
        <f t="shared" si="15"/>
        <v>9.6</v>
      </c>
      <c r="K113" s="404" t="s">
        <v>45</v>
      </c>
      <c r="L113" s="408">
        <v>117</v>
      </c>
      <c r="M113" s="408">
        <v>117</v>
      </c>
      <c r="N113" s="454">
        <f t="shared" si="17"/>
        <v>1123.2</v>
      </c>
      <c r="O113" s="420" t="s">
        <v>91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441">
        <v>44292</v>
      </c>
      <c r="B114" s="445" t="s">
        <v>35</v>
      </c>
      <c r="C114" s="442" t="s">
        <v>40</v>
      </c>
      <c r="D114" s="424">
        <v>8</v>
      </c>
      <c r="E114" s="424" t="s">
        <v>41</v>
      </c>
      <c r="F114" s="428" t="s">
        <v>34</v>
      </c>
      <c r="G114" s="424">
        <v>7</v>
      </c>
      <c r="H114" s="406">
        <v>0.73749999999999993</v>
      </c>
      <c r="I114" s="406">
        <v>0.75694444444444453</v>
      </c>
      <c r="J114" s="421">
        <f t="shared" si="15"/>
        <v>0.46666666666666667</v>
      </c>
      <c r="K114" s="404" t="s">
        <v>38</v>
      </c>
      <c r="L114" s="408">
        <v>9634</v>
      </c>
      <c r="M114" s="408">
        <v>9634</v>
      </c>
      <c r="N114" s="398">
        <f t="shared" si="17"/>
        <v>4495.8666666666668</v>
      </c>
      <c r="O114" s="298" t="s">
        <v>90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45">
      <c r="A115" s="441">
        <v>44292</v>
      </c>
      <c r="B115" s="445" t="s">
        <v>35</v>
      </c>
      <c r="C115" s="442" t="s">
        <v>46</v>
      </c>
      <c r="D115" s="424">
        <v>10</v>
      </c>
      <c r="E115" s="424" t="s">
        <v>41</v>
      </c>
      <c r="F115" s="428" t="s">
        <v>34</v>
      </c>
      <c r="G115" s="424">
        <v>7</v>
      </c>
      <c r="H115" s="406">
        <v>0.77847222222222223</v>
      </c>
      <c r="I115" s="406">
        <v>0.78749999999999998</v>
      </c>
      <c r="J115" s="421">
        <f t="shared" si="15"/>
        <v>0.21666666666666667</v>
      </c>
      <c r="K115" s="404" t="s">
        <v>72</v>
      </c>
      <c r="L115" s="408">
        <v>117</v>
      </c>
      <c r="M115" s="408">
        <v>117</v>
      </c>
      <c r="N115" s="398">
        <f t="shared" si="17"/>
        <v>25.35</v>
      </c>
      <c r="O115" s="298" t="s">
        <v>42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45">
      <c r="A116" s="441">
        <v>44292</v>
      </c>
      <c r="B116" s="445" t="s">
        <v>35</v>
      </c>
      <c r="C116" s="442" t="s">
        <v>46</v>
      </c>
      <c r="D116" s="424">
        <v>14</v>
      </c>
      <c r="E116" s="424" t="s">
        <v>44</v>
      </c>
      <c r="F116" s="428">
        <v>99</v>
      </c>
      <c r="G116" s="424">
        <v>6</v>
      </c>
      <c r="H116" s="406">
        <v>0.89861111111111114</v>
      </c>
      <c r="I116" s="406">
        <v>0.90347222222222223</v>
      </c>
      <c r="J116" s="421">
        <f t="shared" si="15"/>
        <v>0.11666666666666667</v>
      </c>
      <c r="K116" s="404" t="s">
        <v>72</v>
      </c>
      <c r="L116" s="408">
        <v>117</v>
      </c>
      <c r="M116" s="408">
        <v>117</v>
      </c>
      <c r="N116" s="398">
        <f t="shared" si="17"/>
        <v>13.65</v>
      </c>
      <c r="O116" s="298" t="s">
        <v>64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45">
      <c r="A117" s="441">
        <v>44292</v>
      </c>
      <c r="B117" s="445" t="s">
        <v>35</v>
      </c>
      <c r="C117" s="442" t="s">
        <v>40</v>
      </c>
      <c r="D117" s="424">
        <v>16</v>
      </c>
      <c r="E117" s="424" t="s">
        <v>41</v>
      </c>
      <c r="F117" s="428" t="s">
        <v>34</v>
      </c>
      <c r="G117" s="424">
        <v>7</v>
      </c>
      <c r="H117" s="443">
        <v>0.92361111111111116</v>
      </c>
      <c r="I117" s="443">
        <v>0.99930555555555556</v>
      </c>
      <c r="J117" s="421">
        <f t="shared" si="15"/>
        <v>1.8166666666666667</v>
      </c>
      <c r="K117" s="441" t="s">
        <v>71</v>
      </c>
      <c r="L117" s="408">
        <v>0</v>
      </c>
      <c r="M117" s="408">
        <v>0</v>
      </c>
      <c r="N117" s="398">
        <f t="shared" si="17"/>
        <v>0</v>
      </c>
      <c r="O117" s="298" t="s">
        <v>90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45">
      <c r="A118" s="441">
        <v>44292</v>
      </c>
      <c r="B118" s="445" t="s">
        <v>35</v>
      </c>
      <c r="C118" s="442" t="s">
        <v>43</v>
      </c>
      <c r="D118" s="424">
        <v>19</v>
      </c>
      <c r="E118" s="424" t="s">
        <v>44</v>
      </c>
      <c r="F118" s="428">
        <v>99</v>
      </c>
      <c r="G118" s="424">
        <v>6</v>
      </c>
      <c r="H118" s="443">
        <v>0.9770833333333333</v>
      </c>
      <c r="I118" s="443">
        <v>0.99930555555555556</v>
      </c>
      <c r="J118" s="421">
        <f t="shared" si="15"/>
        <v>0.53333333333333333</v>
      </c>
      <c r="K118" s="404" t="s">
        <v>45</v>
      </c>
      <c r="L118" s="408">
        <v>4010</v>
      </c>
      <c r="M118" s="408">
        <v>4010</v>
      </c>
      <c r="N118" s="398">
        <f t="shared" si="17"/>
        <v>2138.6666666666665</v>
      </c>
      <c r="O118" s="455" t="s">
        <v>92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45">
      <c r="A119" s="441">
        <v>44292</v>
      </c>
      <c r="B119" s="445" t="s">
        <v>35</v>
      </c>
      <c r="C119" s="442" t="s">
        <v>46</v>
      </c>
      <c r="D119" s="424">
        <v>20</v>
      </c>
      <c r="E119" s="424" t="s">
        <v>44</v>
      </c>
      <c r="F119" s="428">
        <v>99</v>
      </c>
      <c r="G119" s="424">
        <v>6</v>
      </c>
      <c r="H119" s="443">
        <v>0.99236111111111114</v>
      </c>
      <c r="I119" s="443">
        <v>0.99930555555555556</v>
      </c>
      <c r="J119" s="421">
        <f t="shared" si="15"/>
        <v>0.16666666666666666</v>
      </c>
      <c r="K119" s="441" t="s">
        <v>72</v>
      </c>
      <c r="L119" s="408">
        <v>0</v>
      </c>
      <c r="M119" s="408">
        <v>0</v>
      </c>
      <c r="N119" s="398">
        <f t="shared" si="17"/>
        <v>0</v>
      </c>
      <c r="O119" s="455" t="s">
        <v>92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372">
        <v>44292</v>
      </c>
      <c r="B120" s="373" t="s">
        <v>19</v>
      </c>
      <c r="C120" s="374" t="s">
        <v>24</v>
      </c>
      <c r="D120" s="385">
        <v>1</v>
      </c>
      <c r="E120" s="375" t="s">
        <v>21</v>
      </c>
      <c r="F120" s="376">
        <v>99</v>
      </c>
      <c r="G120" s="375">
        <v>6</v>
      </c>
      <c r="H120" s="377">
        <v>0.19097222222222221</v>
      </c>
      <c r="I120" s="377">
        <v>0.4145833333333333</v>
      </c>
      <c r="J120" s="378">
        <f>HOUR(I120-H120)+MINUTE(I120-H120)/60</f>
        <v>5.3666666666666663</v>
      </c>
      <c r="K120" s="379">
        <v>5</v>
      </c>
      <c r="L120" s="375">
        <v>1</v>
      </c>
      <c r="M120" s="386"/>
      <c r="N120" s="378">
        <f>J120*L120</f>
        <v>5.3666666666666663</v>
      </c>
      <c r="O120" s="387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372">
        <v>44292</v>
      </c>
      <c r="B121" s="373" t="s">
        <v>19</v>
      </c>
      <c r="C121" s="374" t="s">
        <v>25</v>
      </c>
      <c r="D121" s="375">
        <v>1</v>
      </c>
      <c r="E121" s="375" t="s">
        <v>21</v>
      </c>
      <c r="F121" s="376">
        <v>99</v>
      </c>
      <c r="G121" s="375">
        <v>6</v>
      </c>
      <c r="H121" s="377">
        <v>0.20347222222222219</v>
      </c>
      <c r="I121" s="377">
        <v>0.41111111111111115</v>
      </c>
      <c r="J121" s="378">
        <f t="shared" ref="J121:J130" si="18">HOUR(I121-H121)+MINUTE(I121-H121)/60</f>
        <v>4.9833333333333334</v>
      </c>
      <c r="K121" s="379">
        <v>9</v>
      </c>
      <c r="L121" s="380">
        <v>14</v>
      </c>
      <c r="M121" s="380"/>
      <c r="N121" s="378">
        <f t="shared" ref="N121:N130" si="19">J121*L121</f>
        <v>69.766666666666666</v>
      </c>
      <c r="O121" s="381"/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72">
        <v>44292</v>
      </c>
      <c r="B122" s="373" t="s">
        <v>19</v>
      </c>
      <c r="C122" s="374" t="s">
        <v>20</v>
      </c>
      <c r="D122" s="375">
        <v>1</v>
      </c>
      <c r="E122" s="375" t="s">
        <v>21</v>
      </c>
      <c r="F122" s="376">
        <v>99</v>
      </c>
      <c r="G122" s="375">
        <v>6</v>
      </c>
      <c r="H122" s="377">
        <v>0.25833333333333336</v>
      </c>
      <c r="I122" s="377">
        <v>0.41319444444444442</v>
      </c>
      <c r="J122" s="378">
        <f t="shared" si="18"/>
        <v>3.7166666666666668</v>
      </c>
      <c r="K122" s="379">
        <v>5</v>
      </c>
      <c r="L122" s="375">
        <v>492</v>
      </c>
      <c r="M122" s="375"/>
      <c r="N122" s="378">
        <f t="shared" si="19"/>
        <v>1828.6000000000001</v>
      </c>
      <c r="O122" s="388"/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372">
        <v>44292</v>
      </c>
      <c r="B123" s="373" t="s">
        <v>19</v>
      </c>
      <c r="C123" s="374" t="s">
        <v>30</v>
      </c>
      <c r="D123" s="375">
        <v>1</v>
      </c>
      <c r="E123" s="375" t="s">
        <v>21</v>
      </c>
      <c r="F123" s="376">
        <v>99</v>
      </c>
      <c r="G123" s="375" t="s">
        <v>74</v>
      </c>
      <c r="H123" s="377">
        <v>0.26527777777777778</v>
      </c>
      <c r="I123" s="377">
        <v>0.4152777777777778</v>
      </c>
      <c r="J123" s="378">
        <f t="shared" si="18"/>
        <v>3.6</v>
      </c>
      <c r="K123" s="379">
        <v>3</v>
      </c>
      <c r="L123" s="375">
        <v>25</v>
      </c>
      <c r="M123" s="375"/>
      <c r="N123" s="378">
        <f t="shared" si="19"/>
        <v>90</v>
      </c>
      <c r="O123" s="389"/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372">
        <v>44292</v>
      </c>
      <c r="B124" s="373" t="s">
        <v>19</v>
      </c>
      <c r="C124" s="374" t="s">
        <v>24</v>
      </c>
      <c r="D124" s="375">
        <v>2</v>
      </c>
      <c r="E124" s="375" t="s">
        <v>21</v>
      </c>
      <c r="F124" s="376" t="s">
        <v>93</v>
      </c>
      <c r="G124" s="375">
        <v>6</v>
      </c>
      <c r="H124" s="377">
        <v>0.58194444444444449</v>
      </c>
      <c r="I124" s="377">
        <v>0.7368055555555556</v>
      </c>
      <c r="J124" s="378">
        <f t="shared" si="18"/>
        <v>3.7166666666666668</v>
      </c>
      <c r="K124" s="379">
        <v>5</v>
      </c>
      <c r="L124" s="375">
        <v>1</v>
      </c>
      <c r="M124" s="383"/>
      <c r="N124" s="378">
        <f t="shared" si="19"/>
        <v>3.7166666666666668</v>
      </c>
      <c r="O124" s="390" t="s">
        <v>94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45">
      <c r="A125" s="372">
        <v>44292</v>
      </c>
      <c r="B125" s="373" t="s">
        <v>19</v>
      </c>
      <c r="C125" s="374" t="s">
        <v>25</v>
      </c>
      <c r="D125" s="375">
        <v>2</v>
      </c>
      <c r="E125" s="375" t="s">
        <v>21</v>
      </c>
      <c r="F125" s="376" t="s">
        <v>95</v>
      </c>
      <c r="G125" s="375">
        <v>1</v>
      </c>
      <c r="H125" s="377">
        <v>0.58194444444444449</v>
      </c>
      <c r="I125" s="377">
        <v>0.73541666666666661</v>
      </c>
      <c r="J125" s="378">
        <f t="shared" si="18"/>
        <v>3.6833333333333336</v>
      </c>
      <c r="K125" s="379">
        <v>3</v>
      </c>
      <c r="L125" s="375">
        <v>14</v>
      </c>
      <c r="M125" s="380"/>
      <c r="N125" s="378">
        <f t="shared" si="19"/>
        <v>51.56666666666667</v>
      </c>
      <c r="O125" s="387" t="s">
        <v>96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45">
      <c r="A126" s="372">
        <v>44292</v>
      </c>
      <c r="B126" s="373" t="s">
        <v>19</v>
      </c>
      <c r="C126" s="374" t="s">
        <v>20</v>
      </c>
      <c r="D126" s="375">
        <v>2</v>
      </c>
      <c r="E126" s="375" t="s">
        <v>21</v>
      </c>
      <c r="F126" s="376">
        <v>99</v>
      </c>
      <c r="G126" s="375" t="s">
        <v>74</v>
      </c>
      <c r="H126" s="377">
        <v>0.98611111111111116</v>
      </c>
      <c r="I126" s="377">
        <v>0.99930555555555556</v>
      </c>
      <c r="J126" s="378">
        <f t="shared" si="18"/>
        <v>0.31666666666666665</v>
      </c>
      <c r="K126" s="379">
        <v>12</v>
      </c>
      <c r="L126" s="375">
        <v>0</v>
      </c>
      <c r="M126" s="380"/>
      <c r="N126" s="378">
        <f t="shared" si="19"/>
        <v>0</v>
      </c>
      <c r="O126" s="387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45">
      <c r="A127" s="372">
        <v>44292</v>
      </c>
      <c r="B127" s="373" t="s">
        <v>19</v>
      </c>
      <c r="C127" s="374" t="s">
        <v>24</v>
      </c>
      <c r="D127" s="375">
        <v>3</v>
      </c>
      <c r="E127" s="375" t="s">
        <v>21</v>
      </c>
      <c r="F127" s="376">
        <v>99</v>
      </c>
      <c r="G127" s="375">
        <v>6</v>
      </c>
      <c r="H127" s="377">
        <v>0.9868055555555556</v>
      </c>
      <c r="I127" s="377">
        <v>0.99930555555555556</v>
      </c>
      <c r="J127" s="378">
        <f t="shared" si="18"/>
        <v>0.3</v>
      </c>
      <c r="K127" s="379">
        <v>5</v>
      </c>
      <c r="L127" s="375">
        <v>0</v>
      </c>
      <c r="M127" s="380"/>
      <c r="N127" s="378">
        <f t="shared" si="19"/>
        <v>0</v>
      </c>
      <c r="O127" s="387"/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372">
        <v>44292</v>
      </c>
      <c r="B128" s="373" t="s">
        <v>19</v>
      </c>
      <c r="C128" s="374" t="s">
        <v>25</v>
      </c>
      <c r="D128" s="375">
        <v>3</v>
      </c>
      <c r="E128" s="375" t="s">
        <v>21</v>
      </c>
      <c r="F128" s="376">
        <v>99</v>
      </c>
      <c r="G128" s="375">
        <v>6</v>
      </c>
      <c r="H128" s="377">
        <v>0.98749999999999993</v>
      </c>
      <c r="I128" s="377">
        <v>0.99930555555555556</v>
      </c>
      <c r="J128" s="378">
        <f t="shared" si="18"/>
        <v>0.28333333333333333</v>
      </c>
      <c r="K128" s="379">
        <v>7</v>
      </c>
      <c r="L128" s="375">
        <v>0</v>
      </c>
      <c r="M128" s="380"/>
      <c r="N128" s="378">
        <f t="shared" si="19"/>
        <v>0</v>
      </c>
      <c r="O128" s="387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72">
        <v>44292</v>
      </c>
      <c r="B129" s="373" t="s">
        <v>19</v>
      </c>
      <c r="C129" s="374" t="s">
        <v>28</v>
      </c>
      <c r="D129" s="375">
        <v>1</v>
      </c>
      <c r="E129" s="375" t="s">
        <v>21</v>
      </c>
      <c r="F129" s="376">
        <v>99</v>
      </c>
      <c r="G129" s="375" t="s">
        <v>74</v>
      </c>
      <c r="H129" s="377">
        <v>0.98819444444444438</v>
      </c>
      <c r="I129" s="377">
        <v>0.99930555555555556</v>
      </c>
      <c r="J129" s="378">
        <f t="shared" si="18"/>
        <v>0.26666666666666666</v>
      </c>
      <c r="K129" s="379">
        <v>1</v>
      </c>
      <c r="L129" s="375">
        <v>0</v>
      </c>
      <c r="M129" s="380"/>
      <c r="N129" s="378">
        <f t="shared" si="19"/>
        <v>0</v>
      </c>
      <c r="O129" s="387"/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72">
        <v>44292</v>
      </c>
      <c r="B130" s="373" t="s">
        <v>19</v>
      </c>
      <c r="C130" s="374" t="s">
        <v>30</v>
      </c>
      <c r="D130" s="375">
        <v>2</v>
      </c>
      <c r="E130" s="375" t="s">
        <v>21</v>
      </c>
      <c r="F130" s="376">
        <v>99</v>
      </c>
      <c r="G130" s="375">
        <v>6</v>
      </c>
      <c r="H130" s="377">
        <v>0.99444444444444446</v>
      </c>
      <c r="I130" s="377">
        <v>0.99930555555555556</v>
      </c>
      <c r="J130" s="378">
        <f t="shared" si="18"/>
        <v>0.11666666666666667</v>
      </c>
      <c r="K130" s="379">
        <v>5</v>
      </c>
      <c r="L130" s="375">
        <v>0</v>
      </c>
      <c r="M130" s="380"/>
      <c r="N130" s="378">
        <f t="shared" si="19"/>
        <v>0</v>
      </c>
      <c r="O130" s="387"/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45">
      <c r="A131" s="372">
        <v>44201</v>
      </c>
      <c r="B131" s="373" t="s">
        <v>19</v>
      </c>
      <c r="C131" s="374" t="s">
        <v>32</v>
      </c>
      <c r="D131" s="375"/>
      <c r="E131" s="375" t="s">
        <v>33</v>
      </c>
      <c r="F131" s="376" t="s">
        <v>34</v>
      </c>
      <c r="G131" s="375">
        <v>7</v>
      </c>
      <c r="H131" s="377">
        <v>0</v>
      </c>
      <c r="I131" s="377">
        <v>0.61249999999999993</v>
      </c>
      <c r="J131" s="378">
        <f>HOUR(I131-H131)+MINUTE(I131-H131)/60</f>
        <v>14.7</v>
      </c>
      <c r="K131" s="378"/>
      <c r="L131" s="375">
        <v>14</v>
      </c>
      <c r="M131" s="375"/>
      <c r="N131" s="378">
        <f>J131*L131</f>
        <v>205.79999999999998</v>
      </c>
      <c r="O131" s="381"/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45">
      <c r="A132" s="372">
        <v>44292</v>
      </c>
      <c r="B132" s="373" t="s">
        <v>19</v>
      </c>
      <c r="C132" s="374" t="s">
        <v>32</v>
      </c>
      <c r="D132" s="375">
        <v>1</v>
      </c>
      <c r="E132" s="375" t="s">
        <v>21</v>
      </c>
      <c r="F132" s="376">
        <v>99</v>
      </c>
      <c r="G132" s="375">
        <v>7</v>
      </c>
      <c r="H132" s="377">
        <v>0.98611111111111116</v>
      </c>
      <c r="I132" s="377">
        <v>0.99930555555555556</v>
      </c>
      <c r="J132" s="378">
        <f>HOUR(I132-H132)+MINUTE(I132-H132)/60</f>
        <v>0.31666666666666665</v>
      </c>
      <c r="K132" s="378"/>
      <c r="L132" s="375">
        <v>0</v>
      </c>
      <c r="M132" s="375"/>
      <c r="N132" s="378">
        <f>J132*L132</f>
        <v>0</v>
      </c>
      <c r="O132" s="381"/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372">
        <v>44292</v>
      </c>
      <c r="B133" s="373" t="s">
        <v>19</v>
      </c>
      <c r="C133" s="374" t="s">
        <v>20</v>
      </c>
      <c r="D133" s="375">
        <v>1</v>
      </c>
      <c r="E133" s="375" t="s">
        <v>21</v>
      </c>
      <c r="F133" s="376">
        <v>99</v>
      </c>
      <c r="G133" s="375" t="s">
        <v>74</v>
      </c>
      <c r="H133" s="377">
        <v>0</v>
      </c>
      <c r="I133" s="377">
        <v>9.0277777777777776E-2</v>
      </c>
      <c r="J133" s="378">
        <f t="shared" ref="J133:J142" si="20">HOUR(I133-H133)+MINUTE(I133-H133)/60</f>
        <v>2.1666666666666665</v>
      </c>
      <c r="K133" s="379">
        <v>11</v>
      </c>
      <c r="L133" s="375">
        <v>492</v>
      </c>
      <c r="M133" s="375">
        <v>492</v>
      </c>
      <c r="N133" s="378">
        <f>J133*L133</f>
        <v>1066</v>
      </c>
      <c r="O133" s="387" t="s">
        <v>82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45">
      <c r="A134" s="372">
        <v>44292</v>
      </c>
      <c r="B134" s="373" t="s">
        <v>19</v>
      </c>
      <c r="C134" s="374" t="s">
        <v>24</v>
      </c>
      <c r="D134" s="375">
        <v>1</v>
      </c>
      <c r="E134" s="375" t="s">
        <v>21</v>
      </c>
      <c r="F134" s="376">
        <v>99</v>
      </c>
      <c r="G134" s="375">
        <v>6</v>
      </c>
      <c r="H134" s="377">
        <v>0</v>
      </c>
      <c r="I134" s="377">
        <v>9.2361111111111116E-2</v>
      </c>
      <c r="J134" s="378">
        <f t="shared" si="20"/>
        <v>2.2166666666666668</v>
      </c>
      <c r="K134" s="379"/>
      <c r="L134" s="375">
        <v>1</v>
      </c>
      <c r="M134" s="380"/>
      <c r="N134" s="378">
        <f t="shared" ref="N134:N142" si="21">J134*L134</f>
        <v>2.2166666666666668</v>
      </c>
      <c r="O134" s="381"/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45">
      <c r="A135" s="372">
        <v>44292</v>
      </c>
      <c r="B135" s="373" t="s">
        <v>19</v>
      </c>
      <c r="C135" s="374" t="s">
        <v>25</v>
      </c>
      <c r="D135" s="375">
        <v>1</v>
      </c>
      <c r="E135" s="375" t="s">
        <v>21</v>
      </c>
      <c r="F135" s="376">
        <v>99</v>
      </c>
      <c r="G135" s="375">
        <v>6</v>
      </c>
      <c r="H135" s="377">
        <v>0</v>
      </c>
      <c r="I135" s="377">
        <v>9.0972222222222218E-2</v>
      </c>
      <c r="J135" s="378">
        <f t="shared" si="20"/>
        <v>2.1833333333333331</v>
      </c>
      <c r="K135" s="379"/>
      <c r="L135" s="375">
        <v>14</v>
      </c>
      <c r="M135" s="375"/>
      <c r="N135" s="378">
        <f t="shared" si="21"/>
        <v>30.566666666666663</v>
      </c>
      <c r="O135" s="388"/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45">
      <c r="A136" s="372">
        <v>44292</v>
      </c>
      <c r="B136" s="373" t="s">
        <v>19</v>
      </c>
      <c r="C136" s="374" t="s">
        <v>28</v>
      </c>
      <c r="D136" s="375">
        <v>1</v>
      </c>
      <c r="E136" s="375" t="s">
        <v>21</v>
      </c>
      <c r="F136" s="376">
        <v>99</v>
      </c>
      <c r="G136" s="375" t="s">
        <v>74</v>
      </c>
      <c r="H136" s="377">
        <v>0</v>
      </c>
      <c r="I136" s="377">
        <v>9.3055555555555558E-2</v>
      </c>
      <c r="J136" s="378">
        <f t="shared" si="20"/>
        <v>2.2333333333333334</v>
      </c>
      <c r="K136" s="379"/>
      <c r="L136" s="375">
        <v>11</v>
      </c>
      <c r="M136" s="375"/>
      <c r="N136" s="378">
        <f t="shared" si="21"/>
        <v>24.566666666666666</v>
      </c>
      <c r="O136" s="389"/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45">
      <c r="A137" s="372">
        <v>44292</v>
      </c>
      <c r="B137" s="373" t="s">
        <v>19</v>
      </c>
      <c r="C137" s="374" t="s">
        <v>30</v>
      </c>
      <c r="D137" s="375">
        <v>1</v>
      </c>
      <c r="E137" s="375" t="s">
        <v>21</v>
      </c>
      <c r="F137" s="376">
        <v>99</v>
      </c>
      <c r="G137" s="375">
        <v>6</v>
      </c>
      <c r="H137" s="377">
        <v>0</v>
      </c>
      <c r="I137" s="377">
        <v>9.5833333333333326E-2</v>
      </c>
      <c r="J137" s="378">
        <f t="shared" si="20"/>
        <v>2.2999999999999998</v>
      </c>
      <c r="K137" s="379"/>
      <c r="L137" s="375">
        <v>25</v>
      </c>
      <c r="M137" s="383"/>
      <c r="N137" s="378">
        <f t="shared" si="21"/>
        <v>57.499999999999993</v>
      </c>
      <c r="O137" s="390"/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93.95">
      <c r="A138" s="372">
        <v>44322</v>
      </c>
      <c r="B138" s="373" t="s">
        <v>19</v>
      </c>
      <c r="C138" s="374" t="s">
        <v>20</v>
      </c>
      <c r="D138" s="375">
        <v>1</v>
      </c>
      <c r="E138" s="375" t="s">
        <v>21</v>
      </c>
      <c r="F138" s="376">
        <v>99</v>
      </c>
      <c r="G138" s="375" t="s">
        <v>74</v>
      </c>
      <c r="H138" s="377">
        <v>9.0277777777777776E-2</v>
      </c>
      <c r="I138" s="377">
        <v>0.48819444444444443</v>
      </c>
      <c r="J138" s="378">
        <f t="shared" si="20"/>
        <v>9.5500000000000007</v>
      </c>
      <c r="K138" s="379"/>
      <c r="L138" s="375">
        <v>492</v>
      </c>
      <c r="M138" s="380"/>
      <c r="N138" s="378">
        <f t="shared" si="21"/>
        <v>4698.6000000000004</v>
      </c>
      <c r="O138" s="387" t="s">
        <v>97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47.1">
      <c r="A139" s="372">
        <v>44322</v>
      </c>
      <c r="B139" s="373" t="s">
        <v>19</v>
      </c>
      <c r="C139" s="374" t="s">
        <v>24</v>
      </c>
      <c r="D139" s="375">
        <v>1</v>
      </c>
      <c r="E139" s="375" t="s">
        <v>21</v>
      </c>
      <c r="F139" s="376">
        <v>99</v>
      </c>
      <c r="G139" s="375">
        <v>6</v>
      </c>
      <c r="H139" s="377">
        <v>0.10416666666666667</v>
      </c>
      <c r="I139" s="377">
        <v>0.60555555555555551</v>
      </c>
      <c r="J139" s="378">
        <f t="shared" si="20"/>
        <v>12.033333333333333</v>
      </c>
      <c r="K139" s="379">
        <v>4</v>
      </c>
      <c r="L139" s="375">
        <v>1</v>
      </c>
      <c r="M139" s="380"/>
      <c r="N139" s="378">
        <f t="shared" si="21"/>
        <v>12.033333333333333</v>
      </c>
      <c r="O139" s="387" t="s">
        <v>98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372">
        <v>44322</v>
      </c>
      <c r="B140" s="373" t="s">
        <v>19</v>
      </c>
      <c r="C140" s="374" t="s">
        <v>25</v>
      </c>
      <c r="D140" s="375">
        <v>1</v>
      </c>
      <c r="E140" s="375" t="s">
        <v>21</v>
      </c>
      <c r="F140" s="376">
        <v>99</v>
      </c>
      <c r="G140" s="375">
        <v>6</v>
      </c>
      <c r="H140" s="377">
        <v>0.25833333333333336</v>
      </c>
      <c r="I140" s="377">
        <v>0.26250000000000001</v>
      </c>
      <c r="J140" s="378">
        <f t="shared" si="20"/>
        <v>0.1</v>
      </c>
      <c r="K140" s="379">
        <v>8</v>
      </c>
      <c r="L140" s="375">
        <v>14</v>
      </c>
      <c r="M140" s="380"/>
      <c r="N140" s="378">
        <f t="shared" si="21"/>
        <v>1.4000000000000001</v>
      </c>
      <c r="O140" s="387"/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70.5">
      <c r="A141" s="372">
        <v>44322</v>
      </c>
      <c r="B141" s="373" t="s">
        <v>19</v>
      </c>
      <c r="C141" s="374" t="s">
        <v>30</v>
      </c>
      <c r="D141" s="375">
        <v>1</v>
      </c>
      <c r="E141" s="375" t="s">
        <v>84</v>
      </c>
      <c r="F141" s="376" t="s">
        <v>34</v>
      </c>
      <c r="G141" s="375">
        <v>7</v>
      </c>
      <c r="H141" s="377">
        <v>0.50138888888888888</v>
      </c>
      <c r="I141" s="377">
        <v>0.60486111111111118</v>
      </c>
      <c r="J141" s="378">
        <f t="shared" si="20"/>
        <v>2.4833333333333334</v>
      </c>
      <c r="K141" s="379">
        <v>5</v>
      </c>
      <c r="L141" s="375">
        <v>25</v>
      </c>
      <c r="M141" s="380"/>
      <c r="N141" s="378">
        <f t="shared" si="21"/>
        <v>62.083333333333336</v>
      </c>
      <c r="O141" s="387" t="s">
        <v>99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372">
        <v>44322</v>
      </c>
      <c r="B142" s="373" t="s">
        <v>19</v>
      </c>
      <c r="C142" s="374" t="s">
        <v>28</v>
      </c>
      <c r="D142" s="375">
        <v>1</v>
      </c>
      <c r="E142" s="375" t="s">
        <v>21</v>
      </c>
      <c r="F142" s="376">
        <v>99</v>
      </c>
      <c r="G142" s="375" t="s">
        <v>22</v>
      </c>
      <c r="H142" s="377">
        <v>0.64930555555555558</v>
      </c>
      <c r="I142" s="377">
        <v>0.65625</v>
      </c>
      <c r="J142" s="378">
        <f t="shared" si="20"/>
        <v>0.16666666666666666</v>
      </c>
      <c r="K142" s="379">
        <v>2</v>
      </c>
      <c r="L142" s="375">
        <v>11</v>
      </c>
      <c r="M142" s="380"/>
      <c r="N142" s="378">
        <f t="shared" si="21"/>
        <v>1.8333333333333333</v>
      </c>
      <c r="O142" s="387"/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372">
        <v>44292</v>
      </c>
      <c r="B143" s="373" t="s">
        <v>19</v>
      </c>
      <c r="C143" s="374" t="s">
        <v>32</v>
      </c>
      <c r="D143" s="375"/>
      <c r="E143" s="375" t="s">
        <v>21</v>
      </c>
      <c r="F143" s="376">
        <v>99</v>
      </c>
      <c r="G143" s="375">
        <v>7</v>
      </c>
      <c r="H143" s="377">
        <v>0</v>
      </c>
      <c r="I143" s="377">
        <v>0.50555555555555554</v>
      </c>
      <c r="J143" s="378">
        <f>HOUR(I143-H143)+MINUTE(I143-H143)/60</f>
        <v>12.133333333333333</v>
      </c>
      <c r="K143" s="378"/>
      <c r="L143" s="375">
        <v>14</v>
      </c>
      <c r="M143" s="386"/>
      <c r="N143" s="378">
        <f>J143*L143</f>
        <v>169.86666666666667</v>
      </c>
      <c r="O143" s="387"/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392">
        <v>44351</v>
      </c>
      <c r="B144" s="393" t="s">
        <v>47</v>
      </c>
      <c r="C144" s="394" t="s">
        <v>49</v>
      </c>
      <c r="D144" s="395">
        <v>1</v>
      </c>
      <c r="E144" s="395" t="s">
        <v>21</v>
      </c>
      <c r="F144" s="396">
        <v>99</v>
      </c>
      <c r="G144" s="395">
        <v>7</v>
      </c>
      <c r="H144" s="397">
        <v>0</v>
      </c>
      <c r="I144" s="397">
        <v>0.99930555555555556</v>
      </c>
      <c r="J144" s="398">
        <v>0</v>
      </c>
      <c r="K144" s="399">
        <v>8.5</v>
      </c>
      <c r="L144" s="395">
        <v>9306</v>
      </c>
      <c r="M144" s="295"/>
      <c r="N144" s="398">
        <f t="shared" ref="N144:N163" si="22">J144*L144</f>
        <v>0</v>
      </c>
      <c r="O144" s="294"/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92">
        <v>44351</v>
      </c>
      <c r="B145" s="393" t="s">
        <v>47</v>
      </c>
      <c r="C145" s="394" t="s">
        <v>53</v>
      </c>
      <c r="D145" s="395">
        <v>1</v>
      </c>
      <c r="E145" s="395" t="s">
        <v>21</v>
      </c>
      <c r="F145" s="396">
        <v>99</v>
      </c>
      <c r="G145" s="395">
        <v>6</v>
      </c>
      <c r="H145" s="397">
        <v>0</v>
      </c>
      <c r="I145" s="397">
        <v>0.56944444444444442</v>
      </c>
      <c r="J145" s="398">
        <f t="shared" ref="J145:J151" si="23">HOUR(I145-H145)+MINUTE(I145-H145)/60</f>
        <v>13.666666666666666</v>
      </c>
      <c r="K145" s="399">
        <v>7.3</v>
      </c>
      <c r="L145" s="395">
        <v>6</v>
      </c>
      <c r="M145" s="295"/>
      <c r="N145" s="398">
        <f t="shared" si="22"/>
        <v>82</v>
      </c>
      <c r="O145" s="294"/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92">
        <v>44351</v>
      </c>
      <c r="B146" s="393" t="s">
        <v>47</v>
      </c>
      <c r="C146" s="401" t="s">
        <v>48</v>
      </c>
      <c r="D146" s="400">
        <v>1</v>
      </c>
      <c r="E146" s="395" t="s">
        <v>21</v>
      </c>
      <c r="F146" s="396">
        <v>99</v>
      </c>
      <c r="G146" s="395">
        <v>7</v>
      </c>
      <c r="H146" s="397">
        <v>0</v>
      </c>
      <c r="I146" s="397">
        <v>0.59791666666666665</v>
      </c>
      <c r="J146" s="398">
        <f t="shared" si="23"/>
        <v>14.35</v>
      </c>
      <c r="K146" s="398">
        <v>0.03</v>
      </c>
      <c r="L146" s="395">
        <v>1065</v>
      </c>
      <c r="M146" s="295"/>
      <c r="N146" s="398">
        <f t="shared" si="22"/>
        <v>15282.75</v>
      </c>
      <c r="O146" s="294"/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392">
        <v>44351</v>
      </c>
      <c r="B147" s="393" t="s">
        <v>47</v>
      </c>
      <c r="C147" s="394" t="s">
        <v>51</v>
      </c>
      <c r="D147" s="395">
        <v>1</v>
      </c>
      <c r="E147" s="395" t="s">
        <v>21</v>
      </c>
      <c r="F147" s="396">
        <v>99</v>
      </c>
      <c r="G147" s="395">
        <v>7</v>
      </c>
      <c r="H147" s="397">
        <v>0</v>
      </c>
      <c r="I147" s="397">
        <v>0.11458333333333333</v>
      </c>
      <c r="J147" s="398">
        <f t="shared" si="23"/>
        <v>2.75</v>
      </c>
      <c r="K147" s="399">
        <v>7.3</v>
      </c>
      <c r="L147" s="395">
        <v>6</v>
      </c>
      <c r="M147" s="295"/>
      <c r="N147" s="398">
        <f t="shared" si="22"/>
        <v>16.5</v>
      </c>
      <c r="O147" s="294"/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392">
        <v>44351</v>
      </c>
      <c r="B148" s="393" t="s">
        <v>47</v>
      </c>
      <c r="C148" s="394" t="s">
        <v>59</v>
      </c>
      <c r="D148" s="395">
        <v>1</v>
      </c>
      <c r="E148" s="395" t="s">
        <v>21</v>
      </c>
      <c r="F148" s="396" t="s">
        <v>89</v>
      </c>
      <c r="G148" s="395">
        <v>1</v>
      </c>
      <c r="H148" s="397">
        <v>0</v>
      </c>
      <c r="I148" s="397">
        <v>4.5833333333333337E-2</v>
      </c>
      <c r="J148" s="398">
        <f t="shared" si="23"/>
        <v>1.1000000000000001</v>
      </c>
      <c r="K148" s="399">
        <v>1.8</v>
      </c>
      <c r="L148" s="395">
        <v>667</v>
      </c>
      <c r="M148" s="295"/>
      <c r="N148" s="398">
        <f t="shared" si="22"/>
        <v>733.7</v>
      </c>
      <c r="O148" s="294"/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45">
      <c r="A149" s="392">
        <v>44351</v>
      </c>
      <c r="B149" s="393" t="s">
        <v>47</v>
      </c>
      <c r="C149" s="394" t="s">
        <v>58</v>
      </c>
      <c r="D149" s="395">
        <v>1</v>
      </c>
      <c r="E149" s="395" t="s">
        <v>21</v>
      </c>
      <c r="F149" s="396" t="s">
        <v>89</v>
      </c>
      <c r="G149" s="395">
        <v>1</v>
      </c>
      <c r="H149" s="397">
        <v>0</v>
      </c>
      <c r="I149" s="397">
        <v>9.5138888888888884E-2</v>
      </c>
      <c r="J149" s="398">
        <f t="shared" si="23"/>
        <v>2.2833333333333332</v>
      </c>
      <c r="K149" s="399">
        <v>4</v>
      </c>
      <c r="L149" s="395">
        <v>3</v>
      </c>
      <c r="M149" s="295"/>
      <c r="N149" s="398">
        <f t="shared" si="22"/>
        <v>6.85</v>
      </c>
      <c r="O149" s="294"/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45">
      <c r="A150" s="392">
        <v>44351</v>
      </c>
      <c r="B150" s="393" t="s">
        <v>47</v>
      </c>
      <c r="C150" s="394" t="s">
        <v>73</v>
      </c>
      <c r="D150" s="395">
        <v>1</v>
      </c>
      <c r="E150" s="395" t="s">
        <v>21</v>
      </c>
      <c r="F150" s="396" t="s">
        <v>89</v>
      </c>
      <c r="G150" s="395">
        <v>1</v>
      </c>
      <c r="H150" s="397">
        <v>0</v>
      </c>
      <c r="I150" s="397">
        <v>9.4444444444444442E-2</v>
      </c>
      <c r="J150" s="398">
        <f t="shared" si="23"/>
        <v>2.2666666666666666</v>
      </c>
      <c r="K150" s="399">
        <v>9</v>
      </c>
      <c r="L150" s="395">
        <v>33</v>
      </c>
      <c r="M150" s="295"/>
      <c r="N150" s="398">
        <f>J150*L150</f>
        <v>74.8</v>
      </c>
      <c r="O150" s="294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392">
        <v>44351</v>
      </c>
      <c r="B151" s="393" t="s">
        <v>47</v>
      </c>
      <c r="C151" s="394" t="s">
        <v>85</v>
      </c>
      <c r="D151" s="395">
        <v>1</v>
      </c>
      <c r="E151" s="395" t="s">
        <v>21</v>
      </c>
      <c r="F151" s="396">
        <v>99</v>
      </c>
      <c r="G151" s="395">
        <v>1</v>
      </c>
      <c r="H151" s="397">
        <v>0</v>
      </c>
      <c r="I151" s="397">
        <v>4.5138888888888888E-2</v>
      </c>
      <c r="J151" s="398">
        <f t="shared" si="23"/>
        <v>1.0833333333333333</v>
      </c>
      <c r="K151" s="399">
        <v>7.3</v>
      </c>
      <c r="L151" s="395">
        <v>6</v>
      </c>
      <c r="M151" s="295"/>
      <c r="N151" s="398">
        <f t="shared" ref="N151" si="24">J151*L151</f>
        <v>6.5</v>
      </c>
      <c r="O151" s="294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392">
        <v>44352</v>
      </c>
      <c r="B152" s="393" t="s">
        <v>47</v>
      </c>
      <c r="C152" s="394" t="s">
        <v>73</v>
      </c>
      <c r="D152" s="395">
        <v>2</v>
      </c>
      <c r="E152" s="395" t="s">
        <v>21</v>
      </c>
      <c r="F152" s="396">
        <v>99</v>
      </c>
      <c r="G152" s="395">
        <v>1</v>
      </c>
      <c r="H152" s="397">
        <v>0.3972222222222222</v>
      </c>
      <c r="I152" s="397">
        <v>0.67361111111111116</v>
      </c>
      <c r="J152" s="398">
        <v>0</v>
      </c>
      <c r="K152" s="399">
        <v>1</v>
      </c>
      <c r="L152" s="295">
        <v>33</v>
      </c>
      <c r="M152" s="295"/>
      <c r="N152" s="398">
        <f t="shared" si="22"/>
        <v>0</v>
      </c>
      <c r="O152" s="294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141">
      <c r="A153" s="392">
        <v>44352</v>
      </c>
      <c r="B153" s="393" t="s">
        <v>47</v>
      </c>
      <c r="C153" s="394" t="s">
        <v>58</v>
      </c>
      <c r="D153" s="395">
        <v>2</v>
      </c>
      <c r="E153" s="395" t="s">
        <v>84</v>
      </c>
      <c r="F153" s="396">
        <v>99</v>
      </c>
      <c r="G153" s="395">
        <v>7</v>
      </c>
      <c r="H153" s="397">
        <v>0.52638888888888891</v>
      </c>
      <c r="I153" s="397">
        <v>0.6743055555555556</v>
      </c>
      <c r="J153" s="398">
        <v>0</v>
      </c>
      <c r="K153" s="399">
        <v>1</v>
      </c>
      <c r="L153" s="295">
        <v>1</v>
      </c>
      <c r="M153" s="295"/>
      <c r="N153" s="398">
        <f t="shared" si="22"/>
        <v>0</v>
      </c>
      <c r="O153" s="294" t="s">
        <v>100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392">
        <v>44352</v>
      </c>
      <c r="B154" s="393" t="s">
        <v>47</v>
      </c>
      <c r="C154" s="394" t="s">
        <v>48</v>
      </c>
      <c r="D154" s="395">
        <v>1</v>
      </c>
      <c r="E154" s="395" t="s">
        <v>21</v>
      </c>
      <c r="F154" s="396"/>
      <c r="G154" s="395">
        <v>1</v>
      </c>
      <c r="H154" s="397">
        <v>0.73958333333333337</v>
      </c>
      <c r="I154" s="406">
        <v>0.99930555555555556</v>
      </c>
      <c r="J154" s="398">
        <v>0</v>
      </c>
      <c r="K154" s="398">
        <v>0.01</v>
      </c>
      <c r="L154" s="295">
        <v>1065</v>
      </c>
      <c r="M154" s="295"/>
      <c r="N154" s="398">
        <f t="shared" si="22"/>
        <v>0</v>
      </c>
      <c r="O154" s="294"/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392">
        <v>44352</v>
      </c>
      <c r="B155" s="393" t="s">
        <v>47</v>
      </c>
      <c r="C155" s="394" t="s">
        <v>51</v>
      </c>
      <c r="D155" s="395">
        <v>2</v>
      </c>
      <c r="E155" s="395" t="s">
        <v>33</v>
      </c>
      <c r="F155" s="396" t="s">
        <v>101</v>
      </c>
      <c r="G155" s="395">
        <v>7</v>
      </c>
      <c r="H155" s="397">
        <v>0.8520833333333333</v>
      </c>
      <c r="I155" s="406">
        <v>0.99930555555555556</v>
      </c>
      <c r="J155" s="398">
        <v>0</v>
      </c>
      <c r="K155" s="399">
        <v>2.1</v>
      </c>
      <c r="L155" s="295">
        <v>1</v>
      </c>
      <c r="M155" s="295"/>
      <c r="N155" s="398">
        <f t="shared" si="22"/>
        <v>0</v>
      </c>
      <c r="O155" s="294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45">
      <c r="A156" s="441">
        <v>44322</v>
      </c>
      <c r="B156" s="445" t="s">
        <v>35</v>
      </c>
      <c r="C156" s="446" t="s">
        <v>36</v>
      </c>
      <c r="D156" s="424"/>
      <c r="E156" s="404" t="s">
        <v>37</v>
      </c>
      <c r="F156" s="288" t="s">
        <v>34</v>
      </c>
      <c r="G156" s="404">
        <v>1</v>
      </c>
      <c r="H156" s="406">
        <v>0</v>
      </c>
      <c r="I156" s="406">
        <v>0.64374999999999993</v>
      </c>
      <c r="J156" s="407">
        <f t="shared" ref="J156:J163" si="25">HOUR(I156-H156)+MINUTE(I156-H156)/60</f>
        <v>15.45</v>
      </c>
      <c r="K156" s="404" t="s">
        <v>38</v>
      </c>
      <c r="L156" s="408">
        <v>0</v>
      </c>
      <c r="M156" s="408">
        <v>0</v>
      </c>
      <c r="N156" s="398">
        <f t="shared" si="22"/>
        <v>0</v>
      </c>
      <c r="O156" s="420" t="s">
        <v>39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45">
      <c r="A157" s="441">
        <v>44322</v>
      </c>
      <c r="B157" s="445" t="s">
        <v>35</v>
      </c>
      <c r="C157" s="446" t="s">
        <v>40</v>
      </c>
      <c r="D157" s="424"/>
      <c r="E157" s="424" t="s">
        <v>37</v>
      </c>
      <c r="F157" s="428" t="s">
        <v>34</v>
      </c>
      <c r="G157" s="424">
        <v>1</v>
      </c>
      <c r="H157" s="406">
        <v>0</v>
      </c>
      <c r="I157" s="406">
        <v>0.64374999999999993</v>
      </c>
      <c r="J157" s="407">
        <f t="shared" si="25"/>
        <v>15.45</v>
      </c>
      <c r="K157" s="404" t="s">
        <v>38</v>
      </c>
      <c r="L157" s="408">
        <v>0</v>
      </c>
      <c r="M157" s="408">
        <v>0</v>
      </c>
      <c r="N157" s="398">
        <f t="shared" si="22"/>
        <v>0</v>
      </c>
      <c r="O157" s="298" t="s">
        <v>39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93.95">
      <c r="A158" s="441">
        <v>44322</v>
      </c>
      <c r="B158" s="445" t="s">
        <v>35</v>
      </c>
      <c r="C158" s="442" t="s">
        <v>102</v>
      </c>
      <c r="D158" s="424"/>
      <c r="E158" s="424" t="s">
        <v>44</v>
      </c>
      <c r="F158" s="428">
        <v>99</v>
      </c>
      <c r="G158" s="424">
        <v>6</v>
      </c>
      <c r="H158" s="406">
        <v>0</v>
      </c>
      <c r="I158" s="406">
        <v>0.24583333333333335</v>
      </c>
      <c r="J158" s="407">
        <f t="shared" si="25"/>
        <v>5.9</v>
      </c>
      <c r="K158" s="404" t="s">
        <v>38</v>
      </c>
      <c r="L158" s="408">
        <v>4010</v>
      </c>
      <c r="M158" s="408">
        <v>4010</v>
      </c>
      <c r="N158" s="398">
        <f t="shared" si="22"/>
        <v>23659</v>
      </c>
      <c r="O158" s="420" t="s">
        <v>103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441">
        <v>44322</v>
      </c>
      <c r="B159" s="445" t="s">
        <v>35</v>
      </c>
      <c r="C159" s="447" t="s">
        <v>46</v>
      </c>
      <c r="D159" s="424"/>
      <c r="E159" s="424" t="s">
        <v>44</v>
      </c>
      <c r="F159" s="428">
        <v>99</v>
      </c>
      <c r="G159" s="424">
        <v>6</v>
      </c>
      <c r="H159" s="406">
        <v>0</v>
      </c>
      <c r="I159" s="406">
        <v>9.3055555555555558E-2</v>
      </c>
      <c r="J159" s="407">
        <f t="shared" si="25"/>
        <v>2.2333333333333334</v>
      </c>
      <c r="K159" s="404" t="s">
        <v>38</v>
      </c>
      <c r="L159" s="408">
        <v>117</v>
      </c>
      <c r="M159" s="408">
        <v>117</v>
      </c>
      <c r="N159" s="398">
        <f t="shared" si="22"/>
        <v>261.3</v>
      </c>
      <c r="O159" s="298" t="s">
        <v>82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70.5">
      <c r="A160" s="441">
        <v>44322</v>
      </c>
      <c r="B160" s="445" t="s">
        <v>35</v>
      </c>
      <c r="C160" s="442" t="s">
        <v>102</v>
      </c>
      <c r="D160" s="424">
        <v>3</v>
      </c>
      <c r="E160" s="424" t="s">
        <v>37</v>
      </c>
      <c r="F160" s="428" t="s">
        <v>34</v>
      </c>
      <c r="G160" s="424">
        <v>1</v>
      </c>
      <c r="H160" s="406">
        <v>0.25694444444444448</v>
      </c>
      <c r="I160" s="406">
        <v>0.64374999999999993</v>
      </c>
      <c r="J160" s="407">
        <f>HOUR(I160-H160)+MINUTE(I160-H160)/60</f>
        <v>9.2833333333333332</v>
      </c>
      <c r="K160" s="404" t="s">
        <v>45</v>
      </c>
      <c r="L160" s="408">
        <v>4010</v>
      </c>
      <c r="M160" s="408">
        <v>4010</v>
      </c>
      <c r="N160" s="398">
        <f t="shared" si="22"/>
        <v>37226.166666666664</v>
      </c>
      <c r="O160" s="420" t="s">
        <v>104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441">
        <v>44322</v>
      </c>
      <c r="B161" s="445" t="s">
        <v>35</v>
      </c>
      <c r="C161" s="442" t="s">
        <v>36</v>
      </c>
      <c r="D161" s="424">
        <v>7</v>
      </c>
      <c r="E161" s="424" t="s">
        <v>41</v>
      </c>
      <c r="F161" s="428" t="s">
        <v>34</v>
      </c>
      <c r="G161" s="424">
        <v>7</v>
      </c>
      <c r="H161" s="406">
        <v>0.64444444444444449</v>
      </c>
      <c r="I161" s="406">
        <v>0.99930555555555556</v>
      </c>
      <c r="J161" s="407">
        <f t="shared" ref="J161:J162" si="26">HOUR(I161-H161)+MINUTE(I161-H161)/60</f>
        <v>8.5166666666666675</v>
      </c>
      <c r="K161" s="404" t="s">
        <v>38</v>
      </c>
      <c r="L161" s="408">
        <v>0</v>
      </c>
      <c r="M161" s="408">
        <v>0</v>
      </c>
      <c r="N161" s="398">
        <f t="shared" si="22"/>
        <v>0</v>
      </c>
      <c r="O161" s="420" t="s">
        <v>42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441">
        <v>44322</v>
      </c>
      <c r="B162" s="445" t="s">
        <v>35</v>
      </c>
      <c r="C162" s="442" t="s">
        <v>40</v>
      </c>
      <c r="D162" s="424">
        <v>7</v>
      </c>
      <c r="E162" s="424" t="s">
        <v>41</v>
      </c>
      <c r="F162" s="428" t="s">
        <v>34</v>
      </c>
      <c r="G162" s="424">
        <v>7</v>
      </c>
      <c r="H162" s="406">
        <v>0.64444444444444449</v>
      </c>
      <c r="I162" s="406">
        <v>0.99930555555555556</v>
      </c>
      <c r="J162" s="407">
        <f t="shared" si="26"/>
        <v>8.5166666666666675</v>
      </c>
      <c r="K162" s="404" t="s">
        <v>38</v>
      </c>
      <c r="L162" s="408">
        <v>0</v>
      </c>
      <c r="M162" s="408">
        <v>0</v>
      </c>
      <c r="N162" s="398">
        <f t="shared" si="22"/>
        <v>0</v>
      </c>
      <c r="O162" s="420" t="s">
        <v>42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441">
        <v>44322</v>
      </c>
      <c r="B163" s="445" t="s">
        <v>35</v>
      </c>
      <c r="C163" s="442" t="s">
        <v>46</v>
      </c>
      <c r="D163" s="424">
        <v>10</v>
      </c>
      <c r="E163" s="424" t="s">
        <v>44</v>
      </c>
      <c r="F163" s="428">
        <v>99</v>
      </c>
      <c r="G163" s="424">
        <v>6</v>
      </c>
      <c r="H163" s="406">
        <v>0.71527777777777779</v>
      </c>
      <c r="I163" s="406">
        <v>0.7270833333333333</v>
      </c>
      <c r="J163" s="407">
        <f t="shared" si="25"/>
        <v>0.28333333333333333</v>
      </c>
      <c r="K163" s="404" t="s">
        <v>45</v>
      </c>
      <c r="L163" s="408">
        <v>117</v>
      </c>
      <c r="M163" s="408">
        <v>117</v>
      </c>
      <c r="N163" s="398">
        <f t="shared" si="22"/>
        <v>33.15</v>
      </c>
      <c r="O163" s="298" t="s">
        <v>82</v>
      </c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372">
        <v>44353</v>
      </c>
      <c r="B164" s="373" t="s">
        <v>19</v>
      </c>
      <c r="C164" s="374" t="s">
        <v>20</v>
      </c>
      <c r="D164" s="385">
        <v>1</v>
      </c>
      <c r="E164" s="375" t="s">
        <v>21</v>
      </c>
      <c r="F164" s="376">
        <v>99</v>
      </c>
      <c r="G164" s="375">
        <v>6</v>
      </c>
      <c r="H164" s="377">
        <v>0.20972222222222223</v>
      </c>
      <c r="I164" s="377">
        <v>0.2590277777777778</v>
      </c>
      <c r="J164" s="378">
        <f>HOUR(I164-H164)+MINUTE(I164-H164)/60</f>
        <v>1.1833333333333333</v>
      </c>
      <c r="K164" s="378">
        <v>12</v>
      </c>
      <c r="L164" s="375">
        <v>492</v>
      </c>
      <c r="M164" s="375">
        <v>492</v>
      </c>
      <c r="N164" s="378">
        <f>J164*L164</f>
        <v>582.20000000000005</v>
      </c>
      <c r="O164" s="387" t="s">
        <v>105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45">
      <c r="A165" s="372">
        <v>44353</v>
      </c>
      <c r="B165" s="373" t="s">
        <v>19</v>
      </c>
      <c r="C165" s="374" t="s">
        <v>30</v>
      </c>
      <c r="D165" s="375">
        <v>1</v>
      </c>
      <c r="E165" s="375" t="s">
        <v>21</v>
      </c>
      <c r="F165" s="376">
        <v>99</v>
      </c>
      <c r="G165" s="375" t="s">
        <v>22</v>
      </c>
      <c r="H165" s="377">
        <v>0.32222222222222224</v>
      </c>
      <c r="I165" s="377">
        <v>0.3298611111111111</v>
      </c>
      <c r="J165" s="378">
        <f t="shared" ref="J165:J169" si="27">HOUR(I165-H165)+MINUTE(I165-H165)/60</f>
        <v>0.18333333333333332</v>
      </c>
      <c r="K165" s="379">
        <v>3</v>
      </c>
      <c r="L165" s="380">
        <v>25</v>
      </c>
      <c r="M165" s="380"/>
      <c r="N165" s="378">
        <f t="shared" ref="N165:N169" si="28">J165*L165</f>
        <v>4.583333333333333</v>
      </c>
      <c r="O165" s="381" t="s">
        <v>105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372">
        <v>44353</v>
      </c>
      <c r="B166" s="373" t="s">
        <v>19</v>
      </c>
      <c r="C166" s="374" t="s">
        <v>20</v>
      </c>
      <c r="D166" s="375">
        <v>2</v>
      </c>
      <c r="E166" s="375" t="s">
        <v>21</v>
      </c>
      <c r="F166" s="376">
        <v>99</v>
      </c>
      <c r="G166" s="375" t="s">
        <v>106</v>
      </c>
      <c r="H166" s="377">
        <v>0.37847222222222227</v>
      </c>
      <c r="I166" s="377">
        <v>0.39166666666666666</v>
      </c>
      <c r="J166" s="378">
        <f t="shared" si="27"/>
        <v>0.31666666666666665</v>
      </c>
      <c r="K166" s="379">
        <v>6</v>
      </c>
      <c r="L166" s="375">
        <v>492</v>
      </c>
      <c r="M166" s="375"/>
      <c r="N166" s="378">
        <f t="shared" si="28"/>
        <v>155.79999999999998</v>
      </c>
      <c r="O166" s="388" t="s">
        <v>105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45">
      <c r="A167" s="372">
        <v>44353</v>
      </c>
      <c r="B167" s="373" t="s">
        <v>19</v>
      </c>
      <c r="C167" s="374" t="s">
        <v>24</v>
      </c>
      <c r="D167" s="375">
        <v>1</v>
      </c>
      <c r="E167" s="375" t="s">
        <v>33</v>
      </c>
      <c r="F167" s="376" t="s">
        <v>34</v>
      </c>
      <c r="G167" s="375">
        <v>7</v>
      </c>
      <c r="H167" s="377">
        <v>0.5805555555555556</v>
      </c>
      <c r="I167" s="377">
        <v>0.62916666666666665</v>
      </c>
      <c r="J167" s="378">
        <f t="shared" si="27"/>
        <v>1.1666666666666667</v>
      </c>
      <c r="K167" s="379">
        <v>4</v>
      </c>
      <c r="L167" s="375">
        <v>1</v>
      </c>
      <c r="M167" s="375"/>
      <c r="N167" s="378">
        <f t="shared" si="28"/>
        <v>1.1666666666666667</v>
      </c>
      <c r="O167" s="389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45">
      <c r="A168" s="372">
        <v>44353</v>
      </c>
      <c r="B168" s="373" t="s">
        <v>19</v>
      </c>
      <c r="C168" s="374" t="s">
        <v>25</v>
      </c>
      <c r="D168" s="375">
        <v>1</v>
      </c>
      <c r="E168" s="375" t="s">
        <v>33</v>
      </c>
      <c r="F168" s="376" t="s">
        <v>34</v>
      </c>
      <c r="G168" s="375">
        <v>7</v>
      </c>
      <c r="H168" s="377">
        <v>0.5805555555555556</v>
      </c>
      <c r="I168" s="377">
        <v>0.6</v>
      </c>
      <c r="J168" s="378">
        <f t="shared" si="27"/>
        <v>0.46666666666666667</v>
      </c>
      <c r="K168" s="379">
        <v>4</v>
      </c>
      <c r="L168" s="375">
        <v>14</v>
      </c>
      <c r="M168" s="383"/>
      <c r="N168" s="378">
        <f t="shared" si="28"/>
        <v>6.5333333333333332</v>
      </c>
      <c r="O168" s="390"/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45">
      <c r="A169" s="372">
        <v>44353</v>
      </c>
      <c r="B169" s="373" t="s">
        <v>19</v>
      </c>
      <c r="C169" s="374" t="s">
        <v>28</v>
      </c>
      <c r="D169" s="375">
        <v>1</v>
      </c>
      <c r="E169" s="375" t="s">
        <v>33</v>
      </c>
      <c r="F169" s="376" t="s">
        <v>34</v>
      </c>
      <c r="G169" s="375">
        <v>7</v>
      </c>
      <c r="H169" s="377">
        <v>0.60069444444444442</v>
      </c>
      <c r="I169" s="377">
        <v>0.61458333333333337</v>
      </c>
      <c r="J169" s="378">
        <f t="shared" si="27"/>
        <v>0.33333333333333331</v>
      </c>
      <c r="K169" s="379">
        <v>2</v>
      </c>
      <c r="L169" s="375">
        <v>11</v>
      </c>
      <c r="M169" s="380"/>
      <c r="N169" s="378">
        <f t="shared" si="28"/>
        <v>3.6666666666666665</v>
      </c>
      <c r="O169" s="387"/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45">
      <c r="A170" s="372">
        <v>44353</v>
      </c>
      <c r="B170" s="373" t="s">
        <v>19</v>
      </c>
      <c r="C170" s="374" t="s">
        <v>32</v>
      </c>
      <c r="D170" s="385">
        <v>1</v>
      </c>
      <c r="E170" s="375" t="s">
        <v>21</v>
      </c>
      <c r="F170" s="376">
        <v>99</v>
      </c>
      <c r="G170" s="375">
        <v>7</v>
      </c>
      <c r="H170" s="377">
        <v>0.20972222222222223</v>
      </c>
      <c r="I170" s="377">
        <v>0.26041666666666669</v>
      </c>
      <c r="J170" s="378">
        <f>HOUR(I170-H170)+MINUTE(I170-H170)/60</f>
        <v>1.2166666666666668</v>
      </c>
      <c r="K170" s="378"/>
      <c r="L170" s="375">
        <v>14</v>
      </c>
      <c r="M170" s="386"/>
      <c r="N170" s="378">
        <f>J170*L170</f>
        <v>17.033333333333335</v>
      </c>
      <c r="O170" s="387"/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45">
      <c r="A171" s="372">
        <v>44353</v>
      </c>
      <c r="B171" s="373" t="s">
        <v>19</v>
      </c>
      <c r="C171" s="374" t="s">
        <v>32</v>
      </c>
      <c r="D171" s="375">
        <v>2</v>
      </c>
      <c r="E171" s="375" t="s">
        <v>21</v>
      </c>
      <c r="F171" s="376">
        <v>99</v>
      </c>
      <c r="G171" s="375">
        <v>7</v>
      </c>
      <c r="H171" s="377">
        <v>0.37847222222222227</v>
      </c>
      <c r="I171" s="377">
        <v>0.39305555555555555</v>
      </c>
      <c r="J171" s="378">
        <f>HOUR(I171-H171)+MINUTE(I171-H171)/60</f>
        <v>0.35</v>
      </c>
      <c r="K171" s="378"/>
      <c r="L171" s="375">
        <v>14</v>
      </c>
      <c r="M171" s="375"/>
      <c r="N171" s="378">
        <f>J171*L171</f>
        <v>4.8999999999999995</v>
      </c>
      <c r="O171" s="381"/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45">
      <c r="A172" s="372">
        <v>44353</v>
      </c>
      <c r="B172" s="373" t="s">
        <v>19</v>
      </c>
      <c r="C172" s="374" t="s">
        <v>32</v>
      </c>
      <c r="D172" s="375">
        <v>3</v>
      </c>
      <c r="E172" s="375" t="s">
        <v>33</v>
      </c>
      <c r="F172" s="376" t="s">
        <v>34</v>
      </c>
      <c r="G172" s="375">
        <v>7</v>
      </c>
      <c r="H172" s="377">
        <v>0.50347222222222221</v>
      </c>
      <c r="I172" s="382">
        <v>0.99930555555555556</v>
      </c>
      <c r="J172" s="378">
        <f>HOUR(I172-H172)+MINUTE(I172-H172)/60</f>
        <v>11.9</v>
      </c>
      <c r="K172" s="379"/>
      <c r="L172" s="375">
        <v>0</v>
      </c>
      <c r="M172" s="380"/>
      <c r="N172" s="378">
        <f>J172*L172</f>
        <v>0</v>
      </c>
      <c r="O172" s="387"/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45">
      <c r="A173" s="392">
        <v>44352</v>
      </c>
      <c r="B173" s="393" t="s">
        <v>47</v>
      </c>
      <c r="C173" s="394" t="s">
        <v>49</v>
      </c>
      <c r="D173" s="395">
        <v>1</v>
      </c>
      <c r="E173" s="395" t="s">
        <v>21</v>
      </c>
      <c r="F173" s="396">
        <v>99</v>
      </c>
      <c r="G173" s="395">
        <v>7</v>
      </c>
      <c r="H173" s="397">
        <v>0</v>
      </c>
      <c r="I173" s="397">
        <v>0.99930555555555556</v>
      </c>
      <c r="J173" s="398">
        <v>0</v>
      </c>
      <c r="K173" s="399">
        <v>8.5</v>
      </c>
      <c r="L173" s="295">
        <v>0</v>
      </c>
      <c r="M173" s="295"/>
      <c r="N173" s="398">
        <f t="shared" ref="N173:N186" si="29">J173*L173</f>
        <v>0</v>
      </c>
      <c r="O173" s="294"/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45">
      <c r="A174" s="392">
        <v>44352</v>
      </c>
      <c r="B174" s="393" t="s">
        <v>47</v>
      </c>
      <c r="C174" s="394" t="s">
        <v>48</v>
      </c>
      <c r="D174" s="395">
        <v>1</v>
      </c>
      <c r="E174" s="395" t="s">
        <v>21</v>
      </c>
      <c r="F174" s="396">
        <v>99</v>
      </c>
      <c r="G174" s="395">
        <v>1</v>
      </c>
      <c r="H174" s="397">
        <v>0</v>
      </c>
      <c r="I174" s="397">
        <v>0.23819444444444446</v>
      </c>
      <c r="J174" s="398">
        <v>0</v>
      </c>
      <c r="K174" s="398">
        <v>0.01</v>
      </c>
      <c r="L174" s="295">
        <v>1065</v>
      </c>
      <c r="M174" s="295"/>
      <c r="N174" s="398">
        <f t="shared" si="29"/>
        <v>0</v>
      </c>
      <c r="O174" s="294"/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392">
        <v>44352</v>
      </c>
      <c r="B175" s="393" t="s">
        <v>47</v>
      </c>
      <c r="C175" s="394" t="s">
        <v>51</v>
      </c>
      <c r="D175" s="395">
        <v>1</v>
      </c>
      <c r="E175" s="395" t="s">
        <v>33</v>
      </c>
      <c r="F175" s="396" t="s">
        <v>34</v>
      </c>
      <c r="G175" s="395">
        <v>7</v>
      </c>
      <c r="H175" s="397">
        <v>0</v>
      </c>
      <c r="I175" s="397">
        <v>0.12986111111111112</v>
      </c>
      <c r="J175" s="398">
        <v>0</v>
      </c>
      <c r="K175" s="399">
        <v>2.1</v>
      </c>
      <c r="L175" s="295">
        <v>2</v>
      </c>
      <c r="M175" s="295"/>
      <c r="N175" s="398">
        <f t="shared" si="29"/>
        <v>0</v>
      </c>
      <c r="O175" s="294"/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392">
        <v>44352</v>
      </c>
      <c r="B176" s="393" t="s">
        <v>47</v>
      </c>
      <c r="C176" s="394" t="s">
        <v>48</v>
      </c>
      <c r="D176" s="395">
        <v>2</v>
      </c>
      <c r="E176" s="395" t="s">
        <v>21</v>
      </c>
      <c r="F176" s="396">
        <v>99</v>
      </c>
      <c r="G176" s="395">
        <v>1</v>
      </c>
      <c r="H176" s="397">
        <v>0.42083333333333334</v>
      </c>
      <c r="I176" s="397">
        <v>0.99930555555555556</v>
      </c>
      <c r="J176" s="398">
        <v>0</v>
      </c>
      <c r="K176" s="398">
        <v>0.08</v>
      </c>
      <c r="L176" s="295">
        <v>0</v>
      </c>
      <c r="M176" s="295"/>
      <c r="N176" s="398">
        <f t="shared" si="29"/>
        <v>0</v>
      </c>
      <c r="O176" s="294"/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392">
        <v>44352</v>
      </c>
      <c r="B177" s="393" t="s">
        <v>47</v>
      </c>
      <c r="C177" s="394" t="s">
        <v>51</v>
      </c>
      <c r="D177" s="395">
        <v>2</v>
      </c>
      <c r="E177" s="395" t="s">
        <v>21</v>
      </c>
      <c r="F177" s="396">
        <v>99</v>
      </c>
      <c r="G177" s="395">
        <v>1</v>
      </c>
      <c r="H177" s="397">
        <v>0.4909722222222222</v>
      </c>
      <c r="I177" s="397">
        <v>0.50902777777777775</v>
      </c>
      <c r="J177" s="398">
        <v>0</v>
      </c>
      <c r="K177" s="399">
        <v>2.5</v>
      </c>
      <c r="L177" s="295">
        <v>2</v>
      </c>
      <c r="M177" s="295"/>
      <c r="N177" s="398">
        <f t="shared" si="29"/>
        <v>0</v>
      </c>
      <c r="O177" s="294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392">
        <v>44352</v>
      </c>
      <c r="B178" s="393" t="s">
        <v>47</v>
      </c>
      <c r="C178" s="394" t="s">
        <v>53</v>
      </c>
      <c r="D178" s="395">
        <v>1</v>
      </c>
      <c r="E178" s="395" t="s">
        <v>21</v>
      </c>
      <c r="F178" s="396">
        <v>99</v>
      </c>
      <c r="G178" s="395">
        <v>6</v>
      </c>
      <c r="H178" s="397">
        <v>0.65694444444444444</v>
      </c>
      <c r="I178" s="397">
        <v>0.99930555555555556</v>
      </c>
      <c r="J178" s="398">
        <f t="shared" ref="J178:J186" si="30">HOUR(I178-H178)+MINUTE(I178-H178)/60</f>
        <v>8.2166666666666668</v>
      </c>
      <c r="K178" s="399">
        <v>10</v>
      </c>
      <c r="L178" s="295">
        <v>0</v>
      </c>
      <c r="M178" s="295"/>
      <c r="N178" s="398">
        <f t="shared" si="29"/>
        <v>0</v>
      </c>
      <c r="O178" s="294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392">
        <v>44352</v>
      </c>
      <c r="B179" s="393" t="s">
        <v>47</v>
      </c>
      <c r="C179" s="394" t="s">
        <v>73</v>
      </c>
      <c r="D179" s="395">
        <v>1</v>
      </c>
      <c r="E179" s="395" t="s">
        <v>33</v>
      </c>
      <c r="F179" s="396" t="s">
        <v>34</v>
      </c>
      <c r="G179" s="395">
        <v>7</v>
      </c>
      <c r="H179" s="397">
        <v>0.80069444444444438</v>
      </c>
      <c r="I179" s="397">
        <v>0.84166666666666667</v>
      </c>
      <c r="J179" s="398">
        <f t="shared" si="30"/>
        <v>0.98333333333333328</v>
      </c>
      <c r="K179" s="399">
        <v>6</v>
      </c>
      <c r="L179" s="395">
        <v>33</v>
      </c>
      <c r="M179" s="295"/>
      <c r="N179" s="398">
        <f t="shared" si="29"/>
        <v>32.449999999999996</v>
      </c>
      <c r="O179" s="294"/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441">
        <v>44322</v>
      </c>
      <c r="B180" s="445" t="s">
        <v>35</v>
      </c>
      <c r="C180" s="442" t="s">
        <v>36</v>
      </c>
      <c r="D180" s="424">
        <v>7</v>
      </c>
      <c r="E180" s="424" t="s">
        <v>41</v>
      </c>
      <c r="F180" s="428" t="s">
        <v>34</v>
      </c>
      <c r="G180" s="424">
        <v>7</v>
      </c>
      <c r="H180" s="406">
        <v>0.64444444444444449</v>
      </c>
      <c r="I180" s="406">
        <v>0.99930555555555556</v>
      </c>
      <c r="J180" s="407">
        <f t="shared" si="30"/>
        <v>8.5166666666666675</v>
      </c>
      <c r="K180" s="404" t="s">
        <v>38</v>
      </c>
      <c r="L180" s="408">
        <v>0</v>
      </c>
      <c r="M180" s="408">
        <v>0</v>
      </c>
      <c r="N180" s="398">
        <f t="shared" si="29"/>
        <v>0</v>
      </c>
      <c r="O180" s="420" t="s">
        <v>42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441">
        <v>44322</v>
      </c>
      <c r="B181" s="445" t="s">
        <v>35</v>
      </c>
      <c r="C181" s="442" t="s">
        <v>40</v>
      </c>
      <c r="D181" s="424">
        <v>7</v>
      </c>
      <c r="E181" s="424" t="s">
        <v>41</v>
      </c>
      <c r="F181" s="428" t="s">
        <v>34</v>
      </c>
      <c r="G181" s="424">
        <v>7</v>
      </c>
      <c r="H181" s="406">
        <v>0.64444444444444449</v>
      </c>
      <c r="I181" s="406">
        <v>0.99930555555555556</v>
      </c>
      <c r="J181" s="407">
        <f t="shared" si="30"/>
        <v>8.5166666666666675</v>
      </c>
      <c r="K181" s="404" t="s">
        <v>38</v>
      </c>
      <c r="L181" s="408">
        <v>0</v>
      </c>
      <c r="M181" s="408">
        <v>0</v>
      </c>
      <c r="N181" s="398">
        <f t="shared" si="29"/>
        <v>0</v>
      </c>
      <c r="O181" s="420" t="s">
        <v>42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47.1">
      <c r="A182" s="441">
        <v>44353</v>
      </c>
      <c r="B182" s="445" t="s">
        <v>35</v>
      </c>
      <c r="C182" s="442" t="s">
        <v>40</v>
      </c>
      <c r="D182" s="424">
        <v>4</v>
      </c>
      <c r="E182" s="424" t="s">
        <v>44</v>
      </c>
      <c r="F182" s="428">
        <v>99</v>
      </c>
      <c r="G182" s="424">
        <v>6</v>
      </c>
      <c r="H182" s="406">
        <v>0.14583333333333334</v>
      </c>
      <c r="I182" s="406">
        <v>0.99930555555555556</v>
      </c>
      <c r="J182" s="407">
        <f t="shared" si="30"/>
        <v>20.483333333333334</v>
      </c>
      <c r="K182" s="404" t="s">
        <v>107</v>
      </c>
      <c r="L182" s="408">
        <v>0</v>
      </c>
      <c r="M182" s="408">
        <v>0</v>
      </c>
      <c r="N182" s="398">
        <f t="shared" si="29"/>
        <v>0</v>
      </c>
      <c r="O182" s="296" t="s">
        <v>79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45">
      <c r="A183" s="441">
        <v>44353</v>
      </c>
      <c r="B183" s="445" t="s">
        <v>35</v>
      </c>
      <c r="C183" s="442" t="s">
        <v>102</v>
      </c>
      <c r="D183" s="424">
        <v>9</v>
      </c>
      <c r="E183" s="424" t="s">
        <v>44</v>
      </c>
      <c r="F183" s="428">
        <v>99</v>
      </c>
      <c r="G183" s="424">
        <v>6</v>
      </c>
      <c r="H183" s="406">
        <v>0.4680555555555555</v>
      </c>
      <c r="I183" s="406">
        <v>0.4861111111111111</v>
      </c>
      <c r="J183" s="407">
        <f t="shared" si="30"/>
        <v>0.43333333333333335</v>
      </c>
      <c r="K183" s="404" t="s">
        <v>108</v>
      </c>
      <c r="L183" s="408">
        <v>4010</v>
      </c>
      <c r="M183" s="408">
        <v>4010</v>
      </c>
      <c r="N183" s="398">
        <f t="shared" si="29"/>
        <v>1737.6666666666667</v>
      </c>
      <c r="O183" s="298" t="s">
        <v>109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45">
      <c r="A184" s="441">
        <v>44353</v>
      </c>
      <c r="B184" s="445" t="s">
        <v>35</v>
      </c>
      <c r="C184" s="442" t="s">
        <v>102</v>
      </c>
      <c r="D184" s="424">
        <v>14</v>
      </c>
      <c r="E184" s="424" t="s">
        <v>44</v>
      </c>
      <c r="F184" s="428">
        <v>99</v>
      </c>
      <c r="G184" s="424">
        <v>6</v>
      </c>
      <c r="H184" s="406">
        <v>0.64236111111111105</v>
      </c>
      <c r="I184" s="406">
        <v>0.65347222222222223</v>
      </c>
      <c r="J184" s="407">
        <f t="shared" si="30"/>
        <v>0.26666666666666666</v>
      </c>
      <c r="K184" s="424" t="s">
        <v>45</v>
      </c>
      <c r="L184" s="408">
        <v>4010</v>
      </c>
      <c r="M184" s="408">
        <v>4010</v>
      </c>
      <c r="N184" s="398">
        <f t="shared" si="29"/>
        <v>1069.3333333333333</v>
      </c>
      <c r="O184" s="298" t="s">
        <v>109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441">
        <v>44353</v>
      </c>
      <c r="B185" s="445" t="s">
        <v>35</v>
      </c>
      <c r="C185" s="442" t="s">
        <v>46</v>
      </c>
      <c r="D185" s="424">
        <v>17</v>
      </c>
      <c r="E185" s="424" t="s">
        <v>44</v>
      </c>
      <c r="F185" s="428">
        <v>99</v>
      </c>
      <c r="G185" s="424">
        <v>6</v>
      </c>
      <c r="H185" s="406">
        <v>0.69444444444444453</v>
      </c>
      <c r="I185" s="406">
        <v>0.81180555555555556</v>
      </c>
      <c r="J185" s="407">
        <f t="shared" si="30"/>
        <v>2.8166666666666664</v>
      </c>
      <c r="K185" s="404" t="s">
        <v>110</v>
      </c>
      <c r="L185" s="408">
        <v>117</v>
      </c>
      <c r="M185" s="408">
        <v>117</v>
      </c>
      <c r="N185" s="398">
        <f t="shared" si="29"/>
        <v>329.54999999999995</v>
      </c>
      <c r="O185" s="298" t="s">
        <v>109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45">
      <c r="A186" s="441">
        <v>44353</v>
      </c>
      <c r="B186" s="445" t="s">
        <v>35</v>
      </c>
      <c r="C186" s="442" t="s">
        <v>102</v>
      </c>
      <c r="D186" s="424">
        <v>18</v>
      </c>
      <c r="E186" s="424" t="s">
        <v>44</v>
      </c>
      <c r="F186" s="428">
        <v>99</v>
      </c>
      <c r="G186" s="424">
        <v>6</v>
      </c>
      <c r="H186" s="406">
        <v>0.69444444444444453</v>
      </c>
      <c r="I186" s="406">
        <v>0.86805555555555547</v>
      </c>
      <c r="J186" s="407">
        <f t="shared" si="30"/>
        <v>4.166666666666667</v>
      </c>
      <c r="K186" s="404" t="s">
        <v>110</v>
      </c>
      <c r="L186" s="408">
        <v>4010</v>
      </c>
      <c r="M186" s="408">
        <v>4010</v>
      </c>
      <c r="N186" s="398">
        <f t="shared" si="29"/>
        <v>16708.333333333336</v>
      </c>
      <c r="O186" s="298" t="s">
        <v>109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45">
      <c r="A187" s="392">
        <v>44354</v>
      </c>
      <c r="B187" s="373" t="s">
        <v>19</v>
      </c>
      <c r="C187" s="374" t="s">
        <v>24</v>
      </c>
      <c r="D187" s="385">
        <v>1</v>
      </c>
      <c r="E187" s="375" t="s">
        <v>21</v>
      </c>
      <c r="F187" s="376">
        <v>99</v>
      </c>
      <c r="G187" s="375">
        <v>6</v>
      </c>
      <c r="H187" s="377">
        <v>5.5555555555555552E-2</v>
      </c>
      <c r="I187" s="377">
        <v>6.6666666666666666E-2</v>
      </c>
      <c r="J187" s="378">
        <f>HOUR(I187-H187)+MINUTE(I187-H187)/60</f>
        <v>0.26666666666666666</v>
      </c>
      <c r="K187" s="378">
        <v>4</v>
      </c>
      <c r="L187" s="375">
        <v>1</v>
      </c>
      <c r="M187" s="375">
        <v>1</v>
      </c>
      <c r="N187" s="378">
        <f>J187*L187</f>
        <v>0.26666666666666666</v>
      </c>
      <c r="O187" s="387" t="s">
        <v>105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45">
      <c r="A188" s="392">
        <v>44354</v>
      </c>
      <c r="B188" s="373" t="s">
        <v>19</v>
      </c>
      <c r="C188" s="374" t="s">
        <v>20</v>
      </c>
      <c r="D188" s="375">
        <v>1</v>
      </c>
      <c r="E188" s="375" t="s">
        <v>21</v>
      </c>
      <c r="F188" s="376">
        <v>99</v>
      </c>
      <c r="G188" s="375">
        <v>6</v>
      </c>
      <c r="H188" s="377">
        <v>7.9861111111111105E-2</v>
      </c>
      <c r="I188" s="377">
        <v>0.29722222222222222</v>
      </c>
      <c r="J188" s="378">
        <f t="shared" ref="J188:J198" si="31">HOUR(I188-H188)+MINUTE(I188-H188)/60</f>
        <v>5.2166666666666668</v>
      </c>
      <c r="K188" s="379">
        <v>8</v>
      </c>
      <c r="L188" s="380">
        <v>492</v>
      </c>
      <c r="M188" s="380"/>
      <c r="N188" s="378">
        <f t="shared" ref="N188:N225" si="32">J188*L188</f>
        <v>2566.6</v>
      </c>
      <c r="O188" s="381" t="s">
        <v>105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45">
      <c r="A189" s="392">
        <v>44354</v>
      </c>
      <c r="B189" s="373" t="s">
        <v>19</v>
      </c>
      <c r="C189" s="374" t="s">
        <v>20</v>
      </c>
      <c r="D189" s="375">
        <v>2</v>
      </c>
      <c r="E189" s="375" t="s">
        <v>33</v>
      </c>
      <c r="F189" s="376" t="s">
        <v>34</v>
      </c>
      <c r="G189" s="375">
        <v>7</v>
      </c>
      <c r="H189" s="377">
        <v>0.39444444444444443</v>
      </c>
      <c r="I189" s="377">
        <v>0.41597222222222219</v>
      </c>
      <c r="J189" s="378">
        <f t="shared" si="31"/>
        <v>0.51666666666666672</v>
      </c>
      <c r="K189" s="379">
        <v>15</v>
      </c>
      <c r="L189" s="375">
        <v>492</v>
      </c>
      <c r="M189" s="375"/>
      <c r="N189" s="378">
        <f t="shared" si="32"/>
        <v>254.20000000000002</v>
      </c>
      <c r="O189" s="388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392">
        <v>44354</v>
      </c>
      <c r="B190" s="373" t="s">
        <v>19</v>
      </c>
      <c r="C190" s="374" t="s">
        <v>24</v>
      </c>
      <c r="D190" s="375">
        <v>2</v>
      </c>
      <c r="E190" s="375" t="s">
        <v>33</v>
      </c>
      <c r="F190" s="376" t="s">
        <v>34</v>
      </c>
      <c r="G190" s="375">
        <v>7</v>
      </c>
      <c r="H190" s="377">
        <v>0.39444444444444443</v>
      </c>
      <c r="I190" s="377">
        <v>0.41180555555555554</v>
      </c>
      <c r="J190" s="378">
        <f t="shared" si="31"/>
        <v>0.41666666666666669</v>
      </c>
      <c r="K190" s="379">
        <v>7</v>
      </c>
      <c r="L190" s="375">
        <v>1</v>
      </c>
      <c r="M190" s="375"/>
      <c r="N190" s="378">
        <f t="shared" si="32"/>
        <v>0.41666666666666669</v>
      </c>
      <c r="O190" s="389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392">
        <v>44354</v>
      </c>
      <c r="B191" s="373" t="s">
        <v>19</v>
      </c>
      <c r="C191" s="374" t="s">
        <v>30</v>
      </c>
      <c r="D191" s="375">
        <v>1</v>
      </c>
      <c r="E191" s="375" t="s">
        <v>21</v>
      </c>
      <c r="F191" s="376">
        <v>99</v>
      </c>
      <c r="G191" s="375" t="s">
        <v>74</v>
      </c>
      <c r="H191" s="377">
        <v>0.4145833333333333</v>
      </c>
      <c r="I191" s="377">
        <v>0.42638888888888887</v>
      </c>
      <c r="J191" s="378">
        <f t="shared" si="31"/>
        <v>0.28333333333333333</v>
      </c>
      <c r="K191" s="379">
        <v>5</v>
      </c>
      <c r="L191" s="375">
        <v>25</v>
      </c>
      <c r="M191" s="383"/>
      <c r="N191" s="378">
        <f t="shared" si="32"/>
        <v>7.083333333333333</v>
      </c>
      <c r="O191" s="390" t="s">
        <v>105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47.1">
      <c r="A192" s="392">
        <v>44354</v>
      </c>
      <c r="B192" s="373" t="s">
        <v>19</v>
      </c>
      <c r="C192" s="374" t="s">
        <v>25</v>
      </c>
      <c r="D192" s="375">
        <v>1</v>
      </c>
      <c r="E192" s="375" t="s">
        <v>111</v>
      </c>
      <c r="F192" s="376" t="s">
        <v>34</v>
      </c>
      <c r="G192" s="375">
        <v>7</v>
      </c>
      <c r="H192" s="377">
        <v>0.4291666666666667</v>
      </c>
      <c r="I192" s="377">
        <v>0.52638888888888891</v>
      </c>
      <c r="J192" s="378">
        <f t="shared" si="31"/>
        <v>2.3333333333333335</v>
      </c>
      <c r="K192" s="379">
        <v>3</v>
      </c>
      <c r="L192" s="375">
        <v>14</v>
      </c>
      <c r="M192" s="380"/>
      <c r="N192" s="378">
        <f t="shared" si="32"/>
        <v>32.666666666666671</v>
      </c>
      <c r="O192" s="387" t="s">
        <v>112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47.1">
      <c r="A193" s="392">
        <v>44354</v>
      </c>
      <c r="B193" s="373" t="s">
        <v>19</v>
      </c>
      <c r="C193" s="374" t="s">
        <v>24</v>
      </c>
      <c r="D193" s="375">
        <v>3</v>
      </c>
      <c r="E193" s="375" t="s">
        <v>111</v>
      </c>
      <c r="F193" s="376" t="s">
        <v>34</v>
      </c>
      <c r="G193" s="375">
        <v>7</v>
      </c>
      <c r="H193" s="377">
        <v>0.4291666666666667</v>
      </c>
      <c r="I193" s="377">
        <v>0.52847222222222223</v>
      </c>
      <c r="J193" s="378">
        <f t="shared" si="31"/>
        <v>2.3833333333333333</v>
      </c>
      <c r="K193" s="379">
        <v>6</v>
      </c>
      <c r="L193" s="375">
        <v>1</v>
      </c>
      <c r="M193" s="380"/>
      <c r="N193" s="378">
        <f t="shared" si="32"/>
        <v>2.3833333333333333</v>
      </c>
      <c r="O193" s="387" t="s">
        <v>112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392">
        <v>44354</v>
      </c>
      <c r="B194" s="373" t="s">
        <v>19</v>
      </c>
      <c r="C194" s="374" t="s">
        <v>20</v>
      </c>
      <c r="D194" s="375">
        <v>3</v>
      </c>
      <c r="E194" s="375" t="s">
        <v>33</v>
      </c>
      <c r="F194" s="376" t="s">
        <v>34</v>
      </c>
      <c r="G194" s="375">
        <v>7</v>
      </c>
      <c r="H194" s="377">
        <v>0.48194444444444445</v>
      </c>
      <c r="I194" s="377">
        <v>0.53263888888888888</v>
      </c>
      <c r="J194" s="378">
        <f t="shared" si="31"/>
        <v>1.2166666666666668</v>
      </c>
      <c r="K194" s="379">
        <v>13</v>
      </c>
      <c r="L194" s="375">
        <v>492</v>
      </c>
      <c r="M194" s="380"/>
      <c r="N194" s="378">
        <f t="shared" si="32"/>
        <v>598.6</v>
      </c>
      <c r="O194" s="387"/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392">
        <v>44354</v>
      </c>
      <c r="B195" s="373" t="s">
        <v>19</v>
      </c>
      <c r="C195" s="374" t="s">
        <v>28</v>
      </c>
      <c r="D195" s="375">
        <v>1</v>
      </c>
      <c r="E195" s="375" t="s">
        <v>21</v>
      </c>
      <c r="F195" s="376">
        <v>99</v>
      </c>
      <c r="G195" s="375">
        <v>6</v>
      </c>
      <c r="H195" s="377">
        <v>0.51527777777777783</v>
      </c>
      <c r="I195" s="377">
        <v>0.53125</v>
      </c>
      <c r="J195" s="378">
        <f t="shared" si="31"/>
        <v>0.38333333333333336</v>
      </c>
      <c r="K195" s="379">
        <v>2</v>
      </c>
      <c r="L195" s="375">
        <v>11</v>
      </c>
      <c r="M195" s="380"/>
      <c r="N195" s="378">
        <f t="shared" si="32"/>
        <v>4.2166666666666668</v>
      </c>
      <c r="O195" s="387" t="s">
        <v>105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392">
        <v>44354</v>
      </c>
      <c r="B196" s="373" t="s">
        <v>19</v>
      </c>
      <c r="C196" s="374" t="s">
        <v>30</v>
      </c>
      <c r="D196" s="375">
        <v>2</v>
      </c>
      <c r="E196" s="375" t="s">
        <v>84</v>
      </c>
      <c r="F196" s="376" t="s">
        <v>34</v>
      </c>
      <c r="G196" s="375">
        <v>7</v>
      </c>
      <c r="H196" s="377">
        <v>0.57013888888888886</v>
      </c>
      <c r="I196" s="377">
        <v>0.73125000000000007</v>
      </c>
      <c r="J196" s="378">
        <f t="shared" si="31"/>
        <v>3.8666666666666667</v>
      </c>
      <c r="K196" s="379">
        <v>5</v>
      </c>
      <c r="L196" s="375">
        <v>25</v>
      </c>
      <c r="M196" s="380"/>
      <c r="N196" s="378">
        <f t="shared" si="32"/>
        <v>96.666666666666671</v>
      </c>
      <c r="O196" s="387" t="s">
        <v>113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392">
        <v>44354</v>
      </c>
      <c r="B197" s="373" t="s">
        <v>19</v>
      </c>
      <c r="C197" s="374" t="s">
        <v>24</v>
      </c>
      <c r="D197" s="375">
        <v>4</v>
      </c>
      <c r="E197" s="375" t="s">
        <v>33</v>
      </c>
      <c r="F197" s="376" t="s">
        <v>34</v>
      </c>
      <c r="G197" s="375">
        <v>7</v>
      </c>
      <c r="H197" s="377">
        <v>0.68263888888888891</v>
      </c>
      <c r="I197" s="377">
        <v>0.7597222222222223</v>
      </c>
      <c r="J197" s="378">
        <f t="shared" si="31"/>
        <v>1.85</v>
      </c>
      <c r="K197" s="379">
        <v>7</v>
      </c>
      <c r="L197" s="375">
        <v>1</v>
      </c>
      <c r="M197" s="380"/>
      <c r="N197" s="378">
        <f t="shared" si="32"/>
        <v>1.85</v>
      </c>
      <c r="O197" s="387"/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392">
        <v>44354</v>
      </c>
      <c r="B198" s="373" t="s">
        <v>19</v>
      </c>
      <c r="C198" s="374" t="s">
        <v>20</v>
      </c>
      <c r="D198" s="375">
        <v>4</v>
      </c>
      <c r="E198" s="375" t="s">
        <v>33</v>
      </c>
      <c r="F198" s="376" t="s">
        <v>34</v>
      </c>
      <c r="G198" s="375">
        <v>7</v>
      </c>
      <c r="H198" s="377">
        <v>0.84027777777777779</v>
      </c>
      <c r="I198" s="377">
        <v>0.99930555555555556</v>
      </c>
      <c r="J198" s="378">
        <f t="shared" si="31"/>
        <v>3.8166666666666664</v>
      </c>
      <c r="K198" s="379">
        <v>7</v>
      </c>
      <c r="L198" s="375">
        <v>0</v>
      </c>
      <c r="M198" s="380"/>
      <c r="N198" s="378">
        <f t="shared" si="32"/>
        <v>0</v>
      </c>
      <c r="O198" s="387"/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45">
      <c r="A199" s="392">
        <v>44354</v>
      </c>
      <c r="B199" s="373" t="s">
        <v>19</v>
      </c>
      <c r="C199" s="374" t="s">
        <v>32</v>
      </c>
      <c r="D199" s="375"/>
      <c r="E199" s="375" t="s">
        <v>33</v>
      </c>
      <c r="F199" s="376" t="s">
        <v>34</v>
      </c>
      <c r="G199" s="375">
        <v>7</v>
      </c>
      <c r="H199" s="377">
        <v>0</v>
      </c>
      <c r="I199" s="377">
        <v>0.30069444444444443</v>
      </c>
      <c r="J199" s="378">
        <f>HOUR(I199-H199)+MINUTE(I199-H199)/60</f>
        <v>7.2166666666666668</v>
      </c>
      <c r="K199" s="379"/>
      <c r="L199" s="375">
        <v>14</v>
      </c>
      <c r="M199" s="380"/>
      <c r="N199" s="378">
        <f t="shared" si="32"/>
        <v>101.03333333333333</v>
      </c>
      <c r="O199" s="387"/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392">
        <v>44354</v>
      </c>
      <c r="B200" s="373" t="s">
        <v>19</v>
      </c>
      <c r="C200" s="374" t="s">
        <v>32</v>
      </c>
      <c r="D200" s="375">
        <v>1</v>
      </c>
      <c r="E200" s="375" t="s">
        <v>33</v>
      </c>
      <c r="F200" s="376" t="s">
        <v>34</v>
      </c>
      <c r="G200" s="375">
        <v>7</v>
      </c>
      <c r="H200" s="377">
        <v>0.39444444444444443</v>
      </c>
      <c r="I200" s="377">
        <v>0.41666666666666669</v>
      </c>
      <c r="J200" s="378">
        <f>HOUR(I200-H200)+MINUTE(I200-H200)/60</f>
        <v>0.53333333333333333</v>
      </c>
      <c r="K200" s="378"/>
      <c r="L200" s="375">
        <v>14</v>
      </c>
      <c r="M200" s="375"/>
      <c r="N200" s="378">
        <f t="shared" si="32"/>
        <v>7.4666666666666668</v>
      </c>
      <c r="O200" s="381"/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92">
        <v>44354</v>
      </c>
      <c r="B201" s="373" t="s">
        <v>19</v>
      </c>
      <c r="C201" s="374" t="s">
        <v>32</v>
      </c>
      <c r="D201" s="375">
        <v>2</v>
      </c>
      <c r="E201" s="375" t="s">
        <v>21</v>
      </c>
      <c r="F201" s="376" t="s">
        <v>34</v>
      </c>
      <c r="G201" s="375">
        <v>7</v>
      </c>
      <c r="H201" s="377">
        <v>0.48194444444444445</v>
      </c>
      <c r="I201" s="377">
        <v>0.99930555555555556</v>
      </c>
      <c r="J201" s="378">
        <f>HOUR(I201-H201)+MINUTE(I201-H201)/60</f>
        <v>12.416666666666666</v>
      </c>
      <c r="K201" s="379"/>
      <c r="L201" s="375">
        <v>0</v>
      </c>
      <c r="M201" s="380"/>
      <c r="N201" s="378">
        <f t="shared" si="32"/>
        <v>0</v>
      </c>
      <c r="O201" s="387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45">
      <c r="A202" s="392">
        <v>44353</v>
      </c>
      <c r="B202" s="393" t="s">
        <v>47</v>
      </c>
      <c r="C202" s="394" t="s">
        <v>49</v>
      </c>
      <c r="D202" s="395">
        <v>1</v>
      </c>
      <c r="E202" s="395" t="s">
        <v>21</v>
      </c>
      <c r="F202" s="396"/>
      <c r="G202" s="395">
        <v>7</v>
      </c>
      <c r="H202" s="397">
        <v>0</v>
      </c>
      <c r="I202" s="397">
        <v>0.99930555555555556</v>
      </c>
      <c r="J202" s="398">
        <v>0</v>
      </c>
      <c r="K202" s="399">
        <v>8.5</v>
      </c>
      <c r="L202" s="395">
        <v>0</v>
      </c>
      <c r="M202" s="295"/>
      <c r="N202" s="398">
        <f t="shared" si="32"/>
        <v>0</v>
      </c>
      <c r="O202" s="294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45">
      <c r="A203" s="392">
        <v>44353</v>
      </c>
      <c r="B203" s="393" t="s">
        <v>47</v>
      </c>
      <c r="C203" s="394" t="s">
        <v>48</v>
      </c>
      <c r="D203" s="395">
        <v>1</v>
      </c>
      <c r="E203" s="395" t="s">
        <v>21</v>
      </c>
      <c r="F203" s="396"/>
      <c r="G203" s="395">
        <v>1</v>
      </c>
      <c r="H203" s="397">
        <v>0</v>
      </c>
      <c r="I203" s="397">
        <v>0.92152777777777783</v>
      </c>
      <c r="J203" s="398">
        <v>0</v>
      </c>
      <c r="K203" s="398">
        <v>0.08</v>
      </c>
      <c r="L203" s="295">
        <v>1065</v>
      </c>
      <c r="M203" s="295"/>
      <c r="N203" s="398">
        <f t="shared" si="32"/>
        <v>0</v>
      </c>
      <c r="O203" s="294"/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47.1">
      <c r="A204" s="392">
        <v>44353</v>
      </c>
      <c r="B204" s="393" t="s">
        <v>47</v>
      </c>
      <c r="C204" s="394" t="s">
        <v>53</v>
      </c>
      <c r="D204" s="395">
        <v>1</v>
      </c>
      <c r="E204" s="395" t="s">
        <v>21</v>
      </c>
      <c r="F204" s="396">
        <v>99</v>
      </c>
      <c r="G204" s="395">
        <v>6</v>
      </c>
      <c r="H204" s="397">
        <v>0</v>
      </c>
      <c r="I204" s="397">
        <v>0.58958333333333335</v>
      </c>
      <c r="J204" s="398">
        <f t="shared" ref="J204:J205" si="33">HOUR(I204-H204)+MINUTE(I204-H204)/60</f>
        <v>14.15</v>
      </c>
      <c r="K204" s="399">
        <v>10</v>
      </c>
      <c r="L204" s="395">
        <v>6</v>
      </c>
      <c r="M204" s="295"/>
      <c r="N204" s="398">
        <f t="shared" si="32"/>
        <v>84.9</v>
      </c>
      <c r="O204" s="294" t="s">
        <v>114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392">
        <v>44353</v>
      </c>
      <c r="B205" s="393" t="s">
        <v>47</v>
      </c>
      <c r="C205" s="394" t="s">
        <v>59</v>
      </c>
      <c r="D205" s="395">
        <v>1</v>
      </c>
      <c r="E205" s="395" t="s">
        <v>33</v>
      </c>
      <c r="F205" s="396" t="s">
        <v>34</v>
      </c>
      <c r="G205" s="395">
        <v>6</v>
      </c>
      <c r="H205" s="397">
        <v>0.4368055555555555</v>
      </c>
      <c r="I205" s="397">
        <v>0.58958333333333335</v>
      </c>
      <c r="J205" s="398">
        <f t="shared" si="33"/>
        <v>3.6666666666666665</v>
      </c>
      <c r="K205" s="399">
        <v>10</v>
      </c>
      <c r="L205" s="395">
        <v>227</v>
      </c>
      <c r="M205" s="295"/>
      <c r="N205" s="398">
        <f t="shared" si="32"/>
        <v>832.33333333333326</v>
      </c>
      <c r="O205" s="294"/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392">
        <v>44354</v>
      </c>
      <c r="B206" s="393" t="s">
        <v>47</v>
      </c>
      <c r="C206" s="394" t="s">
        <v>51</v>
      </c>
      <c r="D206" s="395">
        <v>1</v>
      </c>
      <c r="E206" s="395" t="s">
        <v>21</v>
      </c>
      <c r="F206" s="396">
        <v>99</v>
      </c>
      <c r="G206" s="395">
        <v>1</v>
      </c>
      <c r="H206" s="397">
        <v>0.49583333333333335</v>
      </c>
      <c r="I206" s="397">
        <v>0.52569444444444446</v>
      </c>
      <c r="J206" s="398">
        <v>0</v>
      </c>
      <c r="K206" s="399">
        <v>2.1</v>
      </c>
      <c r="L206" s="295">
        <v>2</v>
      </c>
      <c r="M206" s="295"/>
      <c r="N206" s="398">
        <f t="shared" si="32"/>
        <v>0</v>
      </c>
      <c r="O206" s="294"/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392">
        <v>44354</v>
      </c>
      <c r="B207" s="393" t="s">
        <v>47</v>
      </c>
      <c r="C207" s="394" t="s">
        <v>51</v>
      </c>
      <c r="D207" s="395">
        <v>2</v>
      </c>
      <c r="E207" s="395" t="s">
        <v>21</v>
      </c>
      <c r="F207" s="396">
        <v>99</v>
      </c>
      <c r="G207" s="395">
        <v>1</v>
      </c>
      <c r="H207" s="397">
        <v>0.53055555555555556</v>
      </c>
      <c r="I207" s="397">
        <v>0.56319444444444444</v>
      </c>
      <c r="J207" s="398">
        <v>0</v>
      </c>
      <c r="K207" s="399">
        <v>2.1</v>
      </c>
      <c r="L207" s="295">
        <v>2</v>
      </c>
      <c r="M207" s="295"/>
      <c r="N207" s="398">
        <f t="shared" si="32"/>
        <v>0</v>
      </c>
      <c r="O207" s="294"/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93.95">
      <c r="A208" s="392">
        <v>44354</v>
      </c>
      <c r="B208" s="393" t="s">
        <v>47</v>
      </c>
      <c r="C208" s="394" t="s">
        <v>51</v>
      </c>
      <c r="D208" s="395">
        <v>3</v>
      </c>
      <c r="E208" s="395" t="s">
        <v>21</v>
      </c>
      <c r="F208" s="396">
        <v>99</v>
      </c>
      <c r="G208" s="395">
        <v>1</v>
      </c>
      <c r="H208" s="397">
        <v>0.57291666666666663</v>
      </c>
      <c r="I208" s="397">
        <v>0.78541666666666676</v>
      </c>
      <c r="J208" s="398">
        <v>0</v>
      </c>
      <c r="K208" s="399">
        <v>2.1</v>
      </c>
      <c r="L208" s="295">
        <v>2</v>
      </c>
      <c r="M208" s="295"/>
      <c r="N208" s="398">
        <f t="shared" si="32"/>
        <v>0</v>
      </c>
      <c r="O208" s="294" t="s">
        <v>115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392">
        <v>44354</v>
      </c>
      <c r="B209" s="393" t="s">
        <v>47</v>
      </c>
      <c r="C209" s="394" t="s">
        <v>58</v>
      </c>
      <c r="D209" s="395">
        <v>1</v>
      </c>
      <c r="E209" s="395" t="s">
        <v>33</v>
      </c>
      <c r="F209" s="396" t="s">
        <v>34</v>
      </c>
      <c r="G209" s="395">
        <v>7</v>
      </c>
      <c r="H209" s="397">
        <v>0.84027777777777779</v>
      </c>
      <c r="I209" s="397">
        <v>0.96180555555555547</v>
      </c>
      <c r="J209" s="398">
        <f t="shared" ref="J209:J225" si="34">HOUR(I209-H209)+MINUTE(I209-H209)/60</f>
        <v>2.9166666666666665</v>
      </c>
      <c r="K209" s="399">
        <v>2.8</v>
      </c>
      <c r="L209" s="295">
        <v>1773</v>
      </c>
      <c r="M209" s="295"/>
      <c r="N209" s="398">
        <f t="shared" si="32"/>
        <v>5171.25</v>
      </c>
      <c r="O209" s="294"/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412">
        <v>44383</v>
      </c>
      <c r="B210" s="400" t="s">
        <v>35</v>
      </c>
      <c r="C210" s="403" t="s">
        <v>36</v>
      </c>
      <c r="D210" s="404"/>
      <c r="E210" s="404" t="s">
        <v>37</v>
      </c>
      <c r="F210" s="288" t="s">
        <v>34</v>
      </c>
      <c r="G210" s="404">
        <v>1</v>
      </c>
      <c r="H210" s="406">
        <v>0</v>
      </c>
      <c r="I210" s="406">
        <v>0.99930555555555556</v>
      </c>
      <c r="J210" s="407">
        <f t="shared" si="34"/>
        <v>23.983333333333334</v>
      </c>
      <c r="K210" s="404" t="s">
        <v>38</v>
      </c>
      <c r="L210" s="408">
        <v>0</v>
      </c>
      <c r="M210" s="408">
        <v>0</v>
      </c>
      <c r="N210" s="398">
        <f t="shared" si="32"/>
        <v>0</v>
      </c>
      <c r="O210" s="298" t="s">
        <v>116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412">
        <v>44383</v>
      </c>
      <c r="B211" s="400" t="s">
        <v>35</v>
      </c>
      <c r="C211" s="403" t="s">
        <v>43</v>
      </c>
      <c r="D211" s="404"/>
      <c r="E211" s="404" t="s">
        <v>44</v>
      </c>
      <c r="F211" s="288">
        <v>99</v>
      </c>
      <c r="G211" s="404">
        <v>6</v>
      </c>
      <c r="H211" s="406">
        <v>0</v>
      </c>
      <c r="I211" s="406">
        <v>2.0833333333333332E-2</v>
      </c>
      <c r="J211" s="407">
        <f t="shared" si="34"/>
        <v>0.5</v>
      </c>
      <c r="K211" s="404" t="s">
        <v>38</v>
      </c>
      <c r="L211" s="408">
        <v>4010</v>
      </c>
      <c r="M211" s="408">
        <v>4010</v>
      </c>
      <c r="N211" s="398">
        <f t="shared" si="32"/>
        <v>2005</v>
      </c>
      <c r="O211" s="298" t="s">
        <v>82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412">
        <v>44383</v>
      </c>
      <c r="B212" s="400" t="s">
        <v>35</v>
      </c>
      <c r="C212" s="403" t="s">
        <v>40</v>
      </c>
      <c r="D212" s="404"/>
      <c r="E212" s="404" t="s">
        <v>44</v>
      </c>
      <c r="F212" s="288">
        <v>99</v>
      </c>
      <c r="G212" s="404">
        <v>6</v>
      </c>
      <c r="H212" s="406">
        <v>0</v>
      </c>
      <c r="I212" s="406">
        <v>0.99930555555555556</v>
      </c>
      <c r="J212" s="407">
        <f t="shared" si="34"/>
        <v>23.983333333333334</v>
      </c>
      <c r="K212" s="404" t="s">
        <v>38</v>
      </c>
      <c r="L212" s="408">
        <v>0</v>
      </c>
      <c r="M212" s="408">
        <v>0</v>
      </c>
      <c r="N212" s="398">
        <f t="shared" si="32"/>
        <v>0</v>
      </c>
      <c r="O212" s="298" t="s">
        <v>82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412">
        <v>44383</v>
      </c>
      <c r="B213" s="400" t="s">
        <v>35</v>
      </c>
      <c r="C213" s="403" t="s">
        <v>46</v>
      </c>
      <c r="D213" s="404">
        <v>6</v>
      </c>
      <c r="E213" s="404" t="s">
        <v>41</v>
      </c>
      <c r="F213" s="288" t="s">
        <v>34</v>
      </c>
      <c r="G213" s="404">
        <v>7</v>
      </c>
      <c r="H213" s="406">
        <v>0.39374999999999999</v>
      </c>
      <c r="I213" s="406">
        <v>0.4069444444444445</v>
      </c>
      <c r="J213" s="407">
        <f t="shared" si="34"/>
        <v>0.31666666666666665</v>
      </c>
      <c r="K213" s="424" t="s">
        <v>38</v>
      </c>
      <c r="L213" s="408">
        <v>117</v>
      </c>
      <c r="M213" s="408">
        <v>117</v>
      </c>
      <c r="N213" s="398">
        <f t="shared" si="32"/>
        <v>37.049999999999997</v>
      </c>
      <c r="O213" s="298" t="s">
        <v>79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412">
        <v>44383</v>
      </c>
      <c r="B214" s="400" t="s">
        <v>35</v>
      </c>
      <c r="C214" s="426" t="s">
        <v>43</v>
      </c>
      <c r="D214" s="404">
        <v>7</v>
      </c>
      <c r="E214" s="404" t="s">
        <v>44</v>
      </c>
      <c r="F214" s="288">
        <v>99</v>
      </c>
      <c r="G214" s="404">
        <v>6</v>
      </c>
      <c r="H214" s="406">
        <v>0.42638888888888887</v>
      </c>
      <c r="I214" s="406">
        <v>0.78611111111111109</v>
      </c>
      <c r="J214" s="407">
        <f t="shared" si="34"/>
        <v>8.6333333333333329</v>
      </c>
      <c r="K214" s="424" t="s">
        <v>117</v>
      </c>
      <c r="L214" s="408">
        <v>4010</v>
      </c>
      <c r="M214" s="408">
        <v>4010</v>
      </c>
      <c r="N214" s="398">
        <f t="shared" si="32"/>
        <v>34619.666666666664</v>
      </c>
      <c r="O214" s="298" t="s">
        <v>82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412">
        <v>44383</v>
      </c>
      <c r="B215" s="400" t="s">
        <v>35</v>
      </c>
      <c r="C215" s="403" t="s">
        <v>46</v>
      </c>
      <c r="D215" s="404">
        <v>10</v>
      </c>
      <c r="E215" s="404" t="s">
        <v>44</v>
      </c>
      <c r="F215" s="288">
        <v>99</v>
      </c>
      <c r="G215" s="404">
        <v>6</v>
      </c>
      <c r="H215" s="406">
        <v>0.73472222222222217</v>
      </c>
      <c r="I215" s="406">
        <v>0.74236111111111114</v>
      </c>
      <c r="J215" s="407">
        <f t="shared" si="34"/>
        <v>0.18333333333333332</v>
      </c>
      <c r="K215" s="404" t="s">
        <v>70</v>
      </c>
      <c r="L215" s="408">
        <v>117</v>
      </c>
      <c r="M215" s="408">
        <v>117</v>
      </c>
      <c r="N215" s="398">
        <f t="shared" si="32"/>
        <v>21.45</v>
      </c>
      <c r="O215" s="298" t="s">
        <v>82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412">
        <v>44383</v>
      </c>
      <c r="B216" s="400" t="s">
        <v>35</v>
      </c>
      <c r="C216" s="403" t="s">
        <v>46</v>
      </c>
      <c r="D216" s="404">
        <v>11</v>
      </c>
      <c r="E216" s="404" t="s">
        <v>41</v>
      </c>
      <c r="F216" s="288" t="s">
        <v>34</v>
      </c>
      <c r="G216" s="404">
        <v>7</v>
      </c>
      <c r="H216" s="406">
        <v>0.76736111111111116</v>
      </c>
      <c r="I216" s="406">
        <v>0.78611111111111109</v>
      </c>
      <c r="J216" s="407">
        <f t="shared" si="34"/>
        <v>0.45</v>
      </c>
      <c r="K216" s="404" t="s">
        <v>72</v>
      </c>
      <c r="L216" s="408">
        <v>117</v>
      </c>
      <c r="M216" s="408">
        <v>117</v>
      </c>
      <c r="N216" s="398">
        <f t="shared" si="32"/>
        <v>52.65</v>
      </c>
      <c r="O216" s="298" t="s">
        <v>79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372">
        <v>44414</v>
      </c>
      <c r="B217" s="373" t="s">
        <v>19</v>
      </c>
      <c r="C217" s="374" t="s">
        <v>28</v>
      </c>
      <c r="D217" s="375">
        <v>1</v>
      </c>
      <c r="E217" s="375" t="s">
        <v>21</v>
      </c>
      <c r="F217" s="376">
        <v>99</v>
      </c>
      <c r="G217" s="375" t="s">
        <v>74</v>
      </c>
      <c r="H217" s="377">
        <v>7.4999999999999997E-2</v>
      </c>
      <c r="I217" s="377">
        <v>7.7777777777777779E-2</v>
      </c>
      <c r="J217" s="378">
        <f t="shared" si="34"/>
        <v>6.6666666666666666E-2</v>
      </c>
      <c r="K217" s="379">
        <v>2</v>
      </c>
      <c r="L217" s="380">
        <v>11</v>
      </c>
      <c r="M217" s="380">
        <v>11</v>
      </c>
      <c r="N217" s="378">
        <f t="shared" si="32"/>
        <v>0.73333333333333328</v>
      </c>
      <c r="O217" s="381" t="s">
        <v>75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45">
      <c r="A218" s="372">
        <v>44414</v>
      </c>
      <c r="B218" s="373" t="s">
        <v>19</v>
      </c>
      <c r="C218" s="374" t="s">
        <v>20</v>
      </c>
      <c r="D218" s="375">
        <v>1</v>
      </c>
      <c r="E218" s="375" t="s">
        <v>33</v>
      </c>
      <c r="F218" s="376" t="s">
        <v>34</v>
      </c>
      <c r="G218" s="375">
        <v>7</v>
      </c>
      <c r="H218" s="377">
        <v>0.34097222222222223</v>
      </c>
      <c r="I218" s="377">
        <v>0.51388888888888895</v>
      </c>
      <c r="J218" s="378">
        <f t="shared" si="34"/>
        <v>4.1500000000000004</v>
      </c>
      <c r="K218" s="379">
        <v>10</v>
      </c>
      <c r="L218" s="375">
        <v>492</v>
      </c>
      <c r="M218" s="375"/>
      <c r="N218" s="378">
        <f t="shared" si="32"/>
        <v>2041.8000000000002</v>
      </c>
      <c r="O218" s="388"/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45">
      <c r="A219" s="372">
        <v>44414</v>
      </c>
      <c r="B219" s="373" t="s">
        <v>19</v>
      </c>
      <c r="C219" s="374" t="s">
        <v>25</v>
      </c>
      <c r="D219" s="375">
        <v>1</v>
      </c>
      <c r="E219" s="375" t="s">
        <v>21</v>
      </c>
      <c r="F219" s="376">
        <v>99</v>
      </c>
      <c r="G219" s="375">
        <v>6</v>
      </c>
      <c r="H219" s="377">
        <v>0.4458333333333333</v>
      </c>
      <c r="I219" s="377">
        <v>0.50763888888888886</v>
      </c>
      <c r="J219" s="378">
        <f t="shared" si="34"/>
        <v>1.4833333333333334</v>
      </c>
      <c r="K219" s="379">
        <v>4</v>
      </c>
      <c r="L219" s="375">
        <v>14</v>
      </c>
      <c r="M219" s="375"/>
      <c r="N219" s="378">
        <f t="shared" si="32"/>
        <v>20.766666666666666</v>
      </c>
      <c r="O219" s="381" t="s">
        <v>75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372">
        <v>44414</v>
      </c>
      <c r="B220" s="373" t="s">
        <v>19</v>
      </c>
      <c r="C220" s="374" t="s">
        <v>24</v>
      </c>
      <c r="D220" s="375">
        <v>1</v>
      </c>
      <c r="E220" s="375" t="s">
        <v>21</v>
      </c>
      <c r="F220" s="376">
        <v>99</v>
      </c>
      <c r="G220" s="375">
        <v>6</v>
      </c>
      <c r="H220" s="377">
        <v>0.4458333333333333</v>
      </c>
      <c r="I220" s="377">
        <v>0.51250000000000007</v>
      </c>
      <c r="J220" s="378">
        <f t="shared" si="34"/>
        <v>1.6</v>
      </c>
      <c r="K220" s="379">
        <v>8</v>
      </c>
      <c r="L220" s="375">
        <v>1</v>
      </c>
      <c r="M220" s="383"/>
      <c r="N220" s="378">
        <f t="shared" si="32"/>
        <v>1.6</v>
      </c>
      <c r="O220" s="381" t="s">
        <v>75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372">
        <v>44414</v>
      </c>
      <c r="B221" s="373" t="s">
        <v>19</v>
      </c>
      <c r="C221" s="374" t="s">
        <v>30</v>
      </c>
      <c r="D221" s="375">
        <v>1</v>
      </c>
      <c r="E221" s="375" t="s">
        <v>21</v>
      </c>
      <c r="F221" s="376">
        <v>99</v>
      </c>
      <c r="G221" s="375" t="s">
        <v>22</v>
      </c>
      <c r="H221" s="377">
        <v>0.4465277777777778</v>
      </c>
      <c r="I221" s="377">
        <v>0.50902777777777775</v>
      </c>
      <c r="J221" s="378">
        <f t="shared" si="34"/>
        <v>1.5</v>
      </c>
      <c r="K221" s="379">
        <v>6</v>
      </c>
      <c r="L221" s="375">
        <v>25</v>
      </c>
      <c r="M221" s="380"/>
      <c r="N221" s="378">
        <f t="shared" si="32"/>
        <v>37.5</v>
      </c>
      <c r="O221" s="381" t="s">
        <v>75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372">
        <v>44414</v>
      </c>
      <c r="B222" s="373" t="s">
        <v>19</v>
      </c>
      <c r="C222" s="374" t="s">
        <v>24</v>
      </c>
      <c r="D222" s="375">
        <v>2</v>
      </c>
      <c r="E222" s="375" t="s">
        <v>21</v>
      </c>
      <c r="F222" s="376">
        <v>99</v>
      </c>
      <c r="G222" s="375">
        <v>6</v>
      </c>
      <c r="H222" s="377">
        <v>0.51527777777777783</v>
      </c>
      <c r="I222" s="377">
        <v>0.68125000000000002</v>
      </c>
      <c r="J222" s="378">
        <f t="shared" si="34"/>
        <v>3.9833333333333334</v>
      </c>
      <c r="K222" s="379">
        <v>5</v>
      </c>
      <c r="L222" s="375">
        <v>1</v>
      </c>
      <c r="M222" s="380"/>
      <c r="N222" s="378">
        <f t="shared" si="32"/>
        <v>3.9833333333333334</v>
      </c>
      <c r="O222" s="381" t="s">
        <v>75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372">
        <v>44414</v>
      </c>
      <c r="B223" s="373" t="s">
        <v>19</v>
      </c>
      <c r="C223" s="374" t="s">
        <v>20</v>
      </c>
      <c r="D223" s="375">
        <v>2</v>
      </c>
      <c r="E223" s="375" t="s">
        <v>21</v>
      </c>
      <c r="F223" s="376">
        <v>99</v>
      </c>
      <c r="G223" s="375">
        <v>6</v>
      </c>
      <c r="H223" s="382">
        <v>0.52083333333333337</v>
      </c>
      <c r="I223" s="377">
        <v>0.5395833333333333</v>
      </c>
      <c r="J223" s="378">
        <f t="shared" si="34"/>
        <v>0.45</v>
      </c>
      <c r="K223" s="379">
        <v>8</v>
      </c>
      <c r="L223" s="375">
        <v>492</v>
      </c>
      <c r="M223" s="380"/>
      <c r="N223" s="378">
        <f t="shared" si="32"/>
        <v>221.4</v>
      </c>
      <c r="O223" s="381" t="s">
        <v>75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45">
      <c r="A224" s="372">
        <v>44414</v>
      </c>
      <c r="B224" s="373" t="s">
        <v>19</v>
      </c>
      <c r="C224" s="374" t="s">
        <v>20</v>
      </c>
      <c r="D224" s="375">
        <v>3</v>
      </c>
      <c r="E224" s="375" t="s">
        <v>21</v>
      </c>
      <c r="F224" s="376">
        <v>99</v>
      </c>
      <c r="G224" s="375">
        <v>6</v>
      </c>
      <c r="H224" s="377">
        <v>0.54027777777777775</v>
      </c>
      <c r="I224" s="377">
        <v>0.55069444444444449</v>
      </c>
      <c r="J224" s="378">
        <f t="shared" si="34"/>
        <v>0.25</v>
      </c>
      <c r="K224" s="379">
        <v>4</v>
      </c>
      <c r="L224" s="375">
        <v>492</v>
      </c>
      <c r="M224" s="380"/>
      <c r="N224" s="378">
        <f t="shared" si="32"/>
        <v>123</v>
      </c>
      <c r="O224" s="381" t="s">
        <v>75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372">
        <v>44414</v>
      </c>
      <c r="B225" s="373" t="s">
        <v>19</v>
      </c>
      <c r="C225" s="374" t="s">
        <v>28</v>
      </c>
      <c r="D225" s="375">
        <v>2</v>
      </c>
      <c r="E225" s="375" t="s">
        <v>33</v>
      </c>
      <c r="F225" s="376" t="s">
        <v>34</v>
      </c>
      <c r="G225" s="375">
        <v>7</v>
      </c>
      <c r="H225" s="377">
        <v>0.69305555555555554</v>
      </c>
      <c r="I225" s="377">
        <v>0.70347222222222217</v>
      </c>
      <c r="J225" s="378">
        <f t="shared" si="34"/>
        <v>0.25</v>
      </c>
      <c r="K225" s="379">
        <v>2</v>
      </c>
      <c r="L225" s="375">
        <v>11</v>
      </c>
      <c r="M225" s="380"/>
      <c r="N225" s="378">
        <f t="shared" si="32"/>
        <v>2.75</v>
      </c>
      <c r="O225" s="387"/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372">
        <v>44382</v>
      </c>
      <c r="B226" s="373" t="s">
        <v>19</v>
      </c>
      <c r="C226" s="374" t="s">
        <v>32</v>
      </c>
      <c r="D226" s="375"/>
      <c r="E226" s="375" t="s">
        <v>21</v>
      </c>
      <c r="F226" s="376" t="s">
        <v>34</v>
      </c>
      <c r="G226" s="375">
        <v>7</v>
      </c>
      <c r="H226" s="377">
        <v>0</v>
      </c>
      <c r="I226" s="382">
        <v>0.99930555555555556</v>
      </c>
      <c r="J226" s="378">
        <f>HOUR(I226-H226)+MINUTE(I226-H226)/60</f>
        <v>23.983333333333334</v>
      </c>
      <c r="K226" s="379"/>
      <c r="L226" s="375">
        <v>14</v>
      </c>
      <c r="M226" s="380"/>
      <c r="N226" s="378">
        <f>J226*L226</f>
        <v>335.76666666666665</v>
      </c>
      <c r="O226" s="387"/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45">
      <c r="A227" s="392">
        <v>44353</v>
      </c>
      <c r="B227" s="393" t="s">
        <v>47</v>
      </c>
      <c r="C227" s="394" t="s">
        <v>49</v>
      </c>
      <c r="D227" s="395">
        <v>1</v>
      </c>
      <c r="E227" s="395" t="s">
        <v>21</v>
      </c>
      <c r="F227" s="396">
        <v>99</v>
      </c>
      <c r="G227" s="395">
        <v>7</v>
      </c>
      <c r="H227" s="397">
        <v>0</v>
      </c>
      <c r="I227" s="397">
        <v>0.99930555555555556</v>
      </c>
      <c r="J227" s="398">
        <v>0</v>
      </c>
      <c r="K227" s="399">
        <v>8.5</v>
      </c>
      <c r="L227" s="395">
        <v>0</v>
      </c>
      <c r="M227" s="295"/>
      <c r="N227" s="398">
        <f>J227*L227</f>
        <v>0</v>
      </c>
      <c r="O227" s="294"/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392">
        <v>44355</v>
      </c>
      <c r="B228" s="393" t="s">
        <v>47</v>
      </c>
      <c r="C228" s="394" t="s">
        <v>48</v>
      </c>
      <c r="D228" s="395">
        <v>1</v>
      </c>
      <c r="E228" s="395" t="s">
        <v>21</v>
      </c>
      <c r="F228" s="396">
        <v>99</v>
      </c>
      <c r="G228" s="395">
        <v>6</v>
      </c>
      <c r="H228" s="397">
        <v>2.1527777777777781E-2</v>
      </c>
      <c r="I228" s="397">
        <v>0.96527777777777779</v>
      </c>
      <c r="J228" s="398">
        <v>0</v>
      </c>
      <c r="K228" s="398">
        <v>0.08</v>
      </c>
      <c r="L228" s="295">
        <v>1065</v>
      </c>
      <c r="M228" s="295"/>
      <c r="N228" s="398">
        <f t="shared" ref="N228:N240" si="35">J228*L228</f>
        <v>0</v>
      </c>
      <c r="O228" s="294"/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70.5">
      <c r="A229" s="392">
        <v>44355</v>
      </c>
      <c r="B229" s="393" t="s">
        <v>47</v>
      </c>
      <c r="C229" s="394" t="s">
        <v>53</v>
      </c>
      <c r="D229" s="395">
        <v>1</v>
      </c>
      <c r="E229" s="395" t="s">
        <v>21</v>
      </c>
      <c r="F229" s="396">
        <v>99</v>
      </c>
      <c r="G229" s="395">
        <v>6</v>
      </c>
      <c r="H229" s="397">
        <v>0.27499999999999997</v>
      </c>
      <c r="I229" s="397">
        <v>0.57986111111111105</v>
      </c>
      <c r="J229" s="398">
        <f t="shared" ref="J229:J240" si="36">HOUR(I229-H229)+MINUTE(I229-H229)/60</f>
        <v>7.3166666666666664</v>
      </c>
      <c r="K229" s="399">
        <v>7</v>
      </c>
      <c r="L229" s="395">
        <v>6</v>
      </c>
      <c r="M229" s="295"/>
      <c r="N229" s="398">
        <f t="shared" si="35"/>
        <v>43.9</v>
      </c>
      <c r="O229" s="294" t="s">
        <v>118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392">
        <v>44355</v>
      </c>
      <c r="B230" s="393" t="s">
        <v>47</v>
      </c>
      <c r="C230" s="394" t="s">
        <v>51</v>
      </c>
      <c r="D230" s="395">
        <v>1</v>
      </c>
      <c r="E230" s="395" t="s">
        <v>21</v>
      </c>
      <c r="F230" s="396" t="s">
        <v>89</v>
      </c>
      <c r="G230" s="395">
        <v>1</v>
      </c>
      <c r="H230" s="397">
        <v>0.4375</v>
      </c>
      <c r="I230" s="397">
        <v>0.48055555555555557</v>
      </c>
      <c r="J230" s="398">
        <f t="shared" si="36"/>
        <v>1.0333333333333334</v>
      </c>
      <c r="K230" s="399">
        <v>0.1</v>
      </c>
      <c r="L230" s="295">
        <v>2</v>
      </c>
      <c r="M230" s="295"/>
      <c r="N230" s="398">
        <f t="shared" si="35"/>
        <v>2.0666666666666669</v>
      </c>
      <c r="O230" s="294"/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392">
        <v>44355</v>
      </c>
      <c r="B231" s="393" t="s">
        <v>47</v>
      </c>
      <c r="C231" s="394" t="s">
        <v>73</v>
      </c>
      <c r="D231" s="395">
        <v>1</v>
      </c>
      <c r="E231" s="395" t="s">
        <v>21</v>
      </c>
      <c r="F231" s="396" t="s">
        <v>89</v>
      </c>
      <c r="G231" s="395">
        <v>1</v>
      </c>
      <c r="H231" s="397">
        <v>0.43888888888888888</v>
      </c>
      <c r="I231" s="397">
        <v>0.51458333333333328</v>
      </c>
      <c r="J231" s="398">
        <f t="shared" si="36"/>
        <v>1.8166666666666667</v>
      </c>
      <c r="K231" s="399">
        <v>2.1</v>
      </c>
      <c r="L231" s="295">
        <v>2</v>
      </c>
      <c r="M231" s="295"/>
      <c r="N231" s="398">
        <f t="shared" si="35"/>
        <v>3.6333333333333333</v>
      </c>
      <c r="O231" s="294"/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392">
        <v>44355</v>
      </c>
      <c r="B232" s="393" t="s">
        <v>47</v>
      </c>
      <c r="C232" s="394" t="s">
        <v>59</v>
      </c>
      <c r="D232" s="395">
        <v>1</v>
      </c>
      <c r="E232" s="395" t="s">
        <v>21</v>
      </c>
      <c r="F232" s="396">
        <v>99</v>
      </c>
      <c r="G232" s="395">
        <v>6</v>
      </c>
      <c r="H232" s="397">
        <v>0.44097222222222227</v>
      </c>
      <c r="I232" s="397">
        <v>0.48402777777777778</v>
      </c>
      <c r="J232" s="398">
        <f t="shared" si="36"/>
        <v>1.0333333333333334</v>
      </c>
      <c r="K232" s="399">
        <v>3.3</v>
      </c>
      <c r="L232" s="395">
        <v>667</v>
      </c>
      <c r="M232" s="295"/>
      <c r="N232" s="398">
        <f t="shared" si="35"/>
        <v>689.23333333333335</v>
      </c>
      <c r="O232" s="294"/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392">
        <v>44355</v>
      </c>
      <c r="B233" s="393" t="s">
        <v>47</v>
      </c>
      <c r="C233" s="394" t="s">
        <v>58</v>
      </c>
      <c r="D233" s="395">
        <v>1</v>
      </c>
      <c r="E233" s="395" t="s">
        <v>33</v>
      </c>
      <c r="F233" s="396" t="s">
        <v>34</v>
      </c>
      <c r="G233" s="395">
        <v>7</v>
      </c>
      <c r="H233" s="397">
        <v>0.44375000000000003</v>
      </c>
      <c r="I233" s="397">
        <v>0.52222222222222225</v>
      </c>
      <c r="J233" s="398">
        <f t="shared" si="36"/>
        <v>1.8833333333333333</v>
      </c>
      <c r="K233" s="399">
        <v>4</v>
      </c>
      <c r="L233" s="295">
        <v>3</v>
      </c>
      <c r="M233" s="295"/>
      <c r="N233" s="398">
        <f t="shared" si="35"/>
        <v>5.65</v>
      </c>
      <c r="O233" s="294"/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45">
      <c r="A234" s="412">
        <v>44414</v>
      </c>
      <c r="B234" s="438" t="s">
        <v>35</v>
      </c>
      <c r="C234" s="403" t="s">
        <v>36</v>
      </c>
      <c r="D234" s="404"/>
      <c r="E234" s="404" t="s">
        <v>37</v>
      </c>
      <c r="F234" s="288" t="s">
        <v>34</v>
      </c>
      <c r="G234" s="404">
        <v>1</v>
      </c>
      <c r="H234" s="406">
        <v>0</v>
      </c>
      <c r="I234" s="406">
        <v>0.99930555555555556</v>
      </c>
      <c r="J234" s="407">
        <f t="shared" si="36"/>
        <v>23.983333333333334</v>
      </c>
      <c r="K234" s="404" t="s">
        <v>38</v>
      </c>
      <c r="L234" s="408">
        <v>0</v>
      </c>
      <c r="M234" s="408">
        <v>0</v>
      </c>
      <c r="N234" s="398">
        <f t="shared" si="35"/>
        <v>0</v>
      </c>
      <c r="O234" s="296" t="s">
        <v>39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412">
        <v>44414</v>
      </c>
      <c r="B235" s="438" t="s">
        <v>35</v>
      </c>
      <c r="C235" s="403" t="s">
        <v>40</v>
      </c>
      <c r="D235" s="404"/>
      <c r="E235" s="412" t="s">
        <v>44</v>
      </c>
      <c r="F235" s="288">
        <v>99</v>
      </c>
      <c r="G235" s="404">
        <v>6</v>
      </c>
      <c r="H235" s="406">
        <v>0</v>
      </c>
      <c r="I235" s="406">
        <v>0.99930555555555556</v>
      </c>
      <c r="J235" s="421">
        <f t="shared" si="36"/>
        <v>23.983333333333334</v>
      </c>
      <c r="K235" s="404" t="s">
        <v>38</v>
      </c>
      <c r="L235" s="408">
        <v>0</v>
      </c>
      <c r="M235" s="408">
        <v>0</v>
      </c>
      <c r="N235" s="398">
        <f t="shared" si="35"/>
        <v>0</v>
      </c>
      <c r="O235" s="439" t="s">
        <v>92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412">
        <v>44414</v>
      </c>
      <c r="B236" s="438" t="s">
        <v>35</v>
      </c>
      <c r="C236" s="456" t="s">
        <v>46</v>
      </c>
      <c r="D236" s="404">
        <v>9</v>
      </c>
      <c r="E236" s="412" t="s">
        <v>44</v>
      </c>
      <c r="F236" s="288">
        <v>99</v>
      </c>
      <c r="G236" s="404">
        <v>6</v>
      </c>
      <c r="H236" s="406">
        <v>0.40625</v>
      </c>
      <c r="I236" s="406">
        <v>0.41319444444444442</v>
      </c>
      <c r="J236" s="407">
        <f t="shared" si="36"/>
        <v>0.16666666666666666</v>
      </c>
      <c r="K236" s="424" t="s">
        <v>45</v>
      </c>
      <c r="L236" s="408">
        <v>117</v>
      </c>
      <c r="M236" s="408">
        <v>117</v>
      </c>
      <c r="N236" s="398">
        <f t="shared" si="35"/>
        <v>19.5</v>
      </c>
      <c r="O236" s="298" t="s">
        <v>64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412">
        <v>44414</v>
      </c>
      <c r="B237" s="438" t="s">
        <v>35</v>
      </c>
      <c r="C237" s="426" t="s">
        <v>43</v>
      </c>
      <c r="D237" s="404">
        <v>10</v>
      </c>
      <c r="E237" s="412" t="s">
        <v>44</v>
      </c>
      <c r="F237" s="288">
        <v>99</v>
      </c>
      <c r="G237" s="404">
        <v>6</v>
      </c>
      <c r="H237" s="406">
        <v>0.44166666666666665</v>
      </c>
      <c r="I237" s="406">
        <v>0.99930555555555556</v>
      </c>
      <c r="J237" s="407">
        <f t="shared" si="36"/>
        <v>13.383333333333333</v>
      </c>
      <c r="K237" s="424" t="s">
        <v>119</v>
      </c>
      <c r="L237" s="408">
        <v>0</v>
      </c>
      <c r="M237" s="408">
        <v>0</v>
      </c>
      <c r="N237" s="398">
        <f t="shared" si="35"/>
        <v>0</v>
      </c>
      <c r="O237" s="439" t="s">
        <v>92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412">
        <v>44414</v>
      </c>
      <c r="B238" s="438" t="s">
        <v>35</v>
      </c>
      <c r="C238" s="426" t="s">
        <v>46</v>
      </c>
      <c r="D238" s="404">
        <v>11</v>
      </c>
      <c r="E238" s="412" t="s">
        <v>44</v>
      </c>
      <c r="F238" s="288">
        <v>99</v>
      </c>
      <c r="G238" s="404">
        <v>6</v>
      </c>
      <c r="H238" s="406">
        <v>0.4458333333333333</v>
      </c>
      <c r="I238" s="406">
        <v>0.51736111111111105</v>
      </c>
      <c r="J238" s="407">
        <f t="shared" si="36"/>
        <v>1.7166666666666668</v>
      </c>
      <c r="K238" s="424" t="s">
        <v>45</v>
      </c>
      <c r="L238" s="408">
        <v>117</v>
      </c>
      <c r="M238" s="408">
        <v>117</v>
      </c>
      <c r="N238" s="398">
        <f t="shared" si="35"/>
        <v>200.85000000000002</v>
      </c>
      <c r="O238" s="439" t="s">
        <v>64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412">
        <v>44414</v>
      </c>
      <c r="B239" s="438" t="s">
        <v>35</v>
      </c>
      <c r="C239" s="426" t="s">
        <v>46</v>
      </c>
      <c r="D239" s="404">
        <v>12</v>
      </c>
      <c r="E239" s="412" t="s">
        <v>37</v>
      </c>
      <c r="F239" s="288" t="s">
        <v>34</v>
      </c>
      <c r="G239" s="404">
        <v>1</v>
      </c>
      <c r="H239" s="406">
        <v>0.53125</v>
      </c>
      <c r="I239" s="406">
        <v>0.70486111111111116</v>
      </c>
      <c r="J239" s="407">
        <f t="shared" si="36"/>
        <v>4.166666666666667</v>
      </c>
      <c r="K239" s="404" t="s">
        <v>45</v>
      </c>
      <c r="L239" s="408">
        <v>117</v>
      </c>
      <c r="M239" s="408">
        <v>117</v>
      </c>
      <c r="N239" s="398">
        <f t="shared" si="35"/>
        <v>487.50000000000006</v>
      </c>
      <c r="O239" s="298" t="s">
        <v>120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412">
        <v>44414</v>
      </c>
      <c r="B240" s="438" t="s">
        <v>35</v>
      </c>
      <c r="C240" s="457" t="s">
        <v>46</v>
      </c>
      <c r="D240" s="404">
        <v>14</v>
      </c>
      <c r="E240" s="412" t="s">
        <v>44</v>
      </c>
      <c r="F240" s="288">
        <v>99</v>
      </c>
      <c r="G240" s="404">
        <v>6</v>
      </c>
      <c r="H240" s="405">
        <v>0.78402777777777777</v>
      </c>
      <c r="I240" s="406">
        <v>0.79027777777777775</v>
      </c>
      <c r="J240" s="407">
        <f t="shared" si="36"/>
        <v>0.15</v>
      </c>
      <c r="K240" s="404" t="s">
        <v>121</v>
      </c>
      <c r="L240" s="408">
        <v>117</v>
      </c>
      <c r="M240" s="408">
        <v>117</v>
      </c>
      <c r="N240" s="398">
        <f t="shared" si="35"/>
        <v>17.55</v>
      </c>
      <c r="O240" s="296" t="s">
        <v>64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372">
        <v>44445</v>
      </c>
      <c r="B241" s="373" t="s">
        <v>19</v>
      </c>
      <c r="C241" s="374" t="s">
        <v>25</v>
      </c>
      <c r="D241" s="385">
        <v>1</v>
      </c>
      <c r="E241" s="375" t="s">
        <v>21</v>
      </c>
      <c r="F241" s="376">
        <v>99</v>
      </c>
      <c r="G241" s="375">
        <v>6</v>
      </c>
      <c r="H241" s="377">
        <v>0.13958333333333334</v>
      </c>
      <c r="I241" s="377">
        <v>0.14722222222222223</v>
      </c>
      <c r="J241" s="378">
        <f>HOUR(I241-H241)+MINUTE(I241-H241)/60</f>
        <v>0.18333333333333332</v>
      </c>
      <c r="K241" s="378">
        <v>10</v>
      </c>
      <c r="L241" s="375">
        <v>14</v>
      </c>
      <c r="M241" s="375">
        <v>14</v>
      </c>
      <c r="N241" s="378">
        <f>J241*L241</f>
        <v>2.5666666666666664</v>
      </c>
      <c r="O241" s="387" t="s">
        <v>39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372">
        <v>44445</v>
      </c>
      <c r="B242" s="373" t="s">
        <v>19</v>
      </c>
      <c r="C242" s="374" t="s">
        <v>20</v>
      </c>
      <c r="D242" s="375">
        <v>1</v>
      </c>
      <c r="E242" s="375" t="s">
        <v>33</v>
      </c>
      <c r="F242" s="376" t="s">
        <v>34</v>
      </c>
      <c r="G242" s="375">
        <v>7</v>
      </c>
      <c r="H242" s="377">
        <v>0.21388888888888891</v>
      </c>
      <c r="I242" s="377">
        <v>0.40902777777777777</v>
      </c>
      <c r="J242" s="378">
        <f t="shared" ref="J242:J250" si="37">HOUR(I242-H242)+MINUTE(I242-H242)/60</f>
        <v>4.6833333333333336</v>
      </c>
      <c r="K242" s="379">
        <v>10</v>
      </c>
      <c r="L242" s="380">
        <v>492</v>
      </c>
      <c r="M242" s="380"/>
      <c r="N242" s="378">
        <f t="shared" ref="N242:N250" si="38">J242*L242</f>
        <v>2304.2000000000003</v>
      </c>
      <c r="O242" s="381"/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372">
        <v>44445</v>
      </c>
      <c r="B243" s="373" t="s">
        <v>19</v>
      </c>
      <c r="C243" s="374" t="s">
        <v>28</v>
      </c>
      <c r="D243" s="375">
        <v>1</v>
      </c>
      <c r="E243" s="375" t="s">
        <v>21</v>
      </c>
      <c r="F243" s="376">
        <v>99</v>
      </c>
      <c r="G243" s="375" t="s">
        <v>22</v>
      </c>
      <c r="H243" s="377">
        <v>0.29236111111111113</v>
      </c>
      <c r="I243" s="382">
        <v>0.32569444444444445</v>
      </c>
      <c r="J243" s="378">
        <f t="shared" si="37"/>
        <v>0.8</v>
      </c>
      <c r="K243" s="379">
        <v>4</v>
      </c>
      <c r="L243" s="375">
        <v>11</v>
      </c>
      <c r="M243" s="375"/>
      <c r="N243" s="378">
        <f t="shared" si="38"/>
        <v>8.8000000000000007</v>
      </c>
      <c r="O243" s="388"/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372">
        <v>44445</v>
      </c>
      <c r="B244" s="373" t="s">
        <v>19</v>
      </c>
      <c r="C244" s="374" t="s">
        <v>24</v>
      </c>
      <c r="D244" s="375">
        <v>1</v>
      </c>
      <c r="E244" s="375" t="s">
        <v>33</v>
      </c>
      <c r="F244" s="376" t="s">
        <v>34</v>
      </c>
      <c r="G244" s="375">
        <v>7</v>
      </c>
      <c r="H244" s="377">
        <v>0.51041666666666663</v>
      </c>
      <c r="I244" s="377">
        <v>0.68472222222222223</v>
      </c>
      <c r="J244" s="378">
        <f t="shared" si="37"/>
        <v>4.1833333333333336</v>
      </c>
      <c r="K244" s="379">
        <v>5</v>
      </c>
      <c r="L244" s="375">
        <v>1</v>
      </c>
      <c r="M244" s="375"/>
      <c r="N244" s="378">
        <f t="shared" si="38"/>
        <v>4.1833333333333336</v>
      </c>
      <c r="O244" s="389"/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372">
        <v>44445</v>
      </c>
      <c r="B245" s="373" t="s">
        <v>19</v>
      </c>
      <c r="C245" s="374" t="s">
        <v>30</v>
      </c>
      <c r="D245" s="375">
        <v>1</v>
      </c>
      <c r="E245" s="375" t="s">
        <v>21</v>
      </c>
      <c r="F245" s="376">
        <v>99</v>
      </c>
      <c r="G245" s="375" t="s">
        <v>74</v>
      </c>
      <c r="H245" s="377">
        <v>0.51736111111111105</v>
      </c>
      <c r="I245" s="377">
        <v>0.54236111111111118</v>
      </c>
      <c r="J245" s="378">
        <f t="shared" si="37"/>
        <v>0.6</v>
      </c>
      <c r="K245" s="379">
        <v>5</v>
      </c>
      <c r="L245" s="375">
        <v>25</v>
      </c>
      <c r="M245" s="383"/>
      <c r="N245" s="378">
        <f t="shared" si="38"/>
        <v>15</v>
      </c>
      <c r="O245" s="390"/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372">
        <v>44445</v>
      </c>
      <c r="B246" s="373" t="s">
        <v>19</v>
      </c>
      <c r="C246" s="374" t="s">
        <v>20</v>
      </c>
      <c r="D246" s="375">
        <v>2</v>
      </c>
      <c r="E246" s="375" t="s">
        <v>21</v>
      </c>
      <c r="F246" s="376">
        <v>99</v>
      </c>
      <c r="G246" s="375" t="s">
        <v>74</v>
      </c>
      <c r="H246" s="377">
        <v>0.54583333333333328</v>
      </c>
      <c r="I246" s="377">
        <v>0.71527777777777779</v>
      </c>
      <c r="J246" s="378">
        <f t="shared" si="37"/>
        <v>4.0666666666666664</v>
      </c>
      <c r="K246" s="379">
        <v>9</v>
      </c>
      <c r="L246" s="375">
        <v>492</v>
      </c>
      <c r="M246" s="380"/>
      <c r="N246" s="378">
        <f t="shared" si="38"/>
        <v>2000.8</v>
      </c>
      <c r="O246" s="387"/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45">
      <c r="A247" s="372">
        <v>44445</v>
      </c>
      <c r="B247" s="373" t="s">
        <v>19</v>
      </c>
      <c r="C247" s="374" t="s">
        <v>30</v>
      </c>
      <c r="D247" s="375">
        <v>2</v>
      </c>
      <c r="E247" s="375" t="s">
        <v>21</v>
      </c>
      <c r="F247" s="376">
        <v>99</v>
      </c>
      <c r="G247" s="375" t="s">
        <v>74</v>
      </c>
      <c r="H247" s="377">
        <v>0.54791666666666672</v>
      </c>
      <c r="I247" s="377">
        <v>0.68611111111111101</v>
      </c>
      <c r="J247" s="378">
        <f t="shared" si="37"/>
        <v>3.3166666666666664</v>
      </c>
      <c r="K247" s="379">
        <v>1</v>
      </c>
      <c r="L247" s="375">
        <v>25</v>
      </c>
      <c r="M247" s="380"/>
      <c r="N247" s="378">
        <f t="shared" si="38"/>
        <v>82.916666666666657</v>
      </c>
      <c r="O247" s="387"/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372">
        <v>44445</v>
      </c>
      <c r="B248" s="373" t="s">
        <v>19</v>
      </c>
      <c r="C248" s="374" t="s">
        <v>28</v>
      </c>
      <c r="D248" s="375">
        <v>2</v>
      </c>
      <c r="E248" s="375" t="s">
        <v>21</v>
      </c>
      <c r="F248" s="376">
        <v>99</v>
      </c>
      <c r="G248" s="375" t="s">
        <v>74</v>
      </c>
      <c r="H248" s="377">
        <v>0.54791666666666672</v>
      </c>
      <c r="I248" s="377">
        <v>0.68611111111111101</v>
      </c>
      <c r="J248" s="378">
        <f t="shared" si="37"/>
        <v>3.3166666666666664</v>
      </c>
      <c r="K248" s="379">
        <v>2</v>
      </c>
      <c r="L248" s="375">
        <v>11</v>
      </c>
      <c r="M248" s="380"/>
      <c r="N248" s="378">
        <f t="shared" si="38"/>
        <v>36.483333333333334</v>
      </c>
      <c r="O248" s="387"/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372">
        <v>44445</v>
      </c>
      <c r="B249" s="373" t="s">
        <v>19</v>
      </c>
      <c r="C249" s="374" t="s">
        <v>25</v>
      </c>
      <c r="D249" s="375">
        <v>2</v>
      </c>
      <c r="E249" s="375" t="s">
        <v>21</v>
      </c>
      <c r="F249" s="376">
        <v>99</v>
      </c>
      <c r="G249" s="375">
        <v>6</v>
      </c>
      <c r="H249" s="377">
        <v>0.5493055555555556</v>
      </c>
      <c r="I249" s="377">
        <v>0.68541666666666667</v>
      </c>
      <c r="J249" s="378">
        <f t="shared" si="37"/>
        <v>3.2666666666666666</v>
      </c>
      <c r="K249" s="379">
        <v>3.5</v>
      </c>
      <c r="L249" s="375">
        <v>14</v>
      </c>
      <c r="M249" s="380"/>
      <c r="N249" s="378">
        <f t="shared" si="38"/>
        <v>45.733333333333334</v>
      </c>
      <c r="O249" s="387"/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372">
        <v>44445</v>
      </c>
      <c r="B250" s="373" t="s">
        <v>19</v>
      </c>
      <c r="C250" s="374" t="s">
        <v>24</v>
      </c>
      <c r="D250" s="375">
        <v>2</v>
      </c>
      <c r="E250" s="375" t="s">
        <v>33</v>
      </c>
      <c r="F250" s="376" t="s">
        <v>34</v>
      </c>
      <c r="G250" s="375">
        <v>7</v>
      </c>
      <c r="H250" s="377">
        <v>0.82986111111111116</v>
      </c>
      <c r="I250" s="377">
        <v>0.88888888888888884</v>
      </c>
      <c r="J250" s="378">
        <f t="shared" si="37"/>
        <v>1.4166666666666667</v>
      </c>
      <c r="K250" s="379">
        <v>4</v>
      </c>
      <c r="L250" s="375">
        <v>1</v>
      </c>
      <c r="M250" s="380"/>
      <c r="N250" s="378">
        <f t="shared" si="38"/>
        <v>1.4166666666666667</v>
      </c>
      <c r="O250" s="387"/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372">
        <v>44382</v>
      </c>
      <c r="B251" s="373" t="s">
        <v>19</v>
      </c>
      <c r="C251" s="374" t="s">
        <v>32</v>
      </c>
      <c r="D251" s="375"/>
      <c r="E251" s="375" t="s">
        <v>21</v>
      </c>
      <c r="F251" s="376" t="s">
        <v>34</v>
      </c>
      <c r="G251" s="375">
        <v>7</v>
      </c>
      <c r="H251" s="377">
        <v>0</v>
      </c>
      <c r="I251" s="377">
        <v>0.49236111111111108</v>
      </c>
      <c r="J251" s="378">
        <f>HOUR(I251-H251)+MINUTE(I251-H251)/60</f>
        <v>11.816666666666666</v>
      </c>
      <c r="K251" s="379"/>
      <c r="L251" s="375">
        <v>14</v>
      </c>
      <c r="M251" s="380"/>
      <c r="N251" s="378">
        <f>J251*L251</f>
        <v>165.43333333333334</v>
      </c>
      <c r="O251" s="387"/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372">
        <v>44445</v>
      </c>
      <c r="B252" s="373" t="s">
        <v>19</v>
      </c>
      <c r="C252" s="374" t="s">
        <v>32</v>
      </c>
      <c r="D252" s="375">
        <v>1</v>
      </c>
      <c r="E252" s="375" t="s">
        <v>21</v>
      </c>
      <c r="F252" s="376">
        <v>99</v>
      </c>
      <c r="G252" s="375">
        <v>7</v>
      </c>
      <c r="H252" s="377">
        <v>0.54583333333333328</v>
      </c>
      <c r="I252" s="377">
        <v>0.99930555555555556</v>
      </c>
      <c r="J252" s="378">
        <f>HOUR(I252-H252)+MINUTE(I252-H252)/60</f>
        <v>10.883333333333333</v>
      </c>
      <c r="K252" s="378"/>
      <c r="L252" s="375">
        <v>0</v>
      </c>
      <c r="M252" s="375"/>
      <c r="N252" s="378">
        <f>J252*L252</f>
        <v>0</v>
      </c>
      <c r="O252" s="381"/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47.1">
      <c r="A253" s="392">
        <v>44355</v>
      </c>
      <c r="B253" s="393" t="s">
        <v>47</v>
      </c>
      <c r="C253" s="394" t="s">
        <v>49</v>
      </c>
      <c r="D253" s="395">
        <v>1</v>
      </c>
      <c r="E253" s="395" t="s">
        <v>21</v>
      </c>
      <c r="F253" s="396">
        <v>99</v>
      </c>
      <c r="G253" s="395">
        <v>7</v>
      </c>
      <c r="H253" s="397">
        <v>0</v>
      </c>
      <c r="I253" s="397">
        <v>0.12986111111111112</v>
      </c>
      <c r="J253" s="398">
        <v>0</v>
      </c>
      <c r="K253" s="399">
        <v>8.5</v>
      </c>
      <c r="L253" s="395">
        <v>9306</v>
      </c>
      <c r="M253" s="295"/>
      <c r="N253" s="398">
        <f>J253*L253</f>
        <v>0</v>
      </c>
      <c r="O253" s="294" t="s">
        <v>122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392">
        <v>44356</v>
      </c>
      <c r="B254" s="393" t="s">
        <v>47</v>
      </c>
      <c r="C254" s="394" t="s">
        <v>49</v>
      </c>
      <c r="D254" s="395">
        <v>2</v>
      </c>
      <c r="E254" s="395" t="s">
        <v>50</v>
      </c>
      <c r="F254" s="396" t="s">
        <v>34</v>
      </c>
      <c r="G254" s="395">
        <v>7</v>
      </c>
      <c r="H254" s="397">
        <v>0.40208333333333335</v>
      </c>
      <c r="I254" s="397">
        <v>0.99930555555555556</v>
      </c>
      <c r="J254" s="398">
        <v>0</v>
      </c>
      <c r="K254" s="399">
        <v>4.3</v>
      </c>
      <c r="L254" s="295">
        <v>0</v>
      </c>
      <c r="M254" s="295"/>
      <c r="N254" s="398">
        <f>J254*L254</f>
        <v>0</v>
      </c>
      <c r="O254" s="294"/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47.1">
      <c r="A255" s="392">
        <v>44356</v>
      </c>
      <c r="B255" s="393" t="s">
        <v>47</v>
      </c>
      <c r="C255" s="394" t="s">
        <v>123</v>
      </c>
      <c r="D255" s="395">
        <v>1</v>
      </c>
      <c r="E255" s="395" t="s">
        <v>84</v>
      </c>
      <c r="F255" s="396" t="s">
        <v>86</v>
      </c>
      <c r="G255" s="395">
        <v>7</v>
      </c>
      <c r="H255" s="397">
        <v>0.4284722222222222</v>
      </c>
      <c r="I255" s="397">
        <v>0.6972222222222223</v>
      </c>
      <c r="J255" s="398">
        <v>0</v>
      </c>
      <c r="K255" s="399">
        <v>4</v>
      </c>
      <c r="L255" s="395">
        <v>1948</v>
      </c>
      <c r="M255" s="295"/>
      <c r="N255" s="398">
        <f t="shared" ref="N255:N272" si="39">J255*L255</f>
        <v>0</v>
      </c>
      <c r="O255" s="294" t="s">
        <v>124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392">
        <v>44356</v>
      </c>
      <c r="B256" s="393" t="s">
        <v>47</v>
      </c>
      <c r="C256" s="394" t="s">
        <v>53</v>
      </c>
      <c r="D256" s="395">
        <v>1</v>
      </c>
      <c r="E256" s="395" t="s">
        <v>21</v>
      </c>
      <c r="F256" s="396">
        <v>99</v>
      </c>
      <c r="G256" s="395">
        <v>1</v>
      </c>
      <c r="H256" s="397">
        <v>0.47638888888888892</v>
      </c>
      <c r="I256" s="397">
        <v>0.4826388888888889</v>
      </c>
      <c r="J256" s="398">
        <f t="shared" ref="J256" si="40">HOUR(I256-H256)+MINUTE(I256-H256)/60</f>
        <v>0.15</v>
      </c>
      <c r="K256" s="399">
        <v>4</v>
      </c>
      <c r="L256" s="395">
        <v>6</v>
      </c>
      <c r="M256" s="295"/>
      <c r="N256" s="398">
        <f t="shared" si="39"/>
        <v>0.89999999999999991</v>
      </c>
      <c r="O256" s="294"/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392">
        <v>44356</v>
      </c>
      <c r="B257" s="393" t="s">
        <v>47</v>
      </c>
      <c r="C257" s="394" t="s">
        <v>48</v>
      </c>
      <c r="D257" s="395">
        <v>1</v>
      </c>
      <c r="E257" s="395" t="s">
        <v>21</v>
      </c>
      <c r="F257" s="396">
        <v>99</v>
      </c>
      <c r="G257" s="395">
        <v>7</v>
      </c>
      <c r="H257" s="397">
        <v>0.47638888888888892</v>
      </c>
      <c r="I257" s="397">
        <v>0.99930555555555556</v>
      </c>
      <c r="J257" s="398">
        <v>0</v>
      </c>
      <c r="K257" s="398">
        <v>0.08</v>
      </c>
      <c r="L257" s="295">
        <v>0</v>
      </c>
      <c r="M257" s="295"/>
      <c r="N257" s="398">
        <f t="shared" si="39"/>
        <v>0</v>
      </c>
      <c r="O257" s="294"/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392">
        <v>44356</v>
      </c>
      <c r="B258" s="393" t="s">
        <v>47</v>
      </c>
      <c r="C258" s="394" t="s">
        <v>53</v>
      </c>
      <c r="D258" s="395">
        <v>2</v>
      </c>
      <c r="E258" s="395" t="s">
        <v>21</v>
      </c>
      <c r="F258" s="396">
        <v>99</v>
      </c>
      <c r="G258" s="395">
        <v>1</v>
      </c>
      <c r="H258" s="397">
        <v>0.54583333333333328</v>
      </c>
      <c r="I258" s="397">
        <v>0.60555555555555551</v>
      </c>
      <c r="J258" s="398">
        <f t="shared" ref="J258" si="41">HOUR(I258-H258)+MINUTE(I258-H258)/60</f>
        <v>1.4333333333333333</v>
      </c>
      <c r="K258" s="399">
        <v>1.8</v>
      </c>
      <c r="L258" s="395">
        <v>6</v>
      </c>
      <c r="M258" s="295"/>
      <c r="N258" s="398">
        <f t="shared" si="39"/>
        <v>8.6</v>
      </c>
      <c r="O258" s="294"/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392">
        <v>44356</v>
      </c>
      <c r="B259" s="393" t="s">
        <v>47</v>
      </c>
      <c r="C259" s="394" t="s">
        <v>59</v>
      </c>
      <c r="D259" s="395">
        <v>1</v>
      </c>
      <c r="E259" s="395" t="s">
        <v>21</v>
      </c>
      <c r="F259" s="396">
        <v>99</v>
      </c>
      <c r="G259" s="395">
        <v>1</v>
      </c>
      <c r="H259" s="397">
        <v>0.54722222222222217</v>
      </c>
      <c r="I259" s="397">
        <v>0.60486111111111118</v>
      </c>
      <c r="J259" s="398">
        <v>0</v>
      </c>
      <c r="K259" s="399">
        <v>5.8</v>
      </c>
      <c r="L259" s="395">
        <v>227</v>
      </c>
      <c r="M259" s="295"/>
      <c r="N259" s="398">
        <f t="shared" si="39"/>
        <v>0</v>
      </c>
      <c r="O259" s="294"/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392">
        <v>44356</v>
      </c>
      <c r="B260" s="393" t="s">
        <v>47</v>
      </c>
      <c r="C260" s="394" t="s">
        <v>51</v>
      </c>
      <c r="D260" s="395">
        <v>1</v>
      </c>
      <c r="E260" s="395" t="s">
        <v>21</v>
      </c>
      <c r="F260" s="396">
        <v>99</v>
      </c>
      <c r="G260" s="395">
        <v>1</v>
      </c>
      <c r="H260" s="397">
        <v>0.5493055555555556</v>
      </c>
      <c r="I260" s="397">
        <v>0.99930555555555556</v>
      </c>
      <c r="J260" s="398">
        <f t="shared" ref="J260:J272" si="42">HOUR(I260-H260)+MINUTE(I260-H260)/60</f>
        <v>10.8</v>
      </c>
      <c r="K260" s="399">
        <v>2.8</v>
      </c>
      <c r="L260" s="295">
        <v>0</v>
      </c>
      <c r="M260" s="295"/>
      <c r="N260" s="398">
        <f t="shared" si="39"/>
        <v>0</v>
      </c>
      <c r="O260" s="294"/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392">
        <v>44356</v>
      </c>
      <c r="B261" s="393" t="s">
        <v>47</v>
      </c>
      <c r="C261" s="394" t="s">
        <v>73</v>
      </c>
      <c r="D261" s="395">
        <v>1</v>
      </c>
      <c r="E261" s="395" t="s">
        <v>21</v>
      </c>
      <c r="F261" s="396">
        <v>99</v>
      </c>
      <c r="G261" s="395">
        <v>1</v>
      </c>
      <c r="H261" s="397">
        <v>0.55138888888888882</v>
      </c>
      <c r="I261" s="397">
        <v>0.65208333333333335</v>
      </c>
      <c r="J261" s="398">
        <f t="shared" si="42"/>
        <v>2.4166666666666665</v>
      </c>
      <c r="K261" s="399">
        <v>0.1</v>
      </c>
      <c r="L261" s="395">
        <v>33</v>
      </c>
      <c r="M261" s="295"/>
      <c r="N261" s="398">
        <f t="shared" si="39"/>
        <v>79.75</v>
      </c>
      <c r="O261" s="294"/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392">
        <v>44356</v>
      </c>
      <c r="B262" s="393" t="s">
        <v>47</v>
      </c>
      <c r="C262" s="394" t="s">
        <v>85</v>
      </c>
      <c r="D262" s="395">
        <v>1</v>
      </c>
      <c r="E262" s="395" t="s">
        <v>21</v>
      </c>
      <c r="F262" s="396">
        <v>99</v>
      </c>
      <c r="G262" s="395">
        <v>6</v>
      </c>
      <c r="H262" s="397">
        <v>0.55208333333333337</v>
      </c>
      <c r="I262" s="397">
        <v>0.60763888888888895</v>
      </c>
      <c r="J262" s="398">
        <f t="shared" si="42"/>
        <v>1.3333333333333333</v>
      </c>
      <c r="K262" s="399">
        <v>1.5</v>
      </c>
      <c r="L262" s="395">
        <v>1</v>
      </c>
      <c r="M262" s="295"/>
      <c r="N262" s="398">
        <f t="shared" si="39"/>
        <v>1.3333333333333333</v>
      </c>
      <c r="O262" s="294"/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392">
        <v>44356</v>
      </c>
      <c r="B263" s="393" t="s">
        <v>47</v>
      </c>
      <c r="C263" s="394" t="s">
        <v>53</v>
      </c>
      <c r="D263" s="395">
        <v>3</v>
      </c>
      <c r="E263" s="395" t="s">
        <v>21</v>
      </c>
      <c r="F263" s="396">
        <v>99</v>
      </c>
      <c r="G263" s="395">
        <v>1</v>
      </c>
      <c r="H263" s="397">
        <v>0.61458333333333337</v>
      </c>
      <c r="I263" s="397">
        <v>0.99930555555555556</v>
      </c>
      <c r="J263" s="398">
        <f t="shared" si="42"/>
        <v>9.2333333333333325</v>
      </c>
      <c r="K263" s="399">
        <v>0.1</v>
      </c>
      <c r="L263" s="295">
        <v>0</v>
      </c>
      <c r="M263" s="295"/>
      <c r="N263" s="398">
        <f t="shared" si="39"/>
        <v>0</v>
      </c>
      <c r="O263" s="294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412">
        <v>44414</v>
      </c>
      <c r="B264" s="438" t="s">
        <v>35</v>
      </c>
      <c r="C264" s="403" t="s">
        <v>36</v>
      </c>
      <c r="D264" s="404"/>
      <c r="E264" s="404" t="s">
        <v>37</v>
      </c>
      <c r="F264" s="288" t="s">
        <v>34</v>
      </c>
      <c r="G264" s="404">
        <v>1</v>
      </c>
      <c r="H264" s="406">
        <v>0</v>
      </c>
      <c r="I264" s="406">
        <v>0.99930555555555556</v>
      </c>
      <c r="J264" s="407">
        <f t="shared" si="42"/>
        <v>23.983333333333334</v>
      </c>
      <c r="K264" s="404" t="s">
        <v>38</v>
      </c>
      <c r="L264" s="408">
        <v>0</v>
      </c>
      <c r="M264" s="408">
        <v>0</v>
      </c>
      <c r="N264" s="398">
        <f t="shared" si="39"/>
        <v>0</v>
      </c>
      <c r="O264" s="296" t="s">
        <v>39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412">
        <v>44414</v>
      </c>
      <c r="B265" s="438" t="s">
        <v>35</v>
      </c>
      <c r="C265" s="403" t="s">
        <v>40</v>
      </c>
      <c r="D265" s="404"/>
      <c r="E265" s="412" t="s">
        <v>44</v>
      </c>
      <c r="F265" s="288">
        <v>99</v>
      </c>
      <c r="G265" s="404">
        <v>6</v>
      </c>
      <c r="H265" s="406">
        <v>0</v>
      </c>
      <c r="I265" s="406">
        <v>0.81874999999999998</v>
      </c>
      <c r="J265" s="421">
        <f t="shared" si="42"/>
        <v>19.649999999999999</v>
      </c>
      <c r="K265" s="404" t="s">
        <v>38</v>
      </c>
      <c r="L265" s="408">
        <v>0</v>
      </c>
      <c r="M265" s="408">
        <v>0</v>
      </c>
      <c r="N265" s="398">
        <f t="shared" si="39"/>
        <v>0</v>
      </c>
      <c r="O265" s="296" t="s">
        <v>39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412">
        <v>44414</v>
      </c>
      <c r="B266" s="438" t="s">
        <v>35</v>
      </c>
      <c r="C266" s="426" t="s">
        <v>43</v>
      </c>
      <c r="D266" s="404">
        <v>10</v>
      </c>
      <c r="E266" s="412" t="s">
        <v>44</v>
      </c>
      <c r="F266" s="288">
        <v>99</v>
      </c>
      <c r="G266" s="404">
        <v>6</v>
      </c>
      <c r="H266" s="406">
        <v>0</v>
      </c>
      <c r="I266" s="406">
        <v>0.8340277777777777</v>
      </c>
      <c r="J266" s="407">
        <f t="shared" si="42"/>
        <v>20.016666666666666</v>
      </c>
      <c r="K266" s="424" t="s">
        <v>119</v>
      </c>
      <c r="L266" s="408">
        <v>4010</v>
      </c>
      <c r="M266" s="408">
        <v>4010</v>
      </c>
      <c r="N266" s="398">
        <f t="shared" si="39"/>
        <v>80266.833333333328</v>
      </c>
      <c r="O266" s="296" t="s">
        <v>39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412">
        <v>44445</v>
      </c>
      <c r="B267" s="438" t="s">
        <v>35</v>
      </c>
      <c r="C267" s="426" t="s">
        <v>46</v>
      </c>
      <c r="D267" s="404">
        <v>6</v>
      </c>
      <c r="E267" s="412" t="s">
        <v>44</v>
      </c>
      <c r="F267" s="288">
        <v>99</v>
      </c>
      <c r="G267" s="404">
        <v>6</v>
      </c>
      <c r="H267" s="405">
        <v>0.54722222222222217</v>
      </c>
      <c r="I267" s="406">
        <v>0.66597222222222219</v>
      </c>
      <c r="J267" s="407">
        <f t="shared" si="42"/>
        <v>2.85</v>
      </c>
      <c r="K267" s="404" t="s">
        <v>45</v>
      </c>
      <c r="L267" s="408">
        <v>117</v>
      </c>
      <c r="M267" s="408">
        <v>117</v>
      </c>
      <c r="N267" s="398">
        <f t="shared" si="39"/>
        <v>333.45</v>
      </c>
      <c r="O267" s="296" t="s">
        <v>39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412">
        <v>44445</v>
      </c>
      <c r="B268" s="438" t="s">
        <v>35</v>
      </c>
      <c r="C268" s="426" t="s">
        <v>46</v>
      </c>
      <c r="D268" s="404">
        <v>6</v>
      </c>
      <c r="E268" s="412" t="s">
        <v>44</v>
      </c>
      <c r="F268" s="288">
        <v>99</v>
      </c>
      <c r="G268" s="404">
        <v>6</v>
      </c>
      <c r="H268" s="405">
        <v>0.73611111111111116</v>
      </c>
      <c r="I268" s="406">
        <v>0.75555555555555554</v>
      </c>
      <c r="J268" s="407">
        <f t="shared" si="42"/>
        <v>0.46666666666666667</v>
      </c>
      <c r="K268" s="404" t="s">
        <v>70</v>
      </c>
      <c r="L268" s="408">
        <v>117</v>
      </c>
      <c r="M268" s="408">
        <v>117</v>
      </c>
      <c r="N268" s="398">
        <f t="shared" si="39"/>
        <v>54.6</v>
      </c>
      <c r="O268" s="296" t="s">
        <v>39</v>
      </c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47.1">
      <c r="A269" s="412">
        <v>44445</v>
      </c>
      <c r="B269" s="438" t="s">
        <v>35</v>
      </c>
      <c r="C269" s="426" t="s">
        <v>43</v>
      </c>
      <c r="D269" s="404">
        <v>8</v>
      </c>
      <c r="E269" s="404" t="s">
        <v>41</v>
      </c>
      <c r="F269" s="288" t="s">
        <v>34</v>
      </c>
      <c r="G269" s="404">
        <v>7</v>
      </c>
      <c r="H269" s="405">
        <v>0.83888888888888891</v>
      </c>
      <c r="I269" s="406">
        <v>0.84027777777777779</v>
      </c>
      <c r="J269" s="407">
        <f t="shared" si="42"/>
        <v>3.3333333333333333E-2</v>
      </c>
      <c r="K269" s="404" t="s">
        <v>108</v>
      </c>
      <c r="L269" s="408">
        <v>4010</v>
      </c>
      <c r="M269" s="408">
        <v>4010</v>
      </c>
      <c r="N269" s="398">
        <f t="shared" si="39"/>
        <v>133.66666666666666</v>
      </c>
      <c r="O269" s="296" t="s">
        <v>90</v>
      </c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412">
        <v>44445</v>
      </c>
      <c r="B270" s="438" t="s">
        <v>35</v>
      </c>
      <c r="C270" s="403" t="s">
        <v>40</v>
      </c>
      <c r="D270" s="404">
        <v>8</v>
      </c>
      <c r="E270" s="404" t="s">
        <v>37</v>
      </c>
      <c r="F270" s="288" t="s">
        <v>34</v>
      </c>
      <c r="G270" s="404">
        <v>1</v>
      </c>
      <c r="H270" s="405">
        <v>0.83888888888888891</v>
      </c>
      <c r="I270" s="406">
        <v>0.84027777777777779</v>
      </c>
      <c r="J270" s="407">
        <f t="shared" si="42"/>
        <v>3.3333333333333333E-2</v>
      </c>
      <c r="K270" s="404" t="s">
        <v>125</v>
      </c>
      <c r="L270" s="408">
        <v>9634</v>
      </c>
      <c r="M270" s="408">
        <v>9634</v>
      </c>
      <c r="N270" s="398">
        <f t="shared" si="39"/>
        <v>321.13333333333333</v>
      </c>
      <c r="O270" s="296" t="s">
        <v>39</v>
      </c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45">
      <c r="A271" s="412">
        <v>44445</v>
      </c>
      <c r="B271" s="438" t="s">
        <v>35</v>
      </c>
      <c r="C271" s="403" t="s">
        <v>40</v>
      </c>
      <c r="D271" s="404">
        <v>8</v>
      </c>
      <c r="E271" s="404" t="s">
        <v>37</v>
      </c>
      <c r="F271" s="288" t="s">
        <v>34</v>
      </c>
      <c r="G271" s="404">
        <v>1</v>
      </c>
      <c r="H271" s="405">
        <v>0.84027777777777779</v>
      </c>
      <c r="I271" s="406">
        <v>0.84166666666666667</v>
      </c>
      <c r="J271" s="407">
        <f t="shared" si="42"/>
        <v>3.3333333333333333E-2</v>
      </c>
      <c r="K271" s="404" t="s">
        <v>38</v>
      </c>
      <c r="L271" s="408">
        <v>9634</v>
      </c>
      <c r="M271" s="408">
        <v>9634</v>
      </c>
      <c r="N271" s="398">
        <f t="shared" si="39"/>
        <v>321.13333333333333</v>
      </c>
      <c r="O271" s="296" t="s">
        <v>39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47.1">
      <c r="A272" s="412">
        <v>44445</v>
      </c>
      <c r="B272" s="438" t="s">
        <v>35</v>
      </c>
      <c r="C272" s="403" t="s">
        <v>40</v>
      </c>
      <c r="D272" s="404">
        <v>8</v>
      </c>
      <c r="E272" s="404" t="s">
        <v>41</v>
      </c>
      <c r="F272" s="288" t="s">
        <v>34</v>
      </c>
      <c r="G272" s="404">
        <v>7</v>
      </c>
      <c r="H272" s="406">
        <v>0.98402777777777783</v>
      </c>
      <c r="I272" s="406">
        <v>0.99930555555555556</v>
      </c>
      <c r="J272" s="407">
        <f t="shared" si="42"/>
        <v>0.36666666666666664</v>
      </c>
      <c r="K272" s="412" t="s">
        <v>121</v>
      </c>
      <c r="L272" s="408">
        <v>0</v>
      </c>
      <c r="M272" s="408">
        <v>0</v>
      </c>
      <c r="N272" s="398">
        <f t="shared" si="39"/>
        <v>0</v>
      </c>
      <c r="O272" s="296" t="s">
        <v>90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372">
        <v>44475</v>
      </c>
      <c r="B273" s="373" t="s">
        <v>19</v>
      </c>
      <c r="C273" s="374" t="s">
        <v>24</v>
      </c>
      <c r="D273" s="385">
        <v>1</v>
      </c>
      <c r="E273" s="375" t="s">
        <v>33</v>
      </c>
      <c r="F273" s="376" t="s">
        <v>34</v>
      </c>
      <c r="G273" s="375">
        <v>7</v>
      </c>
      <c r="H273" s="377">
        <v>0.12638888888888888</v>
      </c>
      <c r="I273" s="377">
        <v>0.20486111111111113</v>
      </c>
      <c r="J273" s="378">
        <f>HOUR(I273-H273)+MINUTE(I273-H273)/60</f>
        <v>1.8833333333333333</v>
      </c>
      <c r="K273" s="378">
        <v>5</v>
      </c>
      <c r="L273" s="375">
        <v>1</v>
      </c>
      <c r="M273" s="375">
        <v>1</v>
      </c>
      <c r="N273" s="378">
        <f>J273*L273</f>
        <v>1.8833333333333333</v>
      </c>
      <c r="O273" s="296" t="s">
        <v>42</v>
      </c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372">
        <v>44475</v>
      </c>
      <c r="B274" s="373" t="s">
        <v>19</v>
      </c>
      <c r="C274" s="374" t="s">
        <v>25</v>
      </c>
      <c r="D274" s="375">
        <v>1</v>
      </c>
      <c r="E274" s="375" t="s">
        <v>33</v>
      </c>
      <c r="F274" s="376" t="s">
        <v>34</v>
      </c>
      <c r="G274" s="375">
        <v>7</v>
      </c>
      <c r="H274" s="377">
        <v>0.12638888888888888</v>
      </c>
      <c r="I274" s="377">
        <v>0.20486111111111113</v>
      </c>
      <c r="J274" s="378">
        <f t="shared" ref="J274:J284" si="43">HOUR(I274-H274)+MINUTE(I274-H274)/60</f>
        <v>1.8833333333333333</v>
      </c>
      <c r="K274" s="379">
        <v>3</v>
      </c>
      <c r="L274" s="380">
        <v>14</v>
      </c>
      <c r="M274" s="380"/>
      <c r="N274" s="378">
        <f t="shared" ref="N274:N284" si="44">J274*L274</f>
        <v>26.366666666666667</v>
      </c>
      <c r="O274" s="381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372">
        <v>44475</v>
      </c>
      <c r="B275" s="373" t="s">
        <v>19</v>
      </c>
      <c r="C275" s="374" t="s">
        <v>25</v>
      </c>
      <c r="D275" s="375">
        <v>2</v>
      </c>
      <c r="E275" s="375" t="s">
        <v>21</v>
      </c>
      <c r="F275" s="376">
        <v>99</v>
      </c>
      <c r="G275" s="375">
        <v>6</v>
      </c>
      <c r="H275" s="377">
        <v>0.29930555555555555</v>
      </c>
      <c r="I275" s="377">
        <v>0.30833333333333335</v>
      </c>
      <c r="J275" s="378">
        <f t="shared" si="43"/>
        <v>0.21666666666666667</v>
      </c>
      <c r="K275" s="379">
        <v>3</v>
      </c>
      <c r="L275" s="375">
        <v>14</v>
      </c>
      <c r="M275" s="375"/>
      <c r="N275" s="378">
        <f t="shared" si="44"/>
        <v>3.0333333333333332</v>
      </c>
      <c r="O275" s="388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372">
        <v>44475</v>
      </c>
      <c r="B276" s="373" t="s">
        <v>19</v>
      </c>
      <c r="C276" s="374" t="s">
        <v>30</v>
      </c>
      <c r="D276" s="375">
        <v>1</v>
      </c>
      <c r="E276" s="375" t="s">
        <v>21</v>
      </c>
      <c r="F276" s="376">
        <v>99</v>
      </c>
      <c r="G276" s="375" t="s">
        <v>74</v>
      </c>
      <c r="H276" s="377">
        <v>0.3576388888888889</v>
      </c>
      <c r="I276" s="377">
        <v>0.3743055555555555</v>
      </c>
      <c r="J276" s="378">
        <f t="shared" si="43"/>
        <v>0.4</v>
      </c>
      <c r="K276" s="379">
        <v>3</v>
      </c>
      <c r="L276" s="375">
        <v>25</v>
      </c>
      <c r="M276" s="375"/>
      <c r="N276" s="378">
        <f t="shared" si="44"/>
        <v>10</v>
      </c>
      <c r="O276" s="389" t="s">
        <v>75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45">
      <c r="A277" s="372">
        <v>44475</v>
      </c>
      <c r="B277" s="373" t="s">
        <v>19</v>
      </c>
      <c r="C277" s="374" t="s">
        <v>20</v>
      </c>
      <c r="D277" s="375">
        <v>1</v>
      </c>
      <c r="E277" s="375" t="s">
        <v>33</v>
      </c>
      <c r="F277" s="376" t="s">
        <v>34</v>
      </c>
      <c r="G277" s="375">
        <v>7</v>
      </c>
      <c r="H277" s="377">
        <v>0.36736111111111108</v>
      </c>
      <c r="I277" s="377">
        <v>0.68333333333333324</v>
      </c>
      <c r="J277" s="378">
        <f t="shared" si="43"/>
        <v>7.583333333333333</v>
      </c>
      <c r="K277" s="379">
        <v>6</v>
      </c>
      <c r="L277" s="375">
        <v>492</v>
      </c>
      <c r="M277" s="383"/>
      <c r="N277" s="378">
        <f t="shared" si="44"/>
        <v>3731</v>
      </c>
      <c r="O277" s="390"/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372">
        <v>44475</v>
      </c>
      <c r="B278" s="373" t="s">
        <v>19</v>
      </c>
      <c r="C278" s="374" t="s">
        <v>28</v>
      </c>
      <c r="D278" s="375">
        <v>1</v>
      </c>
      <c r="E278" s="375" t="s">
        <v>21</v>
      </c>
      <c r="F278" s="376">
        <v>99</v>
      </c>
      <c r="G278" s="375" t="s">
        <v>74</v>
      </c>
      <c r="H278" s="377">
        <v>0.37361111111111112</v>
      </c>
      <c r="I278" s="377">
        <v>0.39583333333333331</v>
      </c>
      <c r="J278" s="378">
        <f t="shared" si="43"/>
        <v>0.53333333333333333</v>
      </c>
      <c r="K278" s="379">
        <v>1</v>
      </c>
      <c r="L278" s="375">
        <v>11</v>
      </c>
      <c r="M278" s="380"/>
      <c r="N278" s="378">
        <f t="shared" si="44"/>
        <v>5.8666666666666663</v>
      </c>
      <c r="O278" s="387" t="s">
        <v>75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372">
        <v>44475</v>
      </c>
      <c r="B279" s="373" t="s">
        <v>19</v>
      </c>
      <c r="C279" s="374" t="s">
        <v>24</v>
      </c>
      <c r="D279" s="375">
        <v>2</v>
      </c>
      <c r="E279" s="375" t="s">
        <v>33</v>
      </c>
      <c r="F279" s="376" t="s">
        <v>34</v>
      </c>
      <c r="G279" s="375">
        <v>7</v>
      </c>
      <c r="H279" s="377">
        <v>0.55694444444444446</v>
      </c>
      <c r="I279" s="377">
        <v>0.68333333333333324</v>
      </c>
      <c r="J279" s="378">
        <f t="shared" si="43"/>
        <v>3.0333333333333332</v>
      </c>
      <c r="K279" s="379">
        <v>8</v>
      </c>
      <c r="L279" s="375">
        <v>1</v>
      </c>
      <c r="M279" s="380"/>
      <c r="N279" s="378">
        <f t="shared" si="44"/>
        <v>3.0333333333333332</v>
      </c>
      <c r="O279" s="387"/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372">
        <v>44475</v>
      </c>
      <c r="B280" s="373" t="s">
        <v>19</v>
      </c>
      <c r="C280" s="374" t="s">
        <v>28</v>
      </c>
      <c r="D280" s="375">
        <v>2</v>
      </c>
      <c r="E280" s="375" t="s">
        <v>21</v>
      </c>
      <c r="F280" s="376">
        <v>99</v>
      </c>
      <c r="G280" s="375">
        <v>6</v>
      </c>
      <c r="H280" s="377">
        <v>0.60763888888888895</v>
      </c>
      <c r="I280" s="377">
        <v>0.6118055555555556</v>
      </c>
      <c r="J280" s="378">
        <f t="shared" si="43"/>
        <v>0.1</v>
      </c>
      <c r="K280" s="379">
        <v>2</v>
      </c>
      <c r="L280" s="375">
        <v>11</v>
      </c>
      <c r="M280" s="380"/>
      <c r="N280" s="378">
        <f t="shared" si="44"/>
        <v>1.1000000000000001</v>
      </c>
      <c r="O280" s="387" t="s">
        <v>75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372">
        <v>44475</v>
      </c>
      <c r="B281" s="373" t="s">
        <v>19</v>
      </c>
      <c r="C281" s="374" t="s">
        <v>20</v>
      </c>
      <c r="D281" s="375">
        <v>2</v>
      </c>
      <c r="E281" s="375" t="s">
        <v>33</v>
      </c>
      <c r="F281" s="376" t="s">
        <v>34</v>
      </c>
      <c r="G281" s="375">
        <v>7</v>
      </c>
      <c r="H281" s="377">
        <v>0.74097222222222225</v>
      </c>
      <c r="I281" s="377">
        <v>0.74652777777777779</v>
      </c>
      <c r="J281" s="378">
        <f t="shared" si="43"/>
        <v>0.13333333333333333</v>
      </c>
      <c r="K281" s="379">
        <v>6</v>
      </c>
      <c r="L281" s="375">
        <v>492</v>
      </c>
      <c r="M281" s="380"/>
      <c r="N281" s="378">
        <f t="shared" si="44"/>
        <v>65.599999999999994</v>
      </c>
      <c r="O281" s="387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372">
        <v>44475</v>
      </c>
      <c r="B282" s="373" t="s">
        <v>19</v>
      </c>
      <c r="C282" s="374" t="s">
        <v>25</v>
      </c>
      <c r="D282" s="375">
        <v>3</v>
      </c>
      <c r="E282" s="375" t="s">
        <v>33</v>
      </c>
      <c r="F282" s="376" t="s">
        <v>34</v>
      </c>
      <c r="G282" s="375">
        <v>7</v>
      </c>
      <c r="H282" s="377">
        <v>0.80208333333333337</v>
      </c>
      <c r="I282" s="377">
        <v>0.99930555555555556</v>
      </c>
      <c r="J282" s="378">
        <f t="shared" si="43"/>
        <v>4.7333333333333334</v>
      </c>
      <c r="K282" s="379">
        <v>3</v>
      </c>
      <c r="L282" s="375">
        <v>0</v>
      </c>
      <c r="M282" s="380"/>
      <c r="N282" s="378">
        <f t="shared" si="44"/>
        <v>0</v>
      </c>
      <c r="O282" s="387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372">
        <v>44475</v>
      </c>
      <c r="B283" s="373" t="s">
        <v>19</v>
      </c>
      <c r="C283" s="374" t="s">
        <v>20</v>
      </c>
      <c r="D283" s="375">
        <v>3</v>
      </c>
      <c r="E283" s="375" t="s">
        <v>33</v>
      </c>
      <c r="F283" s="376" t="s">
        <v>34</v>
      </c>
      <c r="G283" s="375">
        <v>7</v>
      </c>
      <c r="H283" s="377">
        <v>0.80208333333333337</v>
      </c>
      <c r="I283" s="377">
        <v>0.99930555555555556</v>
      </c>
      <c r="J283" s="378">
        <f t="shared" si="43"/>
        <v>4.7333333333333334</v>
      </c>
      <c r="K283" s="379">
        <v>7</v>
      </c>
      <c r="L283" s="375">
        <v>0</v>
      </c>
      <c r="M283" s="380"/>
      <c r="N283" s="378">
        <f t="shared" si="44"/>
        <v>0</v>
      </c>
      <c r="O283" s="387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372">
        <v>44475</v>
      </c>
      <c r="B284" s="373" t="s">
        <v>19</v>
      </c>
      <c r="C284" s="374" t="s">
        <v>30</v>
      </c>
      <c r="D284" s="375">
        <v>2</v>
      </c>
      <c r="E284" s="375" t="s">
        <v>33</v>
      </c>
      <c r="F284" s="376" t="s">
        <v>34</v>
      </c>
      <c r="G284" s="375">
        <v>7</v>
      </c>
      <c r="H284" s="377">
        <v>0.80625000000000002</v>
      </c>
      <c r="I284" s="377">
        <v>0.99930555555555556</v>
      </c>
      <c r="J284" s="378">
        <f t="shared" si="43"/>
        <v>4.6333333333333329</v>
      </c>
      <c r="K284" s="379">
        <v>4</v>
      </c>
      <c r="L284" s="375">
        <v>0</v>
      </c>
      <c r="M284" s="380"/>
      <c r="N284" s="378">
        <f t="shared" si="44"/>
        <v>0</v>
      </c>
      <c r="O284" s="387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372">
        <v>44445</v>
      </c>
      <c r="B285" s="373" t="s">
        <v>19</v>
      </c>
      <c r="C285" s="374" t="s">
        <v>32</v>
      </c>
      <c r="D285" s="375"/>
      <c r="E285" s="375" t="s">
        <v>21</v>
      </c>
      <c r="F285" s="376">
        <v>99</v>
      </c>
      <c r="G285" s="375">
        <v>7</v>
      </c>
      <c r="H285" s="377">
        <v>0</v>
      </c>
      <c r="I285" s="377">
        <v>0.99930555555555556</v>
      </c>
      <c r="J285" s="378">
        <f>HOUR(I285-H285)+MINUTE(I285-H285)/60</f>
        <v>23.983333333333334</v>
      </c>
      <c r="K285" s="378"/>
      <c r="L285" s="375">
        <v>0</v>
      </c>
      <c r="M285" s="386"/>
      <c r="N285" s="378">
        <f>J285*L285</f>
        <v>0</v>
      </c>
      <c r="O285" s="387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392">
        <v>44356</v>
      </c>
      <c r="B286" s="393" t="s">
        <v>47</v>
      </c>
      <c r="C286" s="394" t="s">
        <v>49</v>
      </c>
      <c r="D286" s="395">
        <v>1</v>
      </c>
      <c r="E286" s="395" t="s">
        <v>50</v>
      </c>
      <c r="F286" s="396" t="s">
        <v>34</v>
      </c>
      <c r="G286" s="395">
        <v>7</v>
      </c>
      <c r="H286" s="397">
        <v>0</v>
      </c>
      <c r="I286" s="397">
        <v>0.37777777777777777</v>
      </c>
      <c r="J286" s="398">
        <v>0</v>
      </c>
      <c r="K286" s="399">
        <v>4.3</v>
      </c>
      <c r="L286" s="395">
        <v>9306</v>
      </c>
      <c r="M286" s="295"/>
      <c r="N286" s="398">
        <f>J286*L286</f>
        <v>0</v>
      </c>
      <c r="O286" s="294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392">
        <v>44356</v>
      </c>
      <c r="B287" s="393" t="s">
        <v>47</v>
      </c>
      <c r="C287" s="394" t="s">
        <v>48</v>
      </c>
      <c r="D287" s="395">
        <v>1</v>
      </c>
      <c r="E287" s="395" t="s">
        <v>21</v>
      </c>
      <c r="F287" s="396">
        <v>99</v>
      </c>
      <c r="G287" s="395">
        <v>7</v>
      </c>
      <c r="H287" s="397">
        <v>0</v>
      </c>
      <c r="I287" s="397">
        <v>0.99930555555555556</v>
      </c>
      <c r="J287" s="398">
        <v>0</v>
      </c>
      <c r="K287" s="398">
        <v>0.08</v>
      </c>
      <c r="L287" s="295">
        <v>1065</v>
      </c>
      <c r="M287" s="295"/>
      <c r="N287" s="398">
        <f>J287*L287</f>
        <v>0</v>
      </c>
      <c r="O287" s="294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392">
        <v>44356</v>
      </c>
      <c r="B288" s="393" t="s">
        <v>47</v>
      </c>
      <c r="C288" s="394" t="s">
        <v>51</v>
      </c>
      <c r="D288" s="395">
        <v>1</v>
      </c>
      <c r="E288" s="395" t="s">
        <v>21</v>
      </c>
      <c r="F288" s="396">
        <v>99</v>
      </c>
      <c r="G288" s="395">
        <v>1</v>
      </c>
      <c r="H288" s="397">
        <v>0</v>
      </c>
      <c r="I288" s="397">
        <v>0.72291666666666676</v>
      </c>
      <c r="J288" s="398">
        <f t="shared" ref="J288:J289" si="45">HOUR(I288-H288)+MINUTE(I288-H288)/60</f>
        <v>17.350000000000001</v>
      </c>
      <c r="K288" s="399">
        <v>2.8</v>
      </c>
      <c r="L288" s="295">
        <v>2</v>
      </c>
      <c r="M288" s="295"/>
      <c r="N288" s="398">
        <f>J288*L288</f>
        <v>34.700000000000003</v>
      </c>
      <c r="O288" s="294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392">
        <v>44356</v>
      </c>
      <c r="B289" s="393" t="s">
        <v>47</v>
      </c>
      <c r="C289" s="394" t="s">
        <v>53</v>
      </c>
      <c r="D289" s="395">
        <v>1</v>
      </c>
      <c r="E289" s="395" t="s">
        <v>21</v>
      </c>
      <c r="F289" s="396">
        <v>99</v>
      </c>
      <c r="G289" s="395">
        <v>1</v>
      </c>
      <c r="H289" s="397">
        <v>0</v>
      </c>
      <c r="I289" s="397">
        <v>0.76597222222222217</v>
      </c>
      <c r="J289" s="398">
        <f t="shared" si="45"/>
        <v>18.383333333333333</v>
      </c>
      <c r="K289" s="399">
        <v>0.1</v>
      </c>
      <c r="L289" s="395">
        <v>6</v>
      </c>
      <c r="M289" s="295"/>
      <c r="N289" s="398">
        <f t="shared" ref="N289" si="46">J289*L289</f>
        <v>110.3</v>
      </c>
      <c r="O289" s="294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392">
        <v>44357</v>
      </c>
      <c r="B290" s="393" t="s">
        <v>47</v>
      </c>
      <c r="C290" s="394" t="s">
        <v>49</v>
      </c>
      <c r="D290" s="395">
        <v>2</v>
      </c>
      <c r="E290" s="395" t="s">
        <v>50</v>
      </c>
      <c r="F290" s="396" t="s">
        <v>34</v>
      </c>
      <c r="G290" s="395">
        <v>7</v>
      </c>
      <c r="H290" s="397">
        <v>0.4375</v>
      </c>
      <c r="I290" s="397">
        <v>0.7319444444444444</v>
      </c>
      <c r="J290" s="398">
        <v>0</v>
      </c>
      <c r="K290" s="399">
        <v>4.3</v>
      </c>
      <c r="L290" s="395">
        <v>9306</v>
      </c>
      <c r="M290" s="295"/>
      <c r="N290" s="398">
        <f>J290*L290</f>
        <v>0</v>
      </c>
      <c r="O290" s="294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392">
        <v>44357</v>
      </c>
      <c r="B291" s="393" t="s">
        <v>47</v>
      </c>
      <c r="C291" s="394" t="s">
        <v>51</v>
      </c>
      <c r="D291" s="395">
        <v>2</v>
      </c>
      <c r="E291" s="395" t="s">
        <v>126</v>
      </c>
      <c r="F291" s="396">
        <v>99</v>
      </c>
      <c r="G291" s="395">
        <v>1</v>
      </c>
      <c r="H291" s="397">
        <v>0.73958333333333337</v>
      </c>
      <c r="I291" s="397">
        <v>0.8222222222222223</v>
      </c>
      <c r="J291" s="398">
        <v>0</v>
      </c>
      <c r="K291" s="399">
        <v>2.8</v>
      </c>
      <c r="L291" s="295">
        <v>2</v>
      </c>
      <c r="M291" s="295"/>
      <c r="N291" s="398">
        <f>J291*L291</f>
        <v>0</v>
      </c>
      <c r="O291" s="294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412">
        <v>44475</v>
      </c>
      <c r="B292" s="438" t="s">
        <v>35</v>
      </c>
      <c r="C292" s="403" t="s">
        <v>36</v>
      </c>
      <c r="D292" s="404"/>
      <c r="E292" s="404" t="s">
        <v>41</v>
      </c>
      <c r="F292" s="288" t="s">
        <v>34</v>
      </c>
      <c r="G292" s="404">
        <v>7</v>
      </c>
      <c r="H292" s="405">
        <v>0</v>
      </c>
      <c r="I292" s="406">
        <v>0.8256944444444444</v>
      </c>
      <c r="J292" s="407">
        <f t="shared" ref="J292:J310" si="47">HOUR(I292-H292)+MINUTE(I292-H292)/60</f>
        <v>19.816666666666666</v>
      </c>
      <c r="K292" s="404" t="s">
        <v>38</v>
      </c>
      <c r="L292" s="408">
        <v>0</v>
      </c>
      <c r="M292" s="408">
        <v>0</v>
      </c>
      <c r="N292" s="398">
        <f t="shared" ref="N292:N310" si="48">J292*L292</f>
        <v>0</v>
      </c>
      <c r="O292" s="296" t="s">
        <v>42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412">
        <v>44475</v>
      </c>
      <c r="B293" s="438" t="s">
        <v>35</v>
      </c>
      <c r="C293" s="447" t="s">
        <v>127</v>
      </c>
      <c r="D293" s="404"/>
      <c r="E293" s="404" t="s">
        <v>41</v>
      </c>
      <c r="F293" s="288" t="s">
        <v>34</v>
      </c>
      <c r="G293" s="404">
        <v>7</v>
      </c>
      <c r="H293" s="405">
        <v>0</v>
      </c>
      <c r="I293" s="406">
        <v>0.43958333333333338</v>
      </c>
      <c r="J293" s="407">
        <f t="shared" si="47"/>
        <v>10.55</v>
      </c>
      <c r="K293" s="404" t="s">
        <v>38</v>
      </c>
      <c r="L293" s="408">
        <v>9634</v>
      </c>
      <c r="M293" s="408">
        <v>9634</v>
      </c>
      <c r="N293" s="398">
        <f t="shared" si="48"/>
        <v>101638.70000000001</v>
      </c>
      <c r="O293" s="296" t="s">
        <v>42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412">
        <v>44475</v>
      </c>
      <c r="B294" s="438" t="s">
        <v>35</v>
      </c>
      <c r="C294" s="403" t="s">
        <v>43</v>
      </c>
      <c r="D294" s="404">
        <v>2</v>
      </c>
      <c r="E294" s="404" t="s">
        <v>44</v>
      </c>
      <c r="F294" s="288">
        <v>99</v>
      </c>
      <c r="G294" s="404">
        <v>6</v>
      </c>
      <c r="H294" s="405">
        <v>0.20208333333333331</v>
      </c>
      <c r="I294" s="406">
        <v>0.24652777777777779</v>
      </c>
      <c r="J294" s="407">
        <f t="shared" si="47"/>
        <v>1.0666666666666667</v>
      </c>
      <c r="K294" s="404" t="s">
        <v>128</v>
      </c>
      <c r="L294" s="408">
        <v>4010</v>
      </c>
      <c r="M294" s="408">
        <v>4010</v>
      </c>
      <c r="N294" s="398">
        <f t="shared" si="48"/>
        <v>4277.333333333333</v>
      </c>
      <c r="O294" s="296" t="s">
        <v>64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412">
        <v>44475</v>
      </c>
      <c r="B295" s="438" t="s">
        <v>35</v>
      </c>
      <c r="C295" s="403" t="s">
        <v>43</v>
      </c>
      <c r="D295" s="404">
        <v>6</v>
      </c>
      <c r="E295" s="404" t="s">
        <v>44</v>
      </c>
      <c r="F295" s="288">
        <v>99</v>
      </c>
      <c r="G295" s="404">
        <v>6</v>
      </c>
      <c r="H295" s="405">
        <v>0.38611111111111113</v>
      </c>
      <c r="I295" s="406">
        <v>0.40208333333333335</v>
      </c>
      <c r="J295" s="407">
        <f t="shared" si="47"/>
        <v>0.38333333333333336</v>
      </c>
      <c r="K295" s="404" t="s">
        <v>45</v>
      </c>
      <c r="L295" s="408">
        <v>4010</v>
      </c>
      <c r="M295" s="408">
        <v>4010</v>
      </c>
      <c r="N295" s="398">
        <f t="shared" si="48"/>
        <v>1537.1666666666667</v>
      </c>
      <c r="O295" s="296" t="s">
        <v>64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412">
        <v>44475</v>
      </c>
      <c r="B296" s="438" t="s">
        <v>35</v>
      </c>
      <c r="C296" s="403" t="s">
        <v>127</v>
      </c>
      <c r="D296" s="404">
        <v>8</v>
      </c>
      <c r="E296" s="404" t="s">
        <v>129</v>
      </c>
      <c r="F296" s="288" t="s">
        <v>34</v>
      </c>
      <c r="G296" s="404">
        <v>1</v>
      </c>
      <c r="H296" s="406">
        <v>0.43958333333333338</v>
      </c>
      <c r="I296" s="406">
        <v>0.47222222222222227</v>
      </c>
      <c r="J296" s="407">
        <f t="shared" si="47"/>
        <v>0.78333333333333333</v>
      </c>
      <c r="K296" s="404" t="s">
        <v>38</v>
      </c>
      <c r="L296" s="408">
        <v>9634</v>
      </c>
      <c r="M296" s="408">
        <v>9634</v>
      </c>
      <c r="N296" s="398">
        <f t="shared" si="48"/>
        <v>7546.6333333333332</v>
      </c>
      <c r="O296" s="296" t="s">
        <v>130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412">
        <v>44475</v>
      </c>
      <c r="B297" s="438" t="s">
        <v>35</v>
      </c>
      <c r="C297" s="403" t="s">
        <v>127</v>
      </c>
      <c r="D297" s="404">
        <v>9</v>
      </c>
      <c r="E297" s="404" t="s">
        <v>41</v>
      </c>
      <c r="F297" s="288" t="s">
        <v>34</v>
      </c>
      <c r="G297" s="404">
        <v>7</v>
      </c>
      <c r="H297" s="406">
        <v>0.47569444444444442</v>
      </c>
      <c r="I297" s="406">
        <v>0.7270833333333333</v>
      </c>
      <c r="J297" s="407">
        <f t="shared" si="47"/>
        <v>6.0333333333333332</v>
      </c>
      <c r="K297" s="404" t="s">
        <v>38</v>
      </c>
      <c r="L297" s="408">
        <v>9634</v>
      </c>
      <c r="M297" s="408">
        <v>9634</v>
      </c>
      <c r="N297" s="398">
        <f t="shared" si="48"/>
        <v>58125.133333333331</v>
      </c>
      <c r="O297" s="296" t="s">
        <v>42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412">
        <v>44475</v>
      </c>
      <c r="B298" s="438" t="s">
        <v>35</v>
      </c>
      <c r="C298" s="403" t="s">
        <v>127</v>
      </c>
      <c r="D298" s="404">
        <v>13</v>
      </c>
      <c r="E298" s="404" t="s">
        <v>131</v>
      </c>
      <c r="F298" s="288">
        <v>99</v>
      </c>
      <c r="G298" s="404">
        <v>6</v>
      </c>
      <c r="H298" s="406">
        <v>0.72777777777777775</v>
      </c>
      <c r="I298" s="406">
        <v>0.99930555555555556</v>
      </c>
      <c r="J298" s="407">
        <f t="shared" si="47"/>
        <v>6.5166666666666666</v>
      </c>
      <c r="K298" s="404" t="s">
        <v>38</v>
      </c>
      <c r="L298" s="408">
        <v>0</v>
      </c>
      <c r="M298" s="408">
        <v>0</v>
      </c>
      <c r="N298" s="398">
        <f t="shared" si="48"/>
        <v>0</v>
      </c>
      <c r="O298" s="296" t="s">
        <v>132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412">
        <v>44475</v>
      </c>
      <c r="B299" s="438" t="s">
        <v>35</v>
      </c>
      <c r="C299" s="403" t="s">
        <v>43</v>
      </c>
      <c r="D299" s="404">
        <v>13</v>
      </c>
      <c r="E299" s="404" t="s">
        <v>44</v>
      </c>
      <c r="F299" s="288">
        <v>99</v>
      </c>
      <c r="G299" s="404">
        <v>6</v>
      </c>
      <c r="H299" s="406">
        <v>0.72777777777777775</v>
      </c>
      <c r="I299" s="406">
        <v>0.73263888888888884</v>
      </c>
      <c r="J299" s="407">
        <f t="shared" si="47"/>
        <v>0.11666666666666667</v>
      </c>
      <c r="K299" s="412" t="s">
        <v>107</v>
      </c>
      <c r="L299" s="408">
        <v>4010</v>
      </c>
      <c r="M299" s="408">
        <v>4010</v>
      </c>
      <c r="N299" s="398">
        <f t="shared" si="48"/>
        <v>467.83333333333331</v>
      </c>
      <c r="O299" s="296" t="s">
        <v>64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412">
        <v>44475</v>
      </c>
      <c r="B300" s="438" t="s">
        <v>35</v>
      </c>
      <c r="C300" s="403" t="s">
        <v>36</v>
      </c>
      <c r="D300" s="404">
        <v>16</v>
      </c>
      <c r="E300" s="404" t="s">
        <v>44</v>
      </c>
      <c r="F300" s="288">
        <v>99</v>
      </c>
      <c r="G300" s="404">
        <v>6</v>
      </c>
      <c r="H300" s="406">
        <v>0.82638888888888884</v>
      </c>
      <c r="I300" s="406">
        <v>0.99930555555555556</v>
      </c>
      <c r="J300" s="407">
        <f t="shared" si="47"/>
        <v>4.1500000000000004</v>
      </c>
      <c r="K300" s="412" t="s">
        <v>38</v>
      </c>
      <c r="L300" s="408">
        <v>0</v>
      </c>
      <c r="M300" s="408">
        <v>0</v>
      </c>
      <c r="N300" s="398">
        <f t="shared" si="48"/>
        <v>0</v>
      </c>
      <c r="O300" s="296" t="s">
        <v>92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412">
        <v>44475</v>
      </c>
      <c r="B301" s="438" t="s">
        <v>35</v>
      </c>
      <c r="C301" s="403" t="s">
        <v>43</v>
      </c>
      <c r="D301" s="404">
        <v>16</v>
      </c>
      <c r="E301" s="404" t="s">
        <v>44</v>
      </c>
      <c r="F301" s="288">
        <v>99</v>
      </c>
      <c r="G301" s="404">
        <v>6</v>
      </c>
      <c r="H301" s="406">
        <v>0.82638888888888884</v>
      </c>
      <c r="I301" s="406">
        <v>0.83124999999999993</v>
      </c>
      <c r="J301" s="407">
        <f t="shared" si="47"/>
        <v>0.11666666666666667</v>
      </c>
      <c r="K301" s="412" t="s">
        <v>133</v>
      </c>
      <c r="L301" s="408">
        <v>4010</v>
      </c>
      <c r="M301" s="408">
        <v>4010</v>
      </c>
      <c r="N301" s="398">
        <f t="shared" si="48"/>
        <v>467.83333333333331</v>
      </c>
      <c r="O301" s="296" t="s">
        <v>64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72">
        <v>44475</v>
      </c>
      <c r="B302" s="373" t="s">
        <v>19</v>
      </c>
      <c r="C302" s="374" t="s">
        <v>25</v>
      </c>
      <c r="D302" s="375">
        <v>1</v>
      </c>
      <c r="E302" s="375" t="s">
        <v>33</v>
      </c>
      <c r="F302" s="376" t="s">
        <v>34</v>
      </c>
      <c r="G302" s="375">
        <v>7</v>
      </c>
      <c r="H302" s="377">
        <v>0</v>
      </c>
      <c r="I302" s="377">
        <v>4.8611111111111112E-2</v>
      </c>
      <c r="J302" s="378">
        <f t="shared" si="47"/>
        <v>1.1666666666666667</v>
      </c>
      <c r="K302" s="379">
        <v>3</v>
      </c>
      <c r="L302" s="375">
        <v>14</v>
      </c>
      <c r="M302" s="375">
        <v>14</v>
      </c>
      <c r="N302" s="378">
        <f t="shared" si="48"/>
        <v>16.333333333333336</v>
      </c>
      <c r="O302" s="298" t="s">
        <v>42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72">
        <v>44475</v>
      </c>
      <c r="B303" s="373" t="s">
        <v>19</v>
      </c>
      <c r="C303" s="374" t="s">
        <v>20</v>
      </c>
      <c r="D303" s="375"/>
      <c r="E303" s="375" t="s">
        <v>33</v>
      </c>
      <c r="F303" s="376" t="s">
        <v>34</v>
      </c>
      <c r="G303" s="375">
        <v>7</v>
      </c>
      <c r="H303" s="377">
        <v>0</v>
      </c>
      <c r="I303" s="377">
        <v>0.17986111111111111</v>
      </c>
      <c r="J303" s="378">
        <f t="shared" si="47"/>
        <v>4.3166666666666664</v>
      </c>
      <c r="K303" s="379">
        <v>7</v>
      </c>
      <c r="L303" s="375">
        <v>492</v>
      </c>
      <c r="M303" s="380"/>
      <c r="N303" s="378">
        <f t="shared" si="48"/>
        <v>2123.7999999999997</v>
      </c>
      <c r="O303" s="387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72">
        <v>44475</v>
      </c>
      <c r="B304" s="373" t="s">
        <v>19</v>
      </c>
      <c r="C304" s="374" t="s">
        <v>30</v>
      </c>
      <c r="D304" s="375"/>
      <c r="E304" s="375" t="s">
        <v>33</v>
      </c>
      <c r="F304" s="376" t="s">
        <v>34</v>
      </c>
      <c r="G304" s="375">
        <v>7</v>
      </c>
      <c r="H304" s="377">
        <v>0</v>
      </c>
      <c r="I304" s="377">
        <v>0.18055555555555555</v>
      </c>
      <c r="J304" s="378">
        <f t="shared" si="47"/>
        <v>4.333333333333333</v>
      </c>
      <c r="K304" s="379">
        <v>4</v>
      </c>
      <c r="L304" s="375">
        <v>25</v>
      </c>
      <c r="M304" s="380"/>
      <c r="N304" s="378">
        <f t="shared" si="48"/>
        <v>108.33333333333333</v>
      </c>
      <c r="O304" s="387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72">
        <v>44506</v>
      </c>
      <c r="B305" s="373" t="s">
        <v>19</v>
      </c>
      <c r="C305" s="374" t="s">
        <v>24</v>
      </c>
      <c r="D305" s="375">
        <v>1</v>
      </c>
      <c r="E305" s="375" t="s">
        <v>33</v>
      </c>
      <c r="F305" s="376" t="s">
        <v>34</v>
      </c>
      <c r="G305" s="375">
        <v>7</v>
      </c>
      <c r="H305" s="377">
        <v>0.24791666666666667</v>
      </c>
      <c r="I305" s="377">
        <v>0.3354166666666667</v>
      </c>
      <c r="J305" s="378">
        <f t="shared" si="47"/>
        <v>2.1</v>
      </c>
      <c r="K305" s="379">
        <v>10</v>
      </c>
      <c r="L305" s="375">
        <v>1</v>
      </c>
      <c r="M305" s="375"/>
      <c r="N305" s="378">
        <f t="shared" si="48"/>
        <v>2.1</v>
      </c>
      <c r="O305" s="389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72">
        <v>44506</v>
      </c>
      <c r="B306" s="373" t="s">
        <v>19</v>
      </c>
      <c r="C306" s="374" t="s">
        <v>20</v>
      </c>
      <c r="D306" s="375">
        <v>1</v>
      </c>
      <c r="E306" s="375" t="s">
        <v>33</v>
      </c>
      <c r="F306" s="376" t="s">
        <v>34</v>
      </c>
      <c r="G306" s="375">
        <v>7</v>
      </c>
      <c r="H306" s="377">
        <v>0.24791666666666667</v>
      </c>
      <c r="I306" s="377">
        <v>0.52500000000000002</v>
      </c>
      <c r="J306" s="378">
        <f t="shared" si="47"/>
        <v>6.65</v>
      </c>
      <c r="K306" s="379">
        <v>4</v>
      </c>
      <c r="L306" s="375">
        <v>492</v>
      </c>
      <c r="M306" s="383"/>
      <c r="N306" s="378">
        <f t="shared" si="48"/>
        <v>3271.8</v>
      </c>
      <c r="O306" s="390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372">
        <v>44506</v>
      </c>
      <c r="B307" s="373" t="s">
        <v>19</v>
      </c>
      <c r="C307" s="374" t="s">
        <v>24</v>
      </c>
      <c r="D307" s="375">
        <v>2</v>
      </c>
      <c r="E307" s="375" t="s">
        <v>21</v>
      </c>
      <c r="F307" s="376">
        <v>99</v>
      </c>
      <c r="G307" s="375">
        <v>6</v>
      </c>
      <c r="H307" s="377">
        <v>0.3756944444444445</v>
      </c>
      <c r="I307" s="377">
        <v>0.45208333333333334</v>
      </c>
      <c r="J307" s="378">
        <f t="shared" si="47"/>
        <v>1.8333333333333335</v>
      </c>
      <c r="K307" s="379">
        <v>12</v>
      </c>
      <c r="L307" s="375">
        <v>1</v>
      </c>
      <c r="M307" s="380"/>
      <c r="N307" s="378">
        <f t="shared" si="48"/>
        <v>1.8333333333333335</v>
      </c>
      <c r="O307" s="387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372">
        <v>44506</v>
      </c>
      <c r="B308" s="373" t="s">
        <v>19</v>
      </c>
      <c r="C308" s="374" t="s">
        <v>25</v>
      </c>
      <c r="D308" s="375">
        <v>1</v>
      </c>
      <c r="E308" s="375" t="s">
        <v>21</v>
      </c>
      <c r="F308" s="376">
        <v>99</v>
      </c>
      <c r="G308" s="375">
        <v>6</v>
      </c>
      <c r="H308" s="377">
        <v>0.3833333333333333</v>
      </c>
      <c r="I308" s="377">
        <v>0.43958333333333338</v>
      </c>
      <c r="J308" s="378">
        <f t="shared" si="47"/>
        <v>1.35</v>
      </c>
      <c r="K308" s="379">
        <v>4</v>
      </c>
      <c r="L308" s="375">
        <v>14</v>
      </c>
      <c r="M308" s="380"/>
      <c r="N308" s="378">
        <f t="shared" si="48"/>
        <v>18.900000000000002</v>
      </c>
      <c r="O308" s="387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372">
        <v>44506</v>
      </c>
      <c r="B309" s="373" t="s">
        <v>19</v>
      </c>
      <c r="C309" s="374" t="s">
        <v>30</v>
      </c>
      <c r="D309" s="375">
        <v>1</v>
      </c>
      <c r="E309" s="375" t="s">
        <v>84</v>
      </c>
      <c r="F309" s="376">
        <v>99</v>
      </c>
      <c r="G309" s="375">
        <v>7</v>
      </c>
      <c r="H309" s="377">
        <v>0.4861111111111111</v>
      </c>
      <c r="I309" s="377">
        <v>0.6333333333333333</v>
      </c>
      <c r="J309" s="378">
        <f t="shared" si="47"/>
        <v>3.5333333333333332</v>
      </c>
      <c r="K309" s="379">
        <v>4</v>
      </c>
      <c r="L309" s="375">
        <v>25</v>
      </c>
      <c r="M309" s="380"/>
      <c r="N309" s="378">
        <f t="shared" si="48"/>
        <v>88.333333333333329</v>
      </c>
      <c r="O309" s="387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372">
        <v>44506</v>
      </c>
      <c r="B310" s="373" t="s">
        <v>19</v>
      </c>
      <c r="C310" s="374" t="s">
        <v>20</v>
      </c>
      <c r="D310" s="375">
        <v>2</v>
      </c>
      <c r="E310" s="375" t="s">
        <v>21</v>
      </c>
      <c r="F310" s="376">
        <v>99</v>
      </c>
      <c r="G310" s="375" t="s">
        <v>106</v>
      </c>
      <c r="H310" s="377">
        <v>0.65416666666666667</v>
      </c>
      <c r="I310" s="377">
        <v>0.67499999999999993</v>
      </c>
      <c r="J310" s="378">
        <f t="shared" si="47"/>
        <v>0.5</v>
      </c>
      <c r="K310" s="379">
        <v>6</v>
      </c>
      <c r="L310" s="375">
        <v>492</v>
      </c>
      <c r="M310" s="380"/>
      <c r="N310" s="378">
        <f t="shared" si="48"/>
        <v>246</v>
      </c>
      <c r="O310" s="387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372">
        <v>44445</v>
      </c>
      <c r="B311" s="373" t="s">
        <v>19</v>
      </c>
      <c r="C311" s="374" t="s">
        <v>32</v>
      </c>
      <c r="D311" s="375"/>
      <c r="E311" s="375" t="s">
        <v>21</v>
      </c>
      <c r="F311" s="376">
        <v>99</v>
      </c>
      <c r="G311" s="375">
        <v>7</v>
      </c>
      <c r="H311" s="377">
        <v>0</v>
      </c>
      <c r="I311" s="377">
        <v>0.61041666666666672</v>
      </c>
      <c r="J311" s="378">
        <f>HOUR(I311-H311)+MINUTE(I311-H311)/60</f>
        <v>14.65</v>
      </c>
      <c r="K311" s="378"/>
      <c r="L311" s="375">
        <v>14</v>
      </c>
      <c r="M311" s="386"/>
      <c r="N311" s="378">
        <f>J311*L311</f>
        <v>205.1</v>
      </c>
      <c r="O311" s="387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372">
        <v>44506</v>
      </c>
      <c r="B312" s="373" t="s">
        <v>19</v>
      </c>
      <c r="C312" s="374" t="s">
        <v>32</v>
      </c>
      <c r="D312" s="375">
        <v>1</v>
      </c>
      <c r="E312" s="375" t="s">
        <v>21</v>
      </c>
      <c r="F312" s="376">
        <v>99</v>
      </c>
      <c r="G312" s="375">
        <v>7</v>
      </c>
      <c r="H312" s="377">
        <v>0.65416666666666667</v>
      </c>
      <c r="I312" s="377">
        <v>0.69236111111111109</v>
      </c>
      <c r="J312" s="378">
        <f>HOUR(I312-H312)+MINUTE(I312-H312)/60</f>
        <v>0.91666666666666663</v>
      </c>
      <c r="K312" s="378"/>
      <c r="L312" s="375">
        <v>14</v>
      </c>
      <c r="M312" s="375"/>
      <c r="N312" s="378">
        <f>J312*L312</f>
        <v>12.833333333333332</v>
      </c>
      <c r="O312" s="381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392">
        <v>44357</v>
      </c>
      <c r="B313" s="393" t="s">
        <v>47</v>
      </c>
      <c r="C313" s="394" t="s">
        <v>49</v>
      </c>
      <c r="D313" s="395">
        <v>1</v>
      </c>
      <c r="E313" s="395" t="s">
        <v>50</v>
      </c>
      <c r="F313" s="396" t="s">
        <v>34</v>
      </c>
      <c r="G313" s="395">
        <v>7</v>
      </c>
      <c r="H313" s="397">
        <v>0</v>
      </c>
      <c r="I313" s="397">
        <v>0.5708333333333333</v>
      </c>
      <c r="J313" s="398">
        <f t="shared" ref="J313:J327" si="49">HOUR(I313-H313)+MINUTE(I313-H313)/60</f>
        <v>13.7</v>
      </c>
      <c r="K313" s="399">
        <v>4.3</v>
      </c>
      <c r="L313" s="395">
        <v>9306</v>
      </c>
      <c r="M313" s="295"/>
      <c r="N313" s="398">
        <f>J313*L313</f>
        <v>127492.2</v>
      </c>
      <c r="O313" s="294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392">
        <v>44358</v>
      </c>
      <c r="B314" s="393" t="s">
        <v>47</v>
      </c>
      <c r="C314" s="394" t="s">
        <v>134</v>
      </c>
      <c r="D314" s="395">
        <v>1</v>
      </c>
      <c r="E314" s="395" t="s">
        <v>33</v>
      </c>
      <c r="F314" s="396" t="s">
        <v>34</v>
      </c>
      <c r="G314" s="395">
        <v>7</v>
      </c>
      <c r="H314" s="397">
        <v>0.24861111111111112</v>
      </c>
      <c r="I314" s="397">
        <v>0.33680555555555558</v>
      </c>
      <c r="J314" s="398">
        <f t="shared" si="49"/>
        <v>2.1166666666666667</v>
      </c>
      <c r="K314" s="399">
        <v>2.8</v>
      </c>
      <c r="L314" s="295">
        <v>1773</v>
      </c>
      <c r="M314" s="449"/>
      <c r="N314" s="398">
        <f t="shared" ref="N314:N317" si="50">J314*L314</f>
        <v>3752.85</v>
      </c>
      <c r="O314" s="294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392">
        <v>44358</v>
      </c>
      <c r="B315" s="393" t="s">
        <v>47</v>
      </c>
      <c r="C315" s="394" t="s">
        <v>73</v>
      </c>
      <c r="D315" s="395">
        <v>1</v>
      </c>
      <c r="E315" s="395" t="s">
        <v>21</v>
      </c>
      <c r="F315" s="396" t="s">
        <v>89</v>
      </c>
      <c r="G315" s="395">
        <v>1</v>
      </c>
      <c r="H315" s="397">
        <v>0.3743055555555555</v>
      </c>
      <c r="I315" s="397">
        <v>0.51736111111111105</v>
      </c>
      <c r="J315" s="398">
        <f t="shared" si="49"/>
        <v>3.4333333333333336</v>
      </c>
      <c r="K315" s="399">
        <v>0.2</v>
      </c>
      <c r="L315" s="295">
        <v>3</v>
      </c>
      <c r="M315" s="295"/>
      <c r="N315" s="398">
        <f t="shared" si="50"/>
        <v>10.3</v>
      </c>
      <c r="O315" s="294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392">
        <v>44358</v>
      </c>
      <c r="B316" s="393" t="s">
        <v>47</v>
      </c>
      <c r="C316" s="394" t="s">
        <v>59</v>
      </c>
      <c r="D316" s="395">
        <v>1</v>
      </c>
      <c r="E316" s="395" t="s">
        <v>21</v>
      </c>
      <c r="F316" s="396" t="s">
        <v>89</v>
      </c>
      <c r="G316" s="395">
        <v>1</v>
      </c>
      <c r="H316" s="397">
        <v>0.37638888888888888</v>
      </c>
      <c r="I316" s="397">
        <v>0.78541666666666676</v>
      </c>
      <c r="J316" s="398">
        <f t="shared" si="49"/>
        <v>9.8166666666666664</v>
      </c>
      <c r="K316" s="399">
        <v>8</v>
      </c>
      <c r="L316" s="295">
        <v>667</v>
      </c>
      <c r="M316" s="295"/>
      <c r="N316" s="398">
        <f t="shared" si="50"/>
        <v>6547.7166666666662</v>
      </c>
      <c r="O316" s="294" t="s">
        <v>135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392">
        <v>44358</v>
      </c>
      <c r="B317" s="393" t="s">
        <v>47</v>
      </c>
      <c r="C317" s="394" t="s">
        <v>53</v>
      </c>
      <c r="D317" s="395">
        <v>1</v>
      </c>
      <c r="E317" s="395" t="s">
        <v>21</v>
      </c>
      <c r="F317" s="396" t="s">
        <v>89</v>
      </c>
      <c r="G317" s="395">
        <v>1</v>
      </c>
      <c r="H317" s="397">
        <v>0.37638888888888888</v>
      </c>
      <c r="I317" s="397">
        <v>0.99930555555555556</v>
      </c>
      <c r="J317" s="398">
        <f t="shared" si="49"/>
        <v>14.95</v>
      </c>
      <c r="K317" s="399">
        <v>1.2</v>
      </c>
      <c r="L317" s="295">
        <v>0</v>
      </c>
      <c r="M317" s="295"/>
      <c r="N317" s="398">
        <f t="shared" si="50"/>
        <v>0</v>
      </c>
      <c r="O317" s="294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392">
        <v>44358</v>
      </c>
      <c r="B318" s="393" t="s">
        <v>47</v>
      </c>
      <c r="C318" s="394" t="s">
        <v>49</v>
      </c>
      <c r="D318" s="395">
        <v>2</v>
      </c>
      <c r="E318" s="395" t="s">
        <v>50</v>
      </c>
      <c r="F318" s="396" t="s">
        <v>34</v>
      </c>
      <c r="G318" s="395">
        <v>7</v>
      </c>
      <c r="H318" s="397">
        <v>0.64097222222222217</v>
      </c>
      <c r="I318" s="397">
        <v>0.99930555555555556</v>
      </c>
      <c r="J318" s="398">
        <f t="shared" si="49"/>
        <v>8.6</v>
      </c>
      <c r="K318" s="399">
        <v>4.3</v>
      </c>
      <c r="L318" s="395">
        <v>0</v>
      </c>
      <c r="M318" s="295"/>
      <c r="N318" s="398">
        <f>J318*L318</f>
        <v>0</v>
      </c>
      <c r="O318" s="294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12">
        <v>44506</v>
      </c>
      <c r="B319" s="438" t="s">
        <v>35</v>
      </c>
      <c r="C319" s="403" t="s">
        <v>36</v>
      </c>
      <c r="D319" s="404"/>
      <c r="E319" s="404" t="s">
        <v>44</v>
      </c>
      <c r="F319" s="288">
        <v>99</v>
      </c>
      <c r="G319" s="404">
        <v>6</v>
      </c>
      <c r="H319" s="405">
        <v>0</v>
      </c>
      <c r="I319" s="406">
        <v>0.44930555555555557</v>
      </c>
      <c r="J319" s="407">
        <f t="shared" si="49"/>
        <v>10.783333333333333</v>
      </c>
      <c r="K319" s="404" t="s">
        <v>38</v>
      </c>
      <c r="L319" s="408">
        <v>4000</v>
      </c>
      <c r="M319" s="408">
        <v>4000</v>
      </c>
      <c r="N319" s="398">
        <f t="shared" ref="N319:N327" si="51">J319*L319</f>
        <v>43133.333333333336</v>
      </c>
      <c r="O319" s="296" t="s">
        <v>82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12">
        <v>44506</v>
      </c>
      <c r="B320" s="438" t="s">
        <v>35</v>
      </c>
      <c r="C320" s="403" t="s">
        <v>127</v>
      </c>
      <c r="D320" s="404"/>
      <c r="E320" s="404" t="s">
        <v>41</v>
      </c>
      <c r="F320" s="288" t="s">
        <v>34</v>
      </c>
      <c r="G320" s="404">
        <v>7</v>
      </c>
      <c r="H320" s="405">
        <v>0</v>
      </c>
      <c r="I320" s="406">
        <v>0.2986111111111111</v>
      </c>
      <c r="J320" s="407">
        <f t="shared" si="49"/>
        <v>7.166666666666667</v>
      </c>
      <c r="K320" s="404" t="s">
        <v>38</v>
      </c>
      <c r="L320" s="408">
        <v>0</v>
      </c>
      <c r="M320" s="408">
        <v>0</v>
      </c>
      <c r="N320" s="398">
        <f t="shared" si="51"/>
        <v>0</v>
      </c>
      <c r="O320" s="296" t="s">
        <v>82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12">
        <v>44506</v>
      </c>
      <c r="B321" s="438" t="s">
        <v>35</v>
      </c>
      <c r="C321" s="403" t="s">
        <v>127</v>
      </c>
      <c r="D321" s="404">
        <v>7</v>
      </c>
      <c r="E321" s="404" t="s">
        <v>44</v>
      </c>
      <c r="F321" s="288">
        <v>99</v>
      </c>
      <c r="G321" s="404">
        <v>6</v>
      </c>
      <c r="H321" s="405">
        <v>0.2986111111111111</v>
      </c>
      <c r="I321" s="406">
        <v>0.50138888888888888</v>
      </c>
      <c r="J321" s="407">
        <f t="shared" si="49"/>
        <v>4.8666666666666671</v>
      </c>
      <c r="K321" s="404" t="s">
        <v>38</v>
      </c>
      <c r="L321" s="408">
        <v>9634</v>
      </c>
      <c r="M321" s="408">
        <v>9634</v>
      </c>
      <c r="N321" s="398">
        <f t="shared" si="51"/>
        <v>46885.466666666674</v>
      </c>
      <c r="O321" s="298" t="s">
        <v>79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412">
        <v>44506</v>
      </c>
      <c r="B322" s="438" t="s">
        <v>35</v>
      </c>
      <c r="C322" s="403" t="s">
        <v>43</v>
      </c>
      <c r="D322" s="404">
        <v>7</v>
      </c>
      <c r="E322" s="404" t="s">
        <v>131</v>
      </c>
      <c r="F322" s="288">
        <v>99</v>
      </c>
      <c r="G322" s="404">
        <v>6</v>
      </c>
      <c r="H322" s="406">
        <v>0.2986111111111111</v>
      </c>
      <c r="I322" s="427">
        <v>0.30555555555555552</v>
      </c>
      <c r="J322" s="407">
        <f t="shared" si="49"/>
        <v>0.16666666666666666</v>
      </c>
      <c r="K322" s="422" t="s">
        <v>110</v>
      </c>
      <c r="L322" s="408">
        <v>4010</v>
      </c>
      <c r="M322" s="408">
        <v>4010</v>
      </c>
      <c r="N322" s="398">
        <f t="shared" si="51"/>
        <v>668.33333333333326</v>
      </c>
      <c r="O322" s="296" t="s">
        <v>82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412">
        <v>44506</v>
      </c>
      <c r="B323" s="438" t="s">
        <v>35</v>
      </c>
      <c r="C323" s="403" t="s">
        <v>43</v>
      </c>
      <c r="D323" s="404">
        <v>9</v>
      </c>
      <c r="E323" s="404" t="s">
        <v>44</v>
      </c>
      <c r="F323" s="288">
        <v>99</v>
      </c>
      <c r="G323" s="404">
        <v>6</v>
      </c>
      <c r="H323" s="405">
        <v>0.38819444444444445</v>
      </c>
      <c r="I323" s="427">
        <v>0.44375000000000003</v>
      </c>
      <c r="J323" s="407">
        <f t="shared" si="49"/>
        <v>1.3333333333333333</v>
      </c>
      <c r="K323" s="422" t="s">
        <v>45</v>
      </c>
      <c r="L323" s="408">
        <v>4010</v>
      </c>
      <c r="M323" s="408">
        <v>4010</v>
      </c>
      <c r="N323" s="398">
        <f t="shared" si="51"/>
        <v>5346.6666666666661</v>
      </c>
      <c r="O323" s="296" t="s">
        <v>82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412">
        <v>44506</v>
      </c>
      <c r="B324" s="438" t="s">
        <v>35</v>
      </c>
      <c r="C324" s="403" t="s">
        <v>127</v>
      </c>
      <c r="D324" s="404">
        <v>12</v>
      </c>
      <c r="E324" s="404" t="s">
        <v>41</v>
      </c>
      <c r="F324" s="288" t="s">
        <v>34</v>
      </c>
      <c r="G324" s="404">
        <v>7</v>
      </c>
      <c r="H324" s="405">
        <v>0.50277777777777777</v>
      </c>
      <c r="I324" s="427">
        <v>0.62847222222222221</v>
      </c>
      <c r="J324" s="407">
        <f t="shared" si="49"/>
        <v>3.0166666666666666</v>
      </c>
      <c r="K324" s="422" t="s">
        <v>110</v>
      </c>
      <c r="L324" s="408">
        <v>9634</v>
      </c>
      <c r="M324" s="408">
        <v>9634</v>
      </c>
      <c r="N324" s="398">
        <f t="shared" si="51"/>
        <v>29062.566666666666</v>
      </c>
      <c r="O324" s="298" t="s">
        <v>79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412">
        <v>44506</v>
      </c>
      <c r="B325" s="438" t="s">
        <v>35</v>
      </c>
      <c r="C325" s="403" t="s">
        <v>36</v>
      </c>
      <c r="D325" s="404">
        <v>14</v>
      </c>
      <c r="E325" s="404" t="s">
        <v>41</v>
      </c>
      <c r="F325" s="288" t="s">
        <v>34</v>
      </c>
      <c r="G325" s="404">
        <v>7</v>
      </c>
      <c r="H325" s="405">
        <v>0.5625</v>
      </c>
      <c r="I325" s="427">
        <v>0.99930555555555556</v>
      </c>
      <c r="J325" s="407">
        <f t="shared" si="49"/>
        <v>10.483333333333333</v>
      </c>
      <c r="K325" s="422" t="s">
        <v>136</v>
      </c>
      <c r="L325" s="408">
        <v>0</v>
      </c>
      <c r="M325" s="408">
        <v>0</v>
      </c>
      <c r="N325" s="398">
        <f t="shared" si="51"/>
        <v>0</v>
      </c>
      <c r="O325" s="298" t="s">
        <v>79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412">
        <v>44506</v>
      </c>
      <c r="B326" s="438" t="s">
        <v>35</v>
      </c>
      <c r="C326" s="403" t="s">
        <v>127</v>
      </c>
      <c r="D326" s="404">
        <v>16</v>
      </c>
      <c r="E326" s="404" t="s">
        <v>41</v>
      </c>
      <c r="F326" s="288" t="s">
        <v>34</v>
      </c>
      <c r="G326" s="404">
        <v>7</v>
      </c>
      <c r="H326" s="405">
        <v>0.7597222222222223</v>
      </c>
      <c r="I326" s="427">
        <v>0.99930555555555556</v>
      </c>
      <c r="J326" s="407">
        <f t="shared" si="49"/>
        <v>5.75</v>
      </c>
      <c r="K326" s="422" t="s">
        <v>137</v>
      </c>
      <c r="L326" s="408">
        <v>0</v>
      </c>
      <c r="M326" s="408">
        <v>0</v>
      </c>
      <c r="N326" s="398">
        <f t="shared" si="51"/>
        <v>0</v>
      </c>
      <c r="O326" s="298" t="s">
        <v>79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412">
        <v>44506</v>
      </c>
      <c r="B327" s="438" t="s">
        <v>35</v>
      </c>
      <c r="C327" s="403" t="s">
        <v>46</v>
      </c>
      <c r="D327" s="404">
        <v>19</v>
      </c>
      <c r="E327" s="404" t="s">
        <v>41</v>
      </c>
      <c r="F327" s="288" t="s">
        <v>34</v>
      </c>
      <c r="G327" s="404">
        <v>8</v>
      </c>
      <c r="H327" s="427">
        <v>0.78263888888888899</v>
      </c>
      <c r="I327" s="427">
        <v>0.85972222222222217</v>
      </c>
      <c r="J327" s="407">
        <f t="shared" si="49"/>
        <v>1.85</v>
      </c>
      <c r="K327" s="422" t="s">
        <v>70</v>
      </c>
      <c r="L327" s="408">
        <v>117</v>
      </c>
      <c r="M327" s="408">
        <v>117</v>
      </c>
      <c r="N327" s="398">
        <f t="shared" si="51"/>
        <v>216.45000000000002</v>
      </c>
      <c r="O327" s="298" t="s">
        <v>79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372">
        <v>44201</v>
      </c>
      <c r="B328" s="373" t="s">
        <v>19</v>
      </c>
      <c r="C328" s="374" t="s">
        <v>25</v>
      </c>
      <c r="D328" s="385">
        <v>1</v>
      </c>
      <c r="E328" s="375" t="s">
        <v>33</v>
      </c>
      <c r="F328" s="376" t="s">
        <v>34</v>
      </c>
      <c r="G328" s="375">
        <v>7</v>
      </c>
      <c r="H328" s="377">
        <v>0.57500000000000007</v>
      </c>
      <c r="I328" s="382">
        <v>0.6</v>
      </c>
      <c r="J328" s="378">
        <f>HOUR(I328-H328)+MINUTE(I328-H328)/60</f>
        <v>0.6</v>
      </c>
      <c r="K328" s="378">
        <v>6</v>
      </c>
      <c r="L328" s="375">
        <v>14</v>
      </c>
      <c r="M328" s="375">
        <v>14</v>
      </c>
      <c r="N328" s="378">
        <f>J328*L328</f>
        <v>8.4</v>
      </c>
      <c r="O328" s="409" t="s">
        <v>42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372">
        <v>44201</v>
      </c>
      <c r="B329" s="373" t="s">
        <v>19</v>
      </c>
      <c r="C329" s="374" t="s">
        <v>25</v>
      </c>
      <c r="D329" s="385">
        <v>2</v>
      </c>
      <c r="E329" s="375" t="s">
        <v>21</v>
      </c>
      <c r="F329" s="376">
        <v>99</v>
      </c>
      <c r="G329" s="375">
        <v>6</v>
      </c>
      <c r="H329" s="377">
        <v>0.63680555555555551</v>
      </c>
      <c r="I329" s="377">
        <v>0.66180555555555554</v>
      </c>
      <c r="J329" s="378">
        <f t="shared" ref="J329:J331" si="52">HOUR(I329-H329)+MINUTE(I329-H329)/60</f>
        <v>0.6</v>
      </c>
      <c r="K329" s="379">
        <v>3</v>
      </c>
      <c r="L329" s="380">
        <v>14</v>
      </c>
      <c r="M329" s="380"/>
      <c r="N329" s="378">
        <f t="shared" ref="N329:N331" si="53">J329*L329</f>
        <v>8.4</v>
      </c>
      <c r="O329" s="381" t="s">
        <v>138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372">
        <v>44201</v>
      </c>
      <c r="B330" s="373" t="s">
        <v>19</v>
      </c>
      <c r="C330" s="374" t="s">
        <v>20</v>
      </c>
      <c r="D330" s="375">
        <v>1</v>
      </c>
      <c r="E330" s="375" t="s">
        <v>21</v>
      </c>
      <c r="F330" s="376">
        <v>99</v>
      </c>
      <c r="G330" s="375">
        <v>6</v>
      </c>
      <c r="H330" s="377">
        <v>0.70347222222222217</v>
      </c>
      <c r="I330" s="377">
        <v>0.81180555555555556</v>
      </c>
      <c r="J330" s="378">
        <f t="shared" si="52"/>
        <v>2.6</v>
      </c>
      <c r="K330" s="379">
        <v>6</v>
      </c>
      <c r="L330" s="375">
        <v>492</v>
      </c>
      <c r="M330" s="375"/>
      <c r="N330" s="378">
        <f t="shared" si="53"/>
        <v>1279.2</v>
      </c>
      <c r="O330" s="381" t="s">
        <v>138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372">
        <v>44201</v>
      </c>
      <c r="B331" s="373" t="s">
        <v>19</v>
      </c>
      <c r="C331" s="374" t="s">
        <v>30</v>
      </c>
      <c r="D331" s="375">
        <v>1</v>
      </c>
      <c r="E331" s="375" t="s">
        <v>21</v>
      </c>
      <c r="F331" s="376">
        <v>99</v>
      </c>
      <c r="G331" s="375">
        <v>1</v>
      </c>
      <c r="H331" s="377">
        <v>0.99652777777777779</v>
      </c>
      <c r="I331" s="377">
        <v>0.99930555555555556</v>
      </c>
      <c r="J331" s="378">
        <f t="shared" si="52"/>
        <v>6.6666666666666666E-2</v>
      </c>
      <c r="K331" s="379">
        <v>3</v>
      </c>
      <c r="L331" s="375">
        <v>25</v>
      </c>
      <c r="M331" s="375"/>
      <c r="N331" s="378">
        <f t="shared" si="53"/>
        <v>1.6666666666666667</v>
      </c>
      <c r="O331" s="389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372">
        <v>44201</v>
      </c>
      <c r="B332" s="373" t="s">
        <v>19</v>
      </c>
      <c r="C332" s="374" t="s">
        <v>32</v>
      </c>
      <c r="D332" s="385">
        <v>1</v>
      </c>
      <c r="E332" s="375" t="s">
        <v>21</v>
      </c>
      <c r="F332" s="376">
        <v>99</v>
      </c>
      <c r="G332" s="375">
        <v>7</v>
      </c>
      <c r="H332" s="377">
        <v>0.70347222222222217</v>
      </c>
      <c r="I332" s="377">
        <v>0.92986111111111114</v>
      </c>
      <c r="J332" s="378">
        <f>HOUR(I332-H332)+MINUTE(I332-H332)/60</f>
        <v>5.4333333333333336</v>
      </c>
      <c r="K332" s="378"/>
      <c r="L332" s="375"/>
      <c r="M332" s="386"/>
      <c r="N332" s="378">
        <f>J332*L332</f>
        <v>0</v>
      </c>
      <c r="O332" s="387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392">
        <v>44358</v>
      </c>
      <c r="B333" s="393" t="s">
        <v>47</v>
      </c>
      <c r="C333" s="394" t="s">
        <v>53</v>
      </c>
      <c r="D333" s="395">
        <v>1</v>
      </c>
      <c r="E333" s="395" t="s">
        <v>21</v>
      </c>
      <c r="F333" s="396" t="s">
        <v>89</v>
      </c>
      <c r="G333" s="395">
        <v>1</v>
      </c>
      <c r="H333" s="397">
        <v>0</v>
      </c>
      <c r="I333" s="397">
        <v>0.99930555555555556</v>
      </c>
      <c r="J333" s="398">
        <f t="shared" ref="J333:J355" si="54">HOUR(I333-H333)+MINUTE(I333-H333)/60</f>
        <v>23.983333333333334</v>
      </c>
      <c r="K333" s="399">
        <v>1.2</v>
      </c>
      <c r="L333" s="295">
        <v>0</v>
      </c>
      <c r="M333" s="295"/>
      <c r="N333" s="398">
        <f t="shared" ref="N333" si="55">J333*L333</f>
        <v>0</v>
      </c>
      <c r="O333" s="29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392">
        <v>44358</v>
      </c>
      <c r="B334" s="393" t="s">
        <v>47</v>
      </c>
      <c r="C334" s="394" t="s">
        <v>48</v>
      </c>
      <c r="D334" s="395">
        <v>1</v>
      </c>
      <c r="E334" s="395" t="s">
        <v>21</v>
      </c>
      <c r="F334" s="396">
        <v>99</v>
      </c>
      <c r="G334" s="395">
        <v>7</v>
      </c>
      <c r="H334" s="397">
        <v>0</v>
      </c>
      <c r="I334" s="397">
        <v>0.22430555555555556</v>
      </c>
      <c r="J334" s="398">
        <f t="shared" si="54"/>
        <v>5.3833333333333337</v>
      </c>
      <c r="K334" s="398">
        <v>0.08</v>
      </c>
      <c r="L334" s="295">
        <v>1065</v>
      </c>
      <c r="M334" s="295"/>
      <c r="N334" s="398">
        <f>J334*L334</f>
        <v>5733.25</v>
      </c>
      <c r="O334" s="294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392">
        <v>44358</v>
      </c>
      <c r="B335" s="393" t="s">
        <v>47</v>
      </c>
      <c r="C335" s="394" t="s">
        <v>49</v>
      </c>
      <c r="D335" s="395">
        <v>1</v>
      </c>
      <c r="E335" s="395" t="s">
        <v>50</v>
      </c>
      <c r="F335" s="396" t="s">
        <v>34</v>
      </c>
      <c r="G335" s="395">
        <v>7</v>
      </c>
      <c r="H335" s="397">
        <v>0</v>
      </c>
      <c r="I335" s="397">
        <v>0.61388888888888882</v>
      </c>
      <c r="J335" s="398">
        <f t="shared" si="54"/>
        <v>14.733333333333333</v>
      </c>
      <c r="K335" s="399">
        <v>4.3</v>
      </c>
      <c r="L335" s="395">
        <v>9306</v>
      </c>
      <c r="M335" s="295"/>
      <c r="N335" s="398">
        <f>J335*L335</f>
        <v>137108.4</v>
      </c>
      <c r="O335" s="294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92">
        <v>44359</v>
      </c>
      <c r="B336" s="393" t="s">
        <v>47</v>
      </c>
      <c r="C336" s="394" t="s">
        <v>58</v>
      </c>
      <c r="D336" s="395">
        <v>1</v>
      </c>
      <c r="E336" s="395" t="s">
        <v>21</v>
      </c>
      <c r="F336" s="396">
        <v>99</v>
      </c>
      <c r="G336" s="395">
        <v>7</v>
      </c>
      <c r="H336" s="397">
        <v>0.32847222222222222</v>
      </c>
      <c r="I336" s="397">
        <v>0.35902777777777778</v>
      </c>
      <c r="J336" s="398">
        <f t="shared" si="54"/>
        <v>0.73333333333333328</v>
      </c>
      <c r="K336" s="399">
        <v>7</v>
      </c>
      <c r="L336" s="395">
        <v>2</v>
      </c>
      <c r="M336" s="295"/>
      <c r="N336" s="398">
        <f t="shared" ref="N336:N355" si="56">J336*L336</f>
        <v>1.4666666666666666</v>
      </c>
      <c r="O336" s="294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92">
        <v>44359</v>
      </c>
      <c r="B337" s="393" t="s">
        <v>47</v>
      </c>
      <c r="C337" s="394" t="s">
        <v>51</v>
      </c>
      <c r="D337" s="395">
        <v>1</v>
      </c>
      <c r="E337" s="395" t="s">
        <v>50</v>
      </c>
      <c r="F337" s="396" t="s">
        <v>34</v>
      </c>
      <c r="G337" s="395">
        <v>7</v>
      </c>
      <c r="H337" s="397">
        <v>0.3298611111111111</v>
      </c>
      <c r="I337" s="397">
        <v>0.4458333333333333</v>
      </c>
      <c r="J337" s="398">
        <f t="shared" si="54"/>
        <v>2.7833333333333332</v>
      </c>
      <c r="K337" s="399">
        <v>2.8</v>
      </c>
      <c r="L337" s="295">
        <v>2</v>
      </c>
      <c r="M337" s="295"/>
      <c r="N337" s="398">
        <f t="shared" si="56"/>
        <v>5.5666666666666664</v>
      </c>
      <c r="O337" s="294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92">
        <v>44359</v>
      </c>
      <c r="B338" s="393" t="s">
        <v>47</v>
      </c>
      <c r="C338" s="394" t="s">
        <v>49</v>
      </c>
      <c r="D338" s="395">
        <v>2</v>
      </c>
      <c r="E338" s="395" t="s">
        <v>21</v>
      </c>
      <c r="F338" s="396">
        <v>99</v>
      </c>
      <c r="G338" s="395">
        <v>1</v>
      </c>
      <c r="H338" s="397">
        <v>0.72222222222222221</v>
      </c>
      <c r="I338" s="397">
        <v>0.99930555555555556</v>
      </c>
      <c r="J338" s="398">
        <f t="shared" si="54"/>
        <v>6.65</v>
      </c>
      <c r="K338" s="399">
        <v>5.7</v>
      </c>
      <c r="L338" s="395">
        <v>0</v>
      </c>
      <c r="M338" s="295"/>
      <c r="N338" s="398">
        <f t="shared" si="56"/>
        <v>0</v>
      </c>
      <c r="O338" s="294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392">
        <v>44359</v>
      </c>
      <c r="B339" s="393" t="s">
        <v>47</v>
      </c>
      <c r="C339" s="394" t="s">
        <v>48</v>
      </c>
      <c r="D339" s="395">
        <v>2</v>
      </c>
      <c r="E339" s="395" t="s">
        <v>50</v>
      </c>
      <c r="F339" s="396" t="s">
        <v>34</v>
      </c>
      <c r="G339" s="395">
        <v>7</v>
      </c>
      <c r="H339" s="397">
        <v>0.76250000000000007</v>
      </c>
      <c r="I339" s="397">
        <v>0.99930555555555556</v>
      </c>
      <c r="J339" s="398">
        <f t="shared" si="54"/>
        <v>5.6833333333333336</v>
      </c>
      <c r="K339" s="398">
        <v>0.08</v>
      </c>
      <c r="L339" s="295">
        <v>0</v>
      </c>
      <c r="M339" s="295"/>
      <c r="N339" s="398">
        <f t="shared" si="56"/>
        <v>0</v>
      </c>
      <c r="O339" s="294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423">
        <v>44536</v>
      </c>
      <c r="B340" s="403" t="s">
        <v>35</v>
      </c>
      <c r="C340" s="403" t="s">
        <v>36</v>
      </c>
      <c r="D340" s="404"/>
      <c r="E340" s="412" t="s">
        <v>41</v>
      </c>
      <c r="F340" s="458" t="s">
        <v>34</v>
      </c>
      <c r="G340" s="404">
        <v>7</v>
      </c>
      <c r="H340" s="406">
        <v>0</v>
      </c>
      <c r="I340" s="406">
        <v>0.38055555555555554</v>
      </c>
      <c r="J340" s="407">
        <f t="shared" si="54"/>
        <v>9.1333333333333329</v>
      </c>
      <c r="K340" s="422" t="s">
        <v>38</v>
      </c>
      <c r="L340" s="459">
        <v>4000</v>
      </c>
      <c r="M340" s="459">
        <v>4000</v>
      </c>
      <c r="N340" s="398">
        <f t="shared" si="56"/>
        <v>36533.333333333328</v>
      </c>
      <c r="O340" s="409" t="s">
        <v>90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423">
        <v>44536</v>
      </c>
      <c r="B341" s="403" t="s">
        <v>35</v>
      </c>
      <c r="C341" s="403" t="s">
        <v>40</v>
      </c>
      <c r="D341" s="404"/>
      <c r="E341" s="412" t="s">
        <v>41</v>
      </c>
      <c r="F341" s="458" t="s">
        <v>34</v>
      </c>
      <c r="G341" s="404">
        <v>7</v>
      </c>
      <c r="H341" s="406">
        <v>0</v>
      </c>
      <c r="I341" s="406">
        <v>0.1451388888888889</v>
      </c>
      <c r="J341" s="407">
        <f t="shared" si="54"/>
        <v>3.4833333333333334</v>
      </c>
      <c r="K341" s="422" t="s">
        <v>38</v>
      </c>
      <c r="L341" s="408">
        <v>5000</v>
      </c>
      <c r="M341" s="408">
        <v>5000</v>
      </c>
      <c r="N341" s="398">
        <f t="shared" si="56"/>
        <v>17416.666666666668</v>
      </c>
      <c r="O341" s="409" t="s">
        <v>90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423">
        <v>44536</v>
      </c>
      <c r="B342" s="403" t="s">
        <v>35</v>
      </c>
      <c r="C342" s="403" t="s">
        <v>40</v>
      </c>
      <c r="D342" s="404">
        <v>3</v>
      </c>
      <c r="E342" s="412" t="s">
        <v>41</v>
      </c>
      <c r="F342" s="458" t="s">
        <v>34</v>
      </c>
      <c r="G342" s="404">
        <v>7</v>
      </c>
      <c r="H342" s="406">
        <v>0.27083333333333331</v>
      </c>
      <c r="I342" s="406">
        <v>0.75347222222222221</v>
      </c>
      <c r="J342" s="407">
        <f t="shared" si="54"/>
        <v>11.583333333333334</v>
      </c>
      <c r="K342" s="404" t="s">
        <v>137</v>
      </c>
      <c r="L342" s="408">
        <v>5000</v>
      </c>
      <c r="M342" s="408">
        <v>5000</v>
      </c>
      <c r="N342" s="398">
        <f t="shared" si="56"/>
        <v>57916.666666666672</v>
      </c>
      <c r="O342" s="409" t="s">
        <v>90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423">
        <v>44536</v>
      </c>
      <c r="B343" s="403" t="s">
        <v>35</v>
      </c>
      <c r="C343" s="403" t="s">
        <v>43</v>
      </c>
      <c r="D343" s="404">
        <v>6</v>
      </c>
      <c r="E343" s="412" t="s">
        <v>44</v>
      </c>
      <c r="F343" s="413">
        <v>99</v>
      </c>
      <c r="G343" s="404">
        <v>6</v>
      </c>
      <c r="H343" s="405">
        <v>0.35486111111111113</v>
      </c>
      <c r="I343" s="406">
        <v>0.36388888888888887</v>
      </c>
      <c r="J343" s="407">
        <f t="shared" si="54"/>
        <v>0.21666666666666667</v>
      </c>
      <c r="K343" s="404" t="s">
        <v>45</v>
      </c>
      <c r="L343" s="408">
        <v>4010</v>
      </c>
      <c r="M343" s="408">
        <v>4010</v>
      </c>
      <c r="N343" s="398">
        <f t="shared" si="56"/>
        <v>868.83333333333337</v>
      </c>
      <c r="O343" s="409" t="s">
        <v>64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423">
        <v>44536</v>
      </c>
      <c r="B344" s="403" t="s">
        <v>35</v>
      </c>
      <c r="C344" s="403" t="s">
        <v>43</v>
      </c>
      <c r="D344" s="404">
        <v>8</v>
      </c>
      <c r="E344" s="412" t="s">
        <v>41</v>
      </c>
      <c r="F344" s="458" t="s">
        <v>34</v>
      </c>
      <c r="G344" s="404">
        <v>7</v>
      </c>
      <c r="H344" s="405">
        <v>0.56319444444444444</v>
      </c>
      <c r="I344" s="406">
        <v>0.73888888888888893</v>
      </c>
      <c r="J344" s="407">
        <f t="shared" si="54"/>
        <v>4.2166666666666668</v>
      </c>
      <c r="K344" s="404" t="s">
        <v>71</v>
      </c>
      <c r="L344" s="408">
        <v>4010</v>
      </c>
      <c r="M344" s="408">
        <v>4010</v>
      </c>
      <c r="N344" s="398">
        <f t="shared" si="56"/>
        <v>16908.833333333332</v>
      </c>
      <c r="O344" s="409" t="s">
        <v>42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423">
        <v>44536</v>
      </c>
      <c r="B345" s="403" t="s">
        <v>35</v>
      </c>
      <c r="C345" s="403" t="s">
        <v>36</v>
      </c>
      <c r="D345" s="404">
        <v>8</v>
      </c>
      <c r="E345" s="412" t="s">
        <v>66</v>
      </c>
      <c r="F345" s="288" t="s">
        <v>34</v>
      </c>
      <c r="G345" s="404">
        <v>1</v>
      </c>
      <c r="H345" s="405">
        <v>0.56319444444444444</v>
      </c>
      <c r="I345" s="406">
        <v>0.73888888888888893</v>
      </c>
      <c r="J345" s="407">
        <f t="shared" si="54"/>
        <v>4.2166666666666668</v>
      </c>
      <c r="K345" s="404" t="s">
        <v>38</v>
      </c>
      <c r="L345" s="460">
        <v>0</v>
      </c>
      <c r="M345" s="460">
        <v>0</v>
      </c>
      <c r="N345" s="407">
        <f t="shared" si="56"/>
        <v>0</v>
      </c>
      <c r="O345" s="409" t="s">
        <v>42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423">
        <v>44536</v>
      </c>
      <c r="B346" s="403" t="s">
        <v>35</v>
      </c>
      <c r="C346" s="403" t="s">
        <v>46</v>
      </c>
      <c r="D346" s="404">
        <v>11</v>
      </c>
      <c r="E346" s="412" t="s">
        <v>131</v>
      </c>
      <c r="F346" s="413">
        <v>99</v>
      </c>
      <c r="G346" s="404">
        <v>6</v>
      </c>
      <c r="H346" s="405">
        <v>0.61111111111111105</v>
      </c>
      <c r="I346" s="406">
        <v>0.63194444444444442</v>
      </c>
      <c r="J346" s="407">
        <f t="shared" si="54"/>
        <v>0.5</v>
      </c>
      <c r="K346" s="404" t="s">
        <v>70</v>
      </c>
      <c r="L346" s="408">
        <v>117</v>
      </c>
      <c r="M346" s="408">
        <v>117</v>
      </c>
      <c r="N346" s="398">
        <f t="shared" si="56"/>
        <v>58.5</v>
      </c>
      <c r="O346" s="409" t="s">
        <v>64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423">
        <v>44536</v>
      </c>
      <c r="B347" s="403" t="s">
        <v>35</v>
      </c>
      <c r="C347" s="403" t="s">
        <v>46</v>
      </c>
      <c r="D347" s="404">
        <v>14</v>
      </c>
      <c r="E347" s="412" t="s">
        <v>44</v>
      </c>
      <c r="F347" s="413">
        <v>99</v>
      </c>
      <c r="G347" s="404">
        <v>6</v>
      </c>
      <c r="H347" s="405">
        <v>0.72291666666666676</v>
      </c>
      <c r="I347" s="406">
        <v>0.73749999999999993</v>
      </c>
      <c r="J347" s="407">
        <f t="shared" si="54"/>
        <v>0.35</v>
      </c>
      <c r="K347" s="404" t="s">
        <v>121</v>
      </c>
      <c r="L347" s="408">
        <v>117</v>
      </c>
      <c r="M347" s="408">
        <v>117</v>
      </c>
      <c r="N347" s="398">
        <f t="shared" si="56"/>
        <v>40.949999999999996</v>
      </c>
      <c r="O347" s="409" t="s">
        <v>64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423">
        <v>44536</v>
      </c>
      <c r="B348" s="403" t="s">
        <v>35</v>
      </c>
      <c r="C348" s="403" t="s">
        <v>36</v>
      </c>
      <c r="D348" s="404">
        <v>16</v>
      </c>
      <c r="E348" s="412" t="s">
        <v>41</v>
      </c>
      <c r="F348" s="458" t="s">
        <v>34</v>
      </c>
      <c r="G348" s="404">
        <v>7</v>
      </c>
      <c r="H348" s="406">
        <v>0.73888888888888893</v>
      </c>
      <c r="I348" s="414">
        <v>0.99930555555555556</v>
      </c>
      <c r="J348" s="407">
        <f t="shared" si="54"/>
        <v>6.25</v>
      </c>
      <c r="K348" s="404" t="s">
        <v>38</v>
      </c>
      <c r="L348" s="460">
        <v>0</v>
      </c>
      <c r="M348" s="460">
        <v>0</v>
      </c>
      <c r="N348" s="407">
        <f t="shared" si="56"/>
        <v>0</v>
      </c>
      <c r="O348" s="409" t="s">
        <v>90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423">
        <v>44536</v>
      </c>
      <c r="B349" s="403" t="s">
        <v>35</v>
      </c>
      <c r="C349" s="403" t="s">
        <v>40</v>
      </c>
      <c r="D349" s="404">
        <v>17</v>
      </c>
      <c r="E349" s="412" t="s">
        <v>41</v>
      </c>
      <c r="F349" s="458" t="s">
        <v>34</v>
      </c>
      <c r="G349" s="404">
        <v>7</v>
      </c>
      <c r="H349" s="405">
        <v>0.80902777777777779</v>
      </c>
      <c r="I349" s="406">
        <v>0.99930555555555556</v>
      </c>
      <c r="J349" s="407">
        <f t="shared" si="54"/>
        <v>4.5666666666666664</v>
      </c>
      <c r="K349" s="404" t="s">
        <v>70</v>
      </c>
      <c r="L349" s="408">
        <v>0</v>
      </c>
      <c r="M349" s="408">
        <v>0</v>
      </c>
      <c r="N349" s="398">
        <f t="shared" si="56"/>
        <v>0</v>
      </c>
      <c r="O349" s="409" t="s">
        <v>90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372">
        <v>44201</v>
      </c>
      <c r="B350" s="373" t="s">
        <v>19</v>
      </c>
      <c r="C350" s="374" t="s">
        <v>30</v>
      </c>
      <c r="D350" s="375">
        <v>1</v>
      </c>
      <c r="E350" s="375" t="s">
        <v>21</v>
      </c>
      <c r="F350" s="376">
        <v>99</v>
      </c>
      <c r="G350" s="375">
        <v>1</v>
      </c>
      <c r="H350" s="377">
        <v>0</v>
      </c>
      <c r="I350" s="377">
        <v>1.0416666666666666E-2</v>
      </c>
      <c r="J350" s="378">
        <f t="shared" si="54"/>
        <v>0.25</v>
      </c>
      <c r="K350" s="379">
        <v>3</v>
      </c>
      <c r="L350" s="375">
        <v>25</v>
      </c>
      <c r="M350" s="375">
        <v>25</v>
      </c>
      <c r="N350" s="378">
        <f t="shared" si="56"/>
        <v>6.25</v>
      </c>
      <c r="O350" s="409" t="s">
        <v>116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372" t="s">
        <v>139</v>
      </c>
      <c r="B351" s="373" t="s">
        <v>19</v>
      </c>
      <c r="C351" s="374" t="s">
        <v>20</v>
      </c>
      <c r="D351" s="375">
        <v>1</v>
      </c>
      <c r="E351" s="375" t="s">
        <v>21</v>
      </c>
      <c r="F351" s="376">
        <v>99</v>
      </c>
      <c r="G351" s="375" t="s">
        <v>74</v>
      </c>
      <c r="H351" s="377">
        <v>0.33402777777777781</v>
      </c>
      <c r="I351" s="377">
        <v>0.3666666666666667</v>
      </c>
      <c r="J351" s="378">
        <f t="shared" si="54"/>
        <v>0.78333333333333333</v>
      </c>
      <c r="K351" s="379">
        <v>13</v>
      </c>
      <c r="L351" s="380">
        <v>492</v>
      </c>
      <c r="M351" s="380"/>
      <c r="N351" s="378">
        <f t="shared" si="56"/>
        <v>385.4</v>
      </c>
      <c r="O351" s="381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372" t="s">
        <v>139</v>
      </c>
      <c r="B352" s="373" t="s">
        <v>19</v>
      </c>
      <c r="C352" s="374" t="s">
        <v>24</v>
      </c>
      <c r="D352" s="375">
        <v>1</v>
      </c>
      <c r="E352" s="375" t="s">
        <v>33</v>
      </c>
      <c r="F352" s="376" t="s">
        <v>34</v>
      </c>
      <c r="G352" s="375">
        <v>7</v>
      </c>
      <c r="H352" s="377">
        <v>0.42430555555555555</v>
      </c>
      <c r="I352" s="377">
        <v>0.47500000000000003</v>
      </c>
      <c r="J352" s="378">
        <f t="shared" si="54"/>
        <v>1.2166666666666668</v>
      </c>
      <c r="K352" s="379">
        <v>8</v>
      </c>
      <c r="L352" s="375">
        <v>1</v>
      </c>
      <c r="M352" s="375"/>
      <c r="N352" s="378">
        <f t="shared" si="56"/>
        <v>1.2166666666666668</v>
      </c>
      <c r="O352" s="3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372" t="s">
        <v>139</v>
      </c>
      <c r="B353" s="373" t="s">
        <v>19</v>
      </c>
      <c r="C353" s="374" t="s">
        <v>28</v>
      </c>
      <c r="D353" s="375">
        <v>1</v>
      </c>
      <c r="E353" s="375" t="s">
        <v>33</v>
      </c>
      <c r="F353" s="376" t="s">
        <v>34</v>
      </c>
      <c r="G353" s="375">
        <v>7</v>
      </c>
      <c r="H353" s="377">
        <v>0.42430555555555555</v>
      </c>
      <c r="I353" s="377">
        <v>0.47638888888888892</v>
      </c>
      <c r="J353" s="378">
        <f t="shared" si="54"/>
        <v>1.25</v>
      </c>
      <c r="K353" s="379">
        <v>5</v>
      </c>
      <c r="L353" s="375">
        <v>11</v>
      </c>
      <c r="M353" s="375"/>
      <c r="N353" s="378">
        <f t="shared" si="56"/>
        <v>13.75</v>
      </c>
      <c r="O353" s="389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372" t="s">
        <v>139</v>
      </c>
      <c r="B354" s="373" t="s">
        <v>19</v>
      </c>
      <c r="C354" s="374" t="s">
        <v>30</v>
      </c>
      <c r="D354" s="375">
        <v>1</v>
      </c>
      <c r="E354" s="375" t="s">
        <v>21</v>
      </c>
      <c r="F354" s="376">
        <v>99</v>
      </c>
      <c r="G354" s="375" t="s">
        <v>74</v>
      </c>
      <c r="H354" s="377">
        <v>0.45694444444444443</v>
      </c>
      <c r="I354" s="377">
        <v>0.4777777777777778</v>
      </c>
      <c r="J354" s="378">
        <f t="shared" si="54"/>
        <v>0.5</v>
      </c>
      <c r="K354" s="379">
        <v>4</v>
      </c>
      <c r="L354" s="375">
        <v>25</v>
      </c>
      <c r="M354" s="383"/>
      <c r="N354" s="378">
        <f t="shared" si="56"/>
        <v>12.5</v>
      </c>
      <c r="O354" s="390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372" t="s">
        <v>139</v>
      </c>
      <c r="B355" s="373" t="s">
        <v>19</v>
      </c>
      <c r="C355" s="374" t="s">
        <v>30</v>
      </c>
      <c r="D355" s="375">
        <v>2</v>
      </c>
      <c r="E355" s="375" t="s">
        <v>21</v>
      </c>
      <c r="F355" s="376">
        <v>99</v>
      </c>
      <c r="G355" s="375" t="s">
        <v>74</v>
      </c>
      <c r="H355" s="377">
        <v>0.52777777777777779</v>
      </c>
      <c r="I355" s="377">
        <v>0.53819444444444442</v>
      </c>
      <c r="J355" s="378">
        <f t="shared" si="54"/>
        <v>0.25</v>
      </c>
      <c r="K355" s="379">
        <v>3</v>
      </c>
      <c r="L355" s="375">
        <v>25</v>
      </c>
      <c r="M355" s="380"/>
      <c r="N355" s="378">
        <f t="shared" si="56"/>
        <v>6.25</v>
      </c>
      <c r="O355" s="387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372" t="s">
        <v>139</v>
      </c>
      <c r="B356" s="373" t="s">
        <v>19</v>
      </c>
      <c r="C356" s="374" t="s">
        <v>32</v>
      </c>
      <c r="D356" s="385">
        <v>1</v>
      </c>
      <c r="E356" s="375" t="s">
        <v>21</v>
      </c>
      <c r="F356" s="376">
        <v>99</v>
      </c>
      <c r="G356" s="375">
        <v>1</v>
      </c>
      <c r="H356" s="377">
        <v>0.33402777777777781</v>
      </c>
      <c r="I356" s="377">
        <v>0.62222222222222223</v>
      </c>
      <c r="J356" s="378">
        <f>HOUR(I356-H356)+MINUTE(I356-H356)/60</f>
        <v>6.916666666666667</v>
      </c>
      <c r="K356" s="379">
        <v>0.7</v>
      </c>
      <c r="L356" s="375">
        <v>14</v>
      </c>
      <c r="M356" s="386"/>
      <c r="N356" s="378">
        <f>J356*L356</f>
        <v>96.833333333333343</v>
      </c>
      <c r="O356" s="387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392">
        <v>44359</v>
      </c>
      <c r="B357" s="393" t="s">
        <v>47</v>
      </c>
      <c r="C357" s="394" t="s">
        <v>53</v>
      </c>
      <c r="D357" s="395">
        <v>1</v>
      </c>
      <c r="E357" s="395" t="s">
        <v>21</v>
      </c>
      <c r="F357" s="396" t="s">
        <v>89</v>
      </c>
      <c r="G357" s="395">
        <v>1</v>
      </c>
      <c r="H357" s="397">
        <v>0</v>
      </c>
      <c r="I357" s="397">
        <v>0.99930555555555556</v>
      </c>
      <c r="J357" s="398">
        <f t="shared" ref="J357:J373" si="57">HOUR(I357-H357)+MINUTE(I357-H357)/60</f>
        <v>23.983333333333334</v>
      </c>
      <c r="K357" s="399">
        <v>1.2</v>
      </c>
      <c r="L357" s="295">
        <v>6</v>
      </c>
      <c r="M357" s="295"/>
      <c r="N357" s="398">
        <f>J357*L357</f>
        <v>143.9</v>
      </c>
      <c r="O357" s="294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392">
        <v>44359</v>
      </c>
      <c r="B358" s="393" t="s">
        <v>47</v>
      </c>
      <c r="C358" s="394" t="s">
        <v>49</v>
      </c>
      <c r="D358" s="395">
        <v>1</v>
      </c>
      <c r="E358" s="395" t="s">
        <v>21</v>
      </c>
      <c r="F358" s="396">
        <v>99</v>
      </c>
      <c r="G358" s="395">
        <v>1</v>
      </c>
      <c r="H358" s="397">
        <v>0</v>
      </c>
      <c r="I358" s="397">
        <v>0.38472222222222219</v>
      </c>
      <c r="J358" s="398">
        <f t="shared" si="57"/>
        <v>9.2333333333333325</v>
      </c>
      <c r="K358" s="399">
        <v>5.7</v>
      </c>
      <c r="L358" s="395">
        <v>9306</v>
      </c>
      <c r="M358" s="295"/>
      <c r="N358" s="398">
        <f>J358*L358</f>
        <v>85925.4</v>
      </c>
      <c r="O358" s="294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392">
        <v>44359</v>
      </c>
      <c r="B359" s="393" t="s">
        <v>47</v>
      </c>
      <c r="C359" s="394" t="s">
        <v>48</v>
      </c>
      <c r="D359" s="395">
        <v>1</v>
      </c>
      <c r="E359" s="395" t="s">
        <v>50</v>
      </c>
      <c r="F359" s="396" t="s">
        <v>34</v>
      </c>
      <c r="G359" s="395">
        <v>7</v>
      </c>
      <c r="H359" s="397">
        <v>0</v>
      </c>
      <c r="I359" s="397">
        <v>0.23611111111111113</v>
      </c>
      <c r="J359" s="398">
        <f t="shared" si="57"/>
        <v>5.666666666666667</v>
      </c>
      <c r="K359" s="398">
        <v>0.08</v>
      </c>
      <c r="L359" s="295">
        <v>1065</v>
      </c>
      <c r="M359" s="295"/>
      <c r="N359" s="398">
        <f>J359*L359</f>
        <v>6035</v>
      </c>
      <c r="O359" s="294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392">
        <v>44360</v>
      </c>
      <c r="B360" s="393" t="s">
        <v>47</v>
      </c>
      <c r="C360" s="394" t="s">
        <v>49</v>
      </c>
      <c r="D360" s="395">
        <v>2</v>
      </c>
      <c r="E360" s="395" t="s">
        <v>50</v>
      </c>
      <c r="F360" s="396" t="s">
        <v>34</v>
      </c>
      <c r="G360" s="395">
        <v>7</v>
      </c>
      <c r="H360" s="397">
        <v>0.4236111111111111</v>
      </c>
      <c r="I360" s="397">
        <v>0.99930555555555556</v>
      </c>
      <c r="J360" s="398">
        <f t="shared" si="57"/>
        <v>13.816666666666666</v>
      </c>
      <c r="K360" s="399">
        <v>5.7</v>
      </c>
      <c r="L360" s="395">
        <v>9306</v>
      </c>
      <c r="M360" s="295"/>
      <c r="N360" s="398">
        <f>J360*L360</f>
        <v>128577.9</v>
      </c>
      <c r="O360" s="294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392">
        <v>44360</v>
      </c>
      <c r="B361" s="393" t="s">
        <v>47</v>
      </c>
      <c r="C361" s="394" t="s">
        <v>73</v>
      </c>
      <c r="D361" s="395">
        <v>1</v>
      </c>
      <c r="E361" s="395" t="s">
        <v>21</v>
      </c>
      <c r="F361" s="396">
        <v>99</v>
      </c>
      <c r="G361" s="395">
        <v>1</v>
      </c>
      <c r="H361" s="397">
        <v>0.53055555555555556</v>
      </c>
      <c r="I361" s="397">
        <v>0.5756944444444444</v>
      </c>
      <c r="J361" s="398">
        <f t="shared" si="57"/>
        <v>1.0833333333333333</v>
      </c>
      <c r="K361" s="399">
        <v>1.2</v>
      </c>
      <c r="L361" s="295">
        <v>0</v>
      </c>
      <c r="M361" s="295"/>
      <c r="N361" s="398">
        <f t="shared" ref="N361:N362" si="58">J361*L361</f>
        <v>0</v>
      </c>
      <c r="O361" s="294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392">
        <v>44360</v>
      </c>
      <c r="B362" s="393" t="s">
        <v>47</v>
      </c>
      <c r="C362" s="394" t="s">
        <v>59</v>
      </c>
      <c r="D362" s="395">
        <v>1</v>
      </c>
      <c r="E362" s="395" t="s">
        <v>21</v>
      </c>
      <c r="F362" s="396">
        <v>99</v>
      </c>
      <c r="G362" s="395">
        <v>1</v>
      </c>
      <c r="H362" s="397">
        <v>0.53819444444444442</v>
      </c>
      <c r="I362" s="397">
        <v>0.6333333333333333</v>
      </c>
      <c r="J362" s="398">
        <f t="shared" si="57"/>
        <v>2.2833333333333332</v>
      </c>
      <c r="K362" s="399">
        <v>1.2</v>
      </c>
      <c r="L362" s="295">
        <v>0</v>
      </c>
      <c r="M362" s="295"/>
      <c r="N362" s="398">
        <f t="shared" si="58"/>
        <v>0</v>
      </c>
      <c r="O362" s="294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392">
        <v>44360</v>
      </c>
      <c r="B363" s="393" t="s">
        <v>47</v>
      </c>
      <c r="C363" s="394" t="s">
        <v>48</v>
      </c>
      <c r="D363" s="395">
        <v>2</v>
      </c>
      <c r="E363" s="395" t="s">
        <v>21</v>
      </c>
      <c r="F363" s="396">
        <v>99</v>
      </c>
      <c r="G363" s="395">
        <v>1</v>
      </c>
      <c r="H363" s="397">
        <v>0.53819444444444442</v>
      </c>
      <c r="I363" s="397">
        <v>0.76388888888888884</v>
      </c>
      <c r="J363" s="398">
        <f t="shared" si="57"/>
        <v>5.416666666666667</v>
      </c>
      <c r="K363" s="398">
        <v>0.08</v>
      </c>
      <c r="L363" s="295">
        <v>1065</v>
      </c>
      <c r="M363" s="295"/>
      <c r="N363" s="398">
        <f>J363*L363</f>
        <v>5768.75</v>
      </c>
      <c r="O363" s="294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392">
        <v>44360</v>
      </c>
      <c r="B364" s="393" t="s">
        <v>47</v>
      </c>
      <c r="C364" s="394" t="s">
        <v>48</v>
      </c>
      <c r="D364" s="395">
        <v>2</v>
      </c>
      <c r="E364" s="395" t="s">
        <v>21</v>
      </c>
      <c r="F364" s="396">
        <v>99</v>
      </c>
      <c r="G364" s="395">
        <v>1</v>
      </c>
      <c r="H364" s="397">
        <v>0.8041666666666667</v>
      </c>
      <c r="I364" s="397">
        <v>0.99930555555555556</v>
      </c>
      <c r="J364" s="398">
        <f t="shared" si="57"/>
        <v>4.6833333333333336</v>
      </c>
      <c r="K364" s="398">
        <v>0.08</v>
      </c>
      <c r="L364" s="295">
        <v>1065</v>
      </c>
      <c r="M364" s="295"/>
      <c r="N364" s="398">
        <f>J364*L364</f>
        <v>4987.75</v>
      </c>
      <c r="O364" s="294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392">
        <v>44360</v>
      </c>
      <c r="B365" s="393" t="s">
        <v>47</v>
      </c>
      <c r="C365" s="394" t="s">
        <v>51</v>
      </c>
      <c r="D365" s="395">
        <v>1</v>
      </c>
      <c r="E365" s="395" t="s">
        <v>33</v>
      </c>
      <c r="F365" s="396" t="s">
        <v>34</v>
      </c>
      <c r="G365" s="395">
        <v>7</v>
      </c>
      <c r="H365" s="397">
        <v>0.81111111111111101</v>
      </c>
      <c r="I365" s="397">
        <v>0.88541666666666663</v>
      </c>
      <c r="J365" s="398">
        <f t="shared" si="57"/>
        <v>1.7833333333333332</v>
      </c>
      <c r="K365" s="399">
        <v>2.8</v>
      </c>
      <c r="L365" s="295">
        <v>2</v>
      </c>
      <c r="M365" s="295"/>
      <c r="N365" s="398">
        <f t="shared" ref="N365:N373" si="59">J365*L365</f>
        <v>3.5666666666666664</v>
      </c>
      <c r="O365" s="294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423">
        <v>44536</v>
      </c>
      <c r="B366" s="403" t="s">
        <v>35</v>
      </c>
      <c r="C366" s="403" t="s">
        <v>36</v>
      </c>
      <c r="D366" s="404">
        <v>16</v>
      </c>
      <c r="E366" s="412" t="s">
        <v>41</v>
      </c>
      <c r="F366" s="458" t="s">
        <v>34</v>
      </c>
      <c r="G366" s="404">
        <v>7</v>
      </c>
      <c r="H366" s="406">
        <v>0</v>
      </c>
      <c r="I366" s="414">
        <v>0.33888888888888885</v>
      </c>
      <c r="J366" s="407">
        <f t="shared" si="57"/>
        <v>8.1333333333333329</v>
      </c>
      <c r="K366" s="404" t="s">
        <v>38</v>
      </c>
      <c r="L366" s="459">
        <v>4000</v>
      </c>
      <c r="M366" s="459">
        <v>4000</v>
      </c>
      <c r="N366" s="407">
        <f t="shared" si="59"/>
        <v>32533.333333333332</v>
      </c>
      <c r="O366" s="409" t="s">
        <v>90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423">
        <v>44536</v>
      </c>
      <c r="B367" s="403" t="s">
        <v>35</v>
      </c>
      <c r="C367" s="403" t="s">
        <v>40</v>
      </c>
      <c r="D367" s="404">
        <v>17</v>
      </c>
      <c r="E367" s="412" t="s">
        <v>41</v>
      </c>
      <c r="F367" s="458" t="s">
        <v>34</v>
      </c>
      <c r="G367" s="404">
        <v>7</v>
      </c>
      <c r="H367" s="405">
        <v>0.80902777777777779</v>
      </c>
      <c r="I367" s="406">
        <v>0.99930555555555556</v>
      </c>
      <c r="J367" s="407">
        <f t="shared" si="57"/>
        <v>4.5666666666666664</v>
      </c>
      <c r="K367" s="404" t="s">
        <v>70</v>
      </c>
      <c r="L367" s="408">
        <v>0</v>
      </c>
      <c r="M367" s="408">
        <v>0</v>
      </c>
      <c r="N367" s="398">
        <f t="shared" si="59"/>
        <v>0</v>
      </c>
      <c r="O367" s="409" t="s">
        <v>90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423" t="s">
        <v>139</v>
      </c>
      <c r="B368" s="403" t="s">
        <v>35</v>
      </c>
      <c r="C368" s="403" t="s">
        <v>40</v>
      </c>
      <c r="D368" s="404">
        <v>3</v>
      </c>
      <c r="E368" s="412" t="s">
        <v>44</v>
      </c>
      <c r="F368" s="413">
        <v>99</v>
      </c>
      <c r="G368" s="404">
        <v>6</v>
      </c>
      <c r="H368" s="405">
        <v>0.15694444444444444</v>
      </c>
      <c r="I368" s="414">
        <v>0.99930555555555556</v>
      </c>
      <c r="J368" s="407">
        <f t="shared" si="57"/>
        <v>20.216666666666665</v>
      </c>
      <c r="K368" s="404" t="s">
        <v>125</v>
      </c>
      <c r="L368" s="408">
        <v>0</v>
      </c>
      <c r="M368" s="408">
        <v>0</v>
      </c>
      <c r="N368" s="398">
        <f t="shared" si="59"/>
        <v>0</v>
      </c>
      <c r="O368" s="409" t="s">
        <v>116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423" t="s">
        <v>139</v>
      </c>
      <c r="B369" s="403" t="s">
        <v>35</v>
      </c>
      <c r="C369" s="403" t="s">
        <v>43</v>
      </c>
      <c r="D369" s="404">
        <v>3</v>
      </c>
      <c r="E369" s="412" t="s">
        <v>44</v>
      </c>
      <c r="F369" s="413">
        <v>99</v>
      </c>
      <c r="G369" s="404">
        <v>6</v>
      </c>
      <c r="H369" s="405">
        <v>0.15694444444444444</v>
      </c>
      <c r="I369" s="414">
        <v>0.19444444444444445</v>
      </c>
      <c r="J369" s="407">
        <f t="shared" si="57"/>
        <v>0.9</v>
      </c>
      <c r="K369" s="404" t="s">
        <v>72</v>
      </c>
      <c r="L369" s="408">
        <v>4010</v>
      </c>
      <c r="M369" s="408">
        <v>4010</v>
      </c>
      <c r="N369" s="398">
        <f t="shared" si="59"/>
        <v>3609</v>
      </c>
      <c r="O369" s="296" t="s">
        <v>116</v>
      </c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423" t="s">
        <v>139</v>
      </c>
      <c r="B370" s="403" t="s">
        <v>35</v>
      </c>
      <c r="C370" s="403" t="s">
        <v>46</v>
      </c>
      <c r="D370" s="404">
        <v>4</v>
      </c>
      <c r="E370" s="412" t="s">
        <v>44</v>
      </c>
      <c r="F370" s="413">
        <v>99</v>
      </c>
      <c r="G370" s="404">
        <v>6</v>
      </c>
      <c r="H370" s="405">
        <v>0.15694444444444444</v>
      </c>
      <c r="I370" s="414">
        <v>0.19513888888888889</v>
      </c>
      <c r="J370" s="407">
        <f t="shared" si="57"/>
        <v>0.91666666666666663</v>
      </c>
      <c r="K370" s="404" t="s">
        <v>70</v>
      </c>
      <c r="L370" s="408">
        <v>117</v>
      </c>
      <c r="M370" s="408">
        <v>117</v>
      </c>
      <c r="N370" s="398">
        <f t="shared" si="59"/>
        <v>107.25</v>
      </c>
      <c r="O370" s="296" t="s">
        <v>116</v>
      </c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423" t="s">
        <v>139</v>
      </c>
      <c r="B371" s="403" t="s">
        <v>35</v>
      </c>
      <c r="C371" s="403" t="s">
        <v>46</v>
      </c>
      <c r="D371" s="404">
        <v>6</v>
      </c>
      <c r="E371" s="412" t="s">
        <v>44</v>
      </c>
      <c r="F371" s="413">
        <v>99</v>
      </c>
      <c r="G371" s="404">
        <v>6</v>
      </c>
      <c r="H371" s="405">
        <v>0.39027777777777778</v>
      </c>
      <c r="I371" s="405">
        <v>0.40763888888888888</v>
      </c>
      <c r="J371" s="407">
        <f t="shared" si="57"/>
        <v>0.41666666666666669</v>
      </c>
      <c r="K371" s="404" t="s">
        <v>70</v>
      </c>
      <c r="L371" s="408">
        <v>117</v>
      </c>
      <c r="M371" s="408">
        <v>117</v>
      </c>
      <c r="N371" s="398">
        <f t="shared" si="59"/>
        <v>48.75</v>
      </c>
      <c r="O371" s="296" t="s">
        <v>116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423" t="s">
        <v>139</v>
      </c>
      <c r="B372" s="403" t="s">
        <v>35</v>
      </c>
      <c r="C372" s="403" t="s">
        <v>36</v>
      </c>
      <c r="D372" s="404">
        <v>7</v>
      </c>
      <c r="E372" s="412" t="s">
        <v>41</v>
      </c>
      <c r="F372" s="458" t="s">
        <v>34</v>
      </c>
      <c r="G372" s="404">
        <v>7</v>
      </c>
      <c r="H372" s="405">
        <v>0.4513888888888889</v>
      </c>
      <c r="I372" s="405">
        <v>0.99930555555555556</v>
      </c>
      <c r="J372" s="407">
        <f t="shared" si="57"/>
        <v>13.15</v>
      </c>
      <c r="K372" s="404" t="s">
        <v>125</v>
      </c>
      <c r="L372" s="408">
        <v>0</v>
      </c>
      <c r="M372" s="408">
        <v>0</v>
      </c>
      <c r="N372" s="398">
        <f t="shared" si="59"/>
        <v>0</v>
      </c>
      <c r="O372" s="409" t="s">
        <v>90</v>
      </c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423" t="s">
        <v>139</v>
      </c>
      <c r="B373" s="403" t="s">
        <v>35</v>
      </c>
      <c r="C373" s="403" t="s">
        <v>43</v>
      </c>
      <c r="D373" s="404">
        <v>12</v>
      </c>
      <c r="E373" s="412" t="s">
        <v>41</v>
      </c>
      <c r="F373" s="458" t="s">
        <v>34</v>
      </c>
      <c r="G373" s="404">
        <v>7</v>
      </c>
      <c r="H373" s="405">
        <v>0.59861111111111109</v>
      </c>
      <c r="I373" s="406">
        <v>0.67361111111111116</v>
      </c>
      <c r="J373" s="407">
        <f t="shared" si="57"/>
        <v>1.8</v>
      </c>
      <c r="K373" s="404" t="s">
        <v>70</v>
      </c>
      <c r="L373" s="408">
        <v>4010</v>
      </c>
      <c r="M373" s="408">
        <v>4010</v>
      </c>
      <c r="N373" s="398">
        <f t="shared" si="59"/>
        <v>7218</v>
      </c>
      <c r="O373" s="296" t="s">
        <v>79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372" t="s">
        <v>140</v>
      </c>
      <c r="B374" s="373" t="s">
        <v>19</v>
      </c>
      <c r="C374" s="374" t="s">
        <v>20</v>
      </c>
      <c r="D374" s="385">
        <v>1</v>
      </c>
      <c r="E374" s="375" t="s">
        <v>21</v>
      </c>
      <c r="F374" s="376">
        <v>99</v>
      </c>
      <c r="G374" s="375">
        <v>6</v>
      </c>
      <c r="H374" s="377">
        <v>0.31597222222222221</v>
      </c>
      <c r="I374" s="377">
        <v>0.32569444444444445</v>
      </c>
      <c r="J374" s="378">
        <f>HOUR(I374-H374)+MINUTE(I374-H374)/60</f>
        <v>0.23333333333333334</v>
      </c>
      <c r="K374" s="378">
        <v>13</v>
      </c>
      <c r="L374" s="375">
        <v>492</v>
      </c>
      <c r="M374" s="375">
        <v>492</v>
      </c>
      <c r="N374" s="378">
        <f>J374*L374</f>
        <v>114.8</v>
      </c>
      <c r="O374" s="296" t="s">
        <v>82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372" t="s">
        <v>140</v>
      </c>
      <c r="B375" s="373" t="s">
        <v>19</v>
      </c>
      <c r="C375" s="374" t="s">
        <v>24</v>
      </c>
      <c r="D375" s="375">
        <v>1</v>
      </c>
      <c r="E375" s="375" t="s">
        <v>21</v>
      </c>
      <c r="F375" s="376">
        <v>99</v>
      </c>
      <c r="G375" s="375">
        <v>1</v>
      </c>
      <c r="H375" s="377">
        <v>0.41944444444444445</v>
      </c>
      <c r="I375" s="377">
        <v>0.42986111111111108</v>
      </c>
      <c r="J375" s="378">
        <f t="shared" ref="J375:J376" si="60">HOUR(I375-H375)+MINUTE(I375-H375)/60</f>
        <v>0.25</v>
      </c>
      <c r="K375" s="379">
        <v>3</v>
      </c>
      <c r="L375" s="380">
        <v>0</v>
      </c>
      <c r="M375" s="380"/>
      <c r="N375" s="378">
        <f t="shared" ref="N375:N376" si="61">J375*L375</f>
        <v>0</v>
      </c>
      <c r="O375" s="381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372" t="s">
        <v>140</v>
      </c>
      <c r="B376" s="373" t="s">
        <v>19</v>
      </c>
      <c r="C376" s="374" t="s">
        <v>20</v>
      </c>
      <c r="D376" s="375">
        <v>2</v>
      </c>
      <c r="E376" s="375" t="s">
        <v>21</v>
      </c>
      <c r="F376" s="376">
        <v>99</v>
      </c>
      <c r="G376" s="375">
        <v>6</v>
      </c>
      <c r="H376" s="377">
        <v>0.61527777777777781</v>
      </c>
      <c r="I376" s="377">
        <v>0.63263888888888886</v>
      </c>
      <c r="J376" s="378">
        <f t="shared" si="60"/>
        <v>0.41666666666666669</v>
      </c>
      <c r="K376" s="379">
        <v>7</v>
      </c>
      <c r="L376" s="375">
        <v>492</v>
      </c>
      <c r="M376" s="375"/>
      <c r="N376" s="378">
        <f t="shared" si="61"/>
        <v>205</v>
      </c>
      <c r="O376" s="3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372" t="s">
        <v>140</v>
      </c>
      <c r="B377" s="373" t="s">
        <v>19</v>
      </c>
      <c r="C377" s="374" t="s">
        <v>32</v>
      </c>
      <c r="D377" s="385">
        <v>1</v>
      </c>
      <c r="E377" s="375" t="s">
        <v>21</v>
      </c>
      <c r="F377" s="376">
        <v>99</v>
      </c>
      <c r="G377" s="375">
        <v>7</v>
      </c>
      <c r="H377" s="377">
        <v>0.31597222222222221</v>
      </c>
      <c r="I377" s="377">
        <v>0.32777777777777778</v>
      </c>
      <c r="J377" s="378">
        <f>HOUR(I377-H377)+MINUTE(I377-H377)/60</f>
        <v>0.28333333333333333</v>
      </c>
      <c r="K377" s="378"/>
      <c r="L377" s="375">
        <v>14</v>
      </c>
      <c r="M377" s="386"/>
      <c r="N377" s="378">
        <f>J377*L377</f>
        <v>3.9666666666666668</v>
      </c>
      <c r="O377" s="387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372" t="s">
        <v>140</v>
      </c>
      <c r="B378" s="373" t="s">
        <v>19</v>
      </c>
      <c r="C378" s="374" t="s">
        <v>32</v>
      </c>
      <c r="D378" s="375">
        <v>2</v>
      </c>
      <c r="E378" s="375" t="s">
        <v>33</v>
      </c>
      <c r="F378" s="376" t="s">
        <v>34</v>
      </c>
      <c r="G378" s="375">
        <v>7</v>
      </c>
      <c r="H378" s="377">
        <v>0.41805555555555557</v>
      </c>
      <c r="I378" s="377">
        <v>0.46319444444444446</v>
      </c>
      <c r="J378" s="378">
        <f>HOUR(I378-H378)+MINUTE(I378-H378)/60</f>
        <v>1.0833333333333333</v>
      </c>
      <c r="K378" s="378">
        <v>2.2999999999999998</v>
      </c>
      <c r="L378" s="375">
        <v>14</v>
      </c>
      <c r="M378" s="375"/>
      <c r="N378" s="378">
        <f>J378*L378</f>
        <v>15.166666666666666</v>
      </c>
      <c r="O378" s="381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372" t="s">
        <v>140</v>
      </c>
      <c r="B379" s="373" t="s">
        <v>19</v>
      </c>
      <c r="C379" s="374" t="s">
        <v>32</v>
      </c>
      <c r="D379" s="375">
        <v>3</v>
      </c>
      <c r="E379" s="375" t="s">
        <v>21</v>
      </c>
      <c r="F379" s="376">
        <v>99</v>
      </c>
      <c r="G379" s="375">
        <v>1</v>
      </c>
      <c r="H379" s="377">
        <v>0.61527777777777781</v>
      </c>
      <c r="I379" s="377">
        <v>0.76180555555555562</v>
      </c>
      <c r="J379" s="378">
        <f>HOUR(I379-H379)+MINUTE(I379-H379)/60</f>
        <v>3.5166666666666666</v>
      </c>
      <c r="K379" s="379">
        <v>2.2000000000000002</v>
      </c>
      <c r="L379" s="375">
        <v>14</v>
      </c>
      <c r="M379" s="380"/>
      <c r="N379" s="378">
        <f>J379*L379</f>
        <v>49.233333333333334</v>
      </c>
      <c r="O379" s="387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372" t="s">
        <v>140</v>
      </c>
      <c r="B380" s="373" t="s">
        <v>19</v>
      </c>
      <c r="C380" s="374" t="s">
        <v>32</v>
      </c>
      <c r="D380" s="375">
        <v>4</v>
      </c>
      <c r="E380" s="375" t="s">
        <v>33</v>
      </c>
      <c r="F380" s="376" t="s">
        <v>34</v>
      </c>
      <c r="G380" s="375">
        <v>7</v>
      </c>
      <c r="H380" s="377">
        <v>0.95000000000000007</v>
      </c>
      <c r="I380" s="382">
        <v>0.99930555555555556</v>
      </c>
      <c r="J380" s="378">
        <f>HOUR(I380-H380)+MINUTE(I380-H380)/60</f>
        <v>1.1833333333333333</v>
      </c>
      <c r="K380" s="379">
        <v>1.2</v>
      </c>
      <c r="L380" s="375">
        <v>0</v>
      </c>
      <c r="M380" s="380"/>
      <c r="N380" s="378">
        <f>J380*L380</f>
        <v>0</v>
      </c>
      <c r="O380" s="387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392">
        <v>44360</v>
      </c>
      <c r="B381" s="393" t="s">
        <v>47</v>
      </c>
      <c r="C381" s="394" t="s">
        <v>53</v>
      </c>
      <c r="D381" s="395">
        <v>1</v>
      </c>
      <c r="E381" s="395" t="s">
        <v>21</v>
      </c>
      <c r="F381" s="396" t="s">
        <v>89</v>
      </c>
      <c r="G381" s="395">
        <v>1</v>
      </c>
      <c r="H381" s="397">
        <v>0</v>
      </c>
      <c r="I381" s="397">
        <v>0.99930555555555556</v>
      </c>
      <c r="J381" s="398">
        <f>HOUR(I381-H381)+MINUTE(I381-H381)/60</f>
        <v>23.983333333333334</v>
      </c>
      <c r="K381" s="399">
        <v>1.2</v>
      </c>
      <c r="L381" s="295">
        <v>0</v>
      </c>
      <c r="M381" s="295"/>
      <c r="N381" s="398">
        <f t="shared" ref="N381" si="62">J381*L381</f>
        <v>0</v>
      </c>
      <c r="O381" s="294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392">
        <v>44360</v>
      </c>
      <c r="B382" s="393" t="s">
        <v>47</v>
      </c>
      <c r="C382" s="394" t="s">
        <v>49</v>
      </c>
      <c r="D382" s="395">
        <v>1</v>
      </c>
      <c r="E382" s="395" t="s">
        <v>50</v>
      </c>
      <c r="F382" s="396" t="s">
        <v>34</v>
      </c>
      <c r="G382" s="395">
        <v>7</v>
      </c>
      <c r="H382" s="397">
        <v>0</v>
      </c>
      <c r="I382" s="397">
        <v>0.21041666666666667</v>
      </c>
      <c r="J382" s="398">
        <f t="shared" ref="J382:J385" si="63">HOUR(I382-H382)+MINUTE(I382-H382)/60</f>
        <v>5.05</v>
      </c>
      <c r="K382" s="399">
        <v>5.7</v>
      </c>
      <c r="L382" s="395">
        <v>9306</v>
      </c>
      <c r="M382" s="295"/>
      <c r="N382" s="398">
        <f>J382*L382</f>
        <v>46995.299999999996</v>
      </c>
      <c r="O382" s="294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392">
        <v>44360</v>
      </c>
      <c r="B383" s="393" t="s">
        <v>47</v>
      </c>
      <c r="C383" s="394" t="s">
        <v>48</v>
      </c>
      <c r="D383" s="395">
        <v>1</v>
      </c>
      <c r="E383" s="395" t="s">
        <v>50</v>
      </c>
      <c r="F383" s="396" t="s">
        <v>34</v>
      </c>
      <c r="G383" s="395">
        <v>7</v>
      </c>
      <c r="H383" s="397">
        <v>0</v>
      </c>
      <c r="I383" s="397">
        <v>0.29722222222222222</v>
      </c>
      <c r="J383" s="398">
        <f t="shared" si="63"/>
        <v>7.1333333333333337</v>
      </c>
      <c r="K383" s="398">
        <v>0.08</v>
      </c>
      <c r="L383" s="295">
        <v>1065</v>
      </c>
      <c r="M383" s="295"/>
      <c r="N383" s="398">
        <f>J383*L383</f>
        <v>7597</v>
      </c>
      <c r="O383" s="294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392">
        <v>44361</v>
      </c>
      <c r="B384" s="393" t="s">
        <v>47</v>
      </c>
      <c r="C384" s="394" t="s">
        <v>49</v>
      </c>
      <c r="D384" s="395">
        <v>2</v>
      </c>
      <c r="E384" s="395" t="s">
        <v>21</v>
      </c>
      <c r="F384" s="286">
        <v>99</v>
      </c>
      <c r="G384" s="400">
        <v>7</v>
      </c>
      <c r="H384" s="397">
        <v>0</v>
      </c>
      <c r="I384" s="397">
        <v>0.21041666666666667</v>
      </c>
      <c r="J384" s="398">
        <f t="shared" si="63"/>
        <v>5.05</v>
      </c>
      <c r="K384" s="399">
        <v>5.7</v>
      </c>
      <c r="L384" s="395">
        <v>9306</v>
      </c>
      <c r="M384" s="295"/>
      <c r="N384" s="398">
        <f>J384*L384</f>
        <v>46995.299999999996</v>
      </c>
      <c r="O384" s="294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392">
        <v>44361</v>
      </c>
      <c r="B385" s="393" t="s">
        <v>47</v>
      </c>
      <c r="C385" s="394" t="s">
        <v>49</v>
      </c>
      <c r="D385" s="395">
        <v>3</v>
      </c>
      <c r="E385" s="395" t="s">
        <v>21</v>
      </c>
      <c r="F385" s="286">
        <v>99</v>
      </c>
      <c r="G385" s="400">
        <v>7</v>
      </c>
      <c r="H385" s="397">
        <v>0.32291666666666669</v>
      </c>
      <c r="I385" s="397">
        <v>0.99930555555555556</v>
      </c>
      <c r="J385" s="398">
        <f t="shared" si="63"/>
        <v>16.233333333333334</v>
      </c>
      <c r="K385" s="399">
        <v>5.7</v>
      </c>
      <c r="L385" s="395">
        <v>0</v>
      </c>
      <c r="M385" s="295"/>
      <c r="N385" s="398">
        <f>J385*L385</f>
        <v>0</v>
      </c>
      <c r="O385" s="294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392">
        <v>44361</v>
      </c>
      <c r="B386" s="393" t="s">
        <v>47</v>
      </c>
      <c r="C386" s="394" t="s">
        <v>59</v>
      </c>
      <c r="D386" s="395">
        <v>1</v>
      </c>
      <c r="E386" s="395" t="s">
        <v>111</v>
      </c>
      <c r="F386" s="396">
        <v>99</v>
      </c>
      <c r="G386" s="395">
        <v>7</v>
      </c>
      <c r="H386" s="397">
        <v>0.44444444444444442</v>
      </c>
      <c r="I386" s="397">
        <v>0.48333333333333334</v>
      </c>
      <c r="J386" s="398">
        <f>HOUR(I386-H386)+MINUTE(I386-H386)/60</f>
        <v>0.93333333333333335</v>
      </c>
      <c r="K386" s="399">
        <v>11</v>
      </c>
      <c r="L386" s="295">
        <v>667</v>
      </c>
      <c r="M386" s="295"/>
      <c r="N386" s="398">
        <f t="shared" ref="N386:N390" si="64">J386*L386</f>
        <v>622.5333333333333</v>
      </c>
      <c r="O386" s="294" t="s">
        <v>141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392">
        <v>44361</v>
      </c>
      <c r="B387" s="393" t="s">
        <v>47</v>
      </c>
      <c r="C387" s="394" t="s">
        <v>142</v>
      </c>
      <c r="D387" s="395">
        <v>1</v>
      </c>
      <c r="E387" s="395" t="s">
        <v>111</v>
      </c>
      <c r="F387" s="396">
        <v>99</v>
      </c>
      <c r="G387" s="395">
        <v>7</v>
      </c>
      <c r="H387" s="397">
        <v>0.4458333333333333</v>
      </c>
      <c r="I387" s="397">
        <v>0.48125000000000001</v>
      </c>
      <c r="J387" s="398">
        <f>HOUR(I387-H387)+MINUTE(I387-H387)/60</f>
        <v>0.85</v>
      </c>
      <c r="K387" s="399">
        <v>3.5</v>
      </c>
      <c r="L387" s="295">
        <v>1942</v>
      </c>
      <c r="M387" s="295"/>
      <c r="N387" s="398">
        <f t="shared" si="64"/>
        <v>1650.7</v>
      </c>
      <c r="O387" s="294" t="s">
        <v>141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23" t="s">
        <v>140</v>
      </c>
      <c r="B388" s="438" t="s">
        <v>35</v>
      </c>
      <c r="C388" s="403" t="s">
        <v>36</v>
      </c>
      <c r="D388" s="404"/>
      <c r="E388" s="404" t="s">
        <v>41</v>
      </c>
      <c r="F388" s="288" t="s">
        <v>34</v>
      </c>
      <c r="G388" s="404">
        <v>7</v>
      </c>
      <c r="H388" s="406">
        <v>0</v>
      </c>
      <c r="I388" s="406">
        <v>0.33680555555555558</v>
      </c>
      <c r="J388" s="407">
        <f t="shared" ref="J388:J389" si="65">HOUR(I388-H388)+MINUTE(I388-H388)/60</f>
        <v>8.0833333333333339</v>
      </c>
      <c r="K388" s="404" t="s">
        <v>38</v>
      </c>
      <c r="L388" s="408">
        <v>4000</v>
      </c>
      <c r="M388" s="408">
        <v>4000</v>
      </c>
      <c r="N388" s="398">
        <f t="shared" si="64"/>
        <v>32333.333333333336</v>
      </c>
      <c r="O388" s="296" t="s">
        <v>42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02" t="s">
        <v>140</v>
      </c>
      <c r="B389" s="438" t="s">
        <v>35</v>
      </c>
      <c r="C389" s="417" t="s">
        <v>127</v>
      </c>
      <c r="D389" s="404"/>
      <c r="E389" s="404" t="s">
        <v>44</v>
      </c>
      <c r="F389" s="288">
        <v>99</v>
      </c>
      <c r="G389" s="404">
        <v>6</v>
      </c>
      <c r="H389" s="406">
        <v>0</v>
      </c>
      <c r="I389" s="406">
        <v>0.69236111111111109</v>
      </c>
      <c r="J389" s="407">
        <f t="shared" si="65"/>
        <v>16.616666666666667</v>
      </c>
      <c r="K389" s="404" t="s">
        <v>38</v>
      </c>
      <c r="L389" s="408">
        <v>9634</v>
      </c>
      <c r="M389" s="408">
        <v>9634</v>
      </c>
      <c r="N389" s="398">
        <f t="shared" si="64"/>
        <v>160084.96666666667</v>
      </c>
      <c r="O389" s="409" t="s">
        <v>143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23" t="s">
        <v>140</v>
      </c>
      <c r="B390" s="403" t="s">
        <v>144</v>
      </c>
      <c r="C390" s="403" t="s">
        <v>43</v>
      </c>
      <c r="D390" s="411">
        <v>8</v>
      </c>
      <c r="E390" s="404" t="s">
        <v>44</v>
      </c>
      <c r="F390" s="288">
        <v>99</v>
      </c>
      <c r="G390" s="404">
        <v>6</v>
      </c>
      <c r="H390" s="405">
        <v>0.50416666666666665</v>
      </c>
      <c r="I390" s="406">
        <v>0.5131944444444444</v>
      </c>
      <c r="J390" s="407">
        <f>HOUR(I390-H390)+MINUTE(I390-H390)/60</f>
        <v>0.21666666666666667</v>
      </c>
      <c r="K390" s="404" t="s">
        <v>108</v>
      </c>
      <c r="L390" s="408">
        <v>4010</v>
      </c>
      <c r="M390" s="408">
        <v>4010</v>
      </c>
      <c r="N390" s="398">
        <f t="shared" si="64"/>
        <v>868.83333333333337</v>
      </c>
      <c r="O390" s="296" t="s">
        <v>82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423" t="s">
        <v>140</v>
      </c>
      <c r="B391" s="438" t="s">
        <v>35</v>
      </c>
      <c r="C391" s="403" t="s">
        <v>36</v>
      </c>
      <c r="D391" s="411">
        <v>8</v>
      </c>
      <c r="E391" s="404" t="s">
        <v>37</v>
      </c>
      <c r="F391" s="288" t="s">
        <v>34</v>
      </c>
      <c r="G391" s="404">
        <v>1</v>
      </c>
      <c r="H391" s="405">
        <v>0.50416666666666665</v>
      </c>
      <c r="I391" s="406">
        <v>0.5131944444444444</v>
      </c>
      <c r="J391" s="407">
        <f t="shared" ref="J391:J398" si="66">HOUR(I391-H391)+MINUTE(I391-H391)/60</f>
        <v>0.21666666666666667</v>
      </c>
      <c r="K391" s="404" t="s">
        <v>38</v>
      </c>
      <c r="L391" s="408">
        <v>0</v>
      </c>
      <c r="M391" s="408">
        <v>0</v>
      </c>
      <c r="N391" s="398">
        <f>J391*L391</f>
        <v>0</v>
      </c>
      <c r="O391" s="409" t="s">
        <v>39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423" t="s">
        <v>140</v>
      </c>
      <c r="B392" s="438" t="s">
        <v>35</v>
      </c>
      <c r="C392" s="403" t="s">
        <v>36</v>
      </c>
      <c r="D392" s="411">
        <v>9</v>
      </c>
      <c r="E392" s="404" t="s">
        <v>41</v>
      </c>
      <c r="F392" s="288" t="s">
        <v>34</v>
      </c>
      <c r="G392" s="404">
        <v>7</v>
      </c>
      <c r="H392" s="405">
        <v>0.51388888888888895</v>
      </c>
      <c r="I392" s="406">
        <v>0.99930555555555556</v>
      </c>
      <c r="J392" s="407">
        <f t="shared" si="66"/>
        <v>11.65</v>
      </c>
      <c r="K392" s="404" t="s">
        <v>38</v>
      </c>
      <c r="L392" s="408">
        <v>0</v>
      </c>
      <c r="M392" s="408">
        <v>0</v>
      </c>
      <c r="N392" s="398">
        <f>J392*L392</f>
        <v>0</v>
      </c>
      <c r="O392" s="409" t="s">
        <v>42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423" t="s">
        <v>140</v>
      </c>
      <c r="B393" s="438" t="s">
        <v>35</v>
      </c>
      <c r="C393" s="403" t="s">
        <v>43</v>
      </c>
      <c r="D393" s="411">
        <v>9</v>
      </c>
      <c r="E393" s="404" t="s">
        <v>131</v>
      </c>
      <c r="F393" s="288">
        <v>99</v>
      </c>
      <c r="G393" s="404">
        <v>6</v>
      </c>
      <c r="H393" s="405">
        <v>0.53888888888888886</v>
      </c>
      <c r="I393" s="406">
        <v>0.55486111111111114</v>
      </c>
      <c r="J393" s="407">
        <f t="shared" si="66"/>
        <v>0.38333333333333336</v>
      </c>
      <c r="K393" s="404" t="s">
        <v>45</v>
      </c>
      <c r="L393" s="408">
        <v>4010</v>
      </c>
      <c r="M393" s="408">
        <v>4010</v>
      </c>
      <c r="N393" s="398">
        <f t="shared" ref="N393:N398" si="67">J393*L393</f>
        <v>1537.1666666666667</v>
      </c>
      <c r="O393" s="296" t="s">
        <v>82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423" t="s">
        <v>140</v>
      </c>
      <c r="B394" s="438" t="s">
        <v>35</v>
      </c>
      <c r="C394" s="403" t="s">
        <v>46</v>
      </c>
      <c r="D394" s="411">
        <v>10</v>
      </c>
      <c r="E394" s="404" t="s">
        <v>131</v>
      </c>
      <c r="F394" s="288">
        <v>99</v>
      </c>
      <c r="G394" s="404">
        <v>6</v>
      </c>
      <c r="H394" s="405">
        <v>0.5395833333333333</v>
      </c>
      <c r="I394" s="406">
        <v>0.55138888888888882</v>
      </c>
      <c r="J394" s="407">
        <f t="shared" si="66"/>
        <v>0.28333333333333333</v>
      </c>
      <c r="K394" s="404" t="s">
        <v>45</v>
      </c>
      <c r="L394" s="408">
        <v>117</v>
      </c>
      <c r="M394" s="408">
        <v>117</v>
      </c>
      <c r="N394" s="398">
        <f t="shared" si="67"/>
        <v>33.15</v>
      </c>
      <c r="O394" s="296" t="s">
        <v>82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423" t="s">
        <v>140</v>
      </c>
      <c r="B395" s="438" t="s">
        <v>35</v>
      </c>
      <c r="C395" s="448" t="s">
        <v>43</v>
      </c>
      <c r="D395" s="411">
        <v>14</v>
      </c>
      <c r="E395" s="404" t="s">
        <v>41</v>
      </c>
      <c r="F395" s="288" t="s">
        <v>34</v>
      </c>
      <c r="G395" s="404">
        <v>7</v>
      </c>
      <c r="H395" s="405">
        <v>0.70624999999999993</v>
      </c>
      <c r="I395" s="406">
        <v>0.72499999999999998</v>
      </c>
      <c r="J395" s="407">
        <f t="shared" si="66"/>
        <v>0.45</v>
      </c>
      <c r="K395" s="404" t="s">
        <v>145</v>
      </c>
      <c r="L395" s="408">
        <v>4010</v>
      </c>
      <c r="M395" s="408">
        <v>4010</v>
      </c>
      <c r="N395" s="398">
        <f t="shared" si="67"/>
        <v>1804.5</v>
      </c>
      <c r="O395" s="296" t="s">
        <v>42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423" t="s">
        <v>140</v>
      </c>
      <c r="B396" s="438" t="s">
        <v>35</v>
      </c>
      <c r="C396" s="448" t="s">
        <v>127</v>
      </c>
      <c r="D396" s="411">
        <v>14</v>
      </c>
      <c r="E396" s="404" t="s">
        <v>41</v>
      </c>
      <c r="F396" s="288" t="s">
        <v>34</v>
      </c>
      <c r="G396" s="404">
        <v>7</v>
      </c>
      <c r="H396" s="405">
        <v>0.70624999999999993</v>
      </c>
      <c r="I396" s="406">
        <v>0.75902777777777775</v>
      </c>
      <c r="J396" s="407">
        <f t="shared" si="66"/>
        <v>1.2666666666666666</v>
      </c>
      <c r="K396" s="404" t="s">
        <v>38</v>
      </c>
      <c r="L396" s="408">
        <v>9634</v>
      </c>
      <c r="M396" s="408">
        <v>9634</v>
      </c>
      <c r="N396" s="398">
        <f t="shared" si="67"/>
        <v>12203.066666666666</v>
      </c>
      <c r="O396" s="296" t="s">
        <v>67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423" t="s">
        <v>140</v>
      </c>
      <c r="B397" s="438" t="s">
        <v>35</v>
      </c>
      <c r="C397" s="403" t="s">
        <v>46</v>
      </c>
      <c r="D397" s="411">
        <v>15</v>
      </c>
      <c r="E397" s="404" t="s">
        <v>41</v>
      </c>
      <c r="F397" s="288" t="s">
        <v>34</v>
      </c>
      <c r="G397" s="404">
        <v>7</v>
      </c>
      <c r="H397" s="405">
        <v>0.70763888888888893</v>
      </c>
      <c r="I397" s="406">
        <v>0.71736111111111101</v>
      </c>
      <c r="J397" s="407">
        <f t="shared" si="66"/>
        <v>0.23333333333333334</v>
      </c>
      <c r="K397" s="404" t="s">
        <v>70</v>
      </c>
      <c r="L397" s="408">
        <v>117</v>
      </c>
      <c r="M397" s="408">
        <v>117</v>
      </c>
      <c r="N397" s="398">
        <f t="shared" si="67"/>
        <v>27.3</v>
      </c>
      <c r="O397" s="296" t="s">
        <v>42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423" t="s">
        <v>140</v>
      </c>
      <c r="B398" s="438" t="s">
        <v>35</v>
      </c>
      <c r="C398" s="448" t="s">
        <v>127</v>
      </c>
      <c r="D398" s="411">
        <v>16</v>
      </c>
      <c r="E398" s="404" t="s">
        <v>41</v>
      </c>
      <c r="F398" s="288" t="s">
        <v>34</v>
      </c>
      <c r="G398" s="404">
        <v>7</v>
      </c>
      <c r="H398" s="405">
        <v>0.80833333333333324</v>
      </c>
      <c r="I398" s="406">
        <v>0.92083333333333339</v>
      </c>
      <c r="J398" s="407">
        <f t="shared" si="66"/>
        <v>2.7</v>
      </c>
      <c r="K398" s="404" t="s">
        <v>146</v>
      </c>
      <c r="L398" s="408">
        <v>9634</v>
      </c>
      <c r="M398" s="408">
        <v>9634</v>
      </c>
      <c r="N398" s="398">
        <f t="shared" si="67"/>
        <v>26011.800000000003</v>
      </c>
      <c r="O398" s="296" t="s">
        <v>42</v>
      </c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372" t="s">
        <v>147</v>
      </c>
      <c r="B399" s="373" t="s">
        <v>19</v>
      </c>
      <c r="C399" s="374" t="s">
        <v>20</v>
      </c>
      <c r="D399" s="385">
        <v>1</v>
      </c>
      <c r="E399" s="375" t="s">
        <v>21</v>
      </c>
      <c r="F399" s="376">
        <v>99</v>
      </c>
      <c r="G399" s="375" t="s">
        <v>74</v>
      </c>
      <c r="H399" s="377">
        <v>0.57638888888888895</v>
      </c>
      <c r="I399" s="377">
        <v>0.59513888888888888</v>
      </c>
      <c r="J399" s="378">
        <f>HOUR(I399-H399)+MINUTE(I399-H399)/60</f>
        <v>0.45</v>
      </c>
      <c r="K399" s="378">
        <v>8</v>
      </c>
      <c r="L399" s="375">
        <v>492</v>
      </c>
      <c r="M399" s="375">
        <v>492</v>
      </c>
      <c r="N399" s="378">
        <f>J399*L399</f>
        <v>221.4</v>
      </c>
      <c r="O399" s="387" t="s">
        <v>75</v>
      </c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372" t="s">
        <v>147</v>
      </c>
      <c r="B400" s="373" t="s">
        <v>19</v>
      </c>
      <c r="C400" s="374" t="s">
        <v>30</v>
      </c>
      <c r="D400" s="375">
        <v>1</v>
      </c>
      <c r="E400" s="375" t="s">
        <v>21</v>
      </c>
      <c r="F400" s="376">
        <v>99</v>
      </c>
      <c r="G400" s="375" t="s">
        <v>74</v>
      </c>
      <c r="H400" s="377">
        <v>0.62222222222222223</v>
      </c>
      <c r="I400" s="377">
        <v>0.62430555555555556</v>
      </c>
      <c r="J400" s="378">
        <f t="shared" ref="J400:J405" si="68">HOUR(I400-H400)+MINUTE(I400-H400)/60</f>
        <v>0.05</v>
      </c>
      <c r="K400" s="379">
        <v>6</v>
      </c>
      <c r="L400" s="380">
        <v>25</v>
      </c>
      <c r="M400" s="380"/>
      <c r="N400" s="378">
        <f t="shared" ref="N400:N405" si="69">J400*L400</f>
        <v>1.25</v>
      </c>
      <c r="O400" s="381" t="s">
        <v>75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372" t="s">
        <v>147</v>
      </c>
      <c r="B401" s="373" t="s">
        <v>19</v>
      </c>
      <c r="C401" s="374" t="s">
        <v>20</v>
      </c>
      <c r="D401" s="375">
        <v>2</v>
      </c>
      <c r="E401" s="375" t="s">
        <v>33</v>
      </c>
      <c r="F401" s="376" t="s">
        <v>34</v>
      </c>
      <c r="G401" s="375">
        <v>7</v>
      </c>
      <c r="H401" s="377">
        <v>0.63888888888888895</v>
      </c>
      <c r="I401" s="377">
        <v>0.69097222222222221</v>
      </c>
      <c r="J401" s="378">
        <f t="shared" si="68"/>
        <v>1.25</v>
      </c>
      <c r="K401" s="379">
        <v>7</v>
      </c>
      <c r="L401" s="375">
        <v>492</v>
      </c>
      <c r="M401" s="375"/>
      <c r="N401" s="378">
        <f t="shared" si="69"/>
        <v>615</v>
      </c>
      <c r="O401" s="3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372" t="s">
        <v>147</v>
      </c>
      <c r="B402" s="373" t="s">
        <v>19</v>
      </c>
      <c r="C402" s="374" t="s">
        <v>28</v>
      </c>
      <c r="D402" s="375">
        <v>1</v>
      </c>
      <c r="E402" s="375" t="s">
        <v>21</v>
      </c>
      <c r="F402" s="376">
        <v>99</v>
      </c>
      <c r="G402" s="375" t="s">
        <v>74</v>
      </c>
      <c r="H402" s="377">
        <v>0.66319444444444442</v>
      </c>
      <c r="I402" s="377">
        <v>0.69097222222222221</v>
      </c>
      <c r="J402" s="378">
        <f t="shared" si="68"/>
        <v>0.66666666666666663</v>
      </c>
      <c r="K402" s="379">
        <v>2</v>
      </c>
      <c r="L402" s="375">
        <v>11</v>
      </c>
      <c r="M402" s="375"/>
      <c r="N402" s="378">
        <f t="shared" si="69"/>
        <v>7.333333333333333</v>
      </c>
      <c r="O402" s="389" t="s">
        <v>75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372" t="s">
        <v>147</v>
      </c>
      <c r="B403" s="373" t="s">
        <v>19</v>
      </c>
      <c r="C403" s="374" t="s">
        <v>20</v>
      </c>
      <c r="D403" s="375">
        <v>3</v>
      </c>
      <c r="E403" s="375" t="s">
        <v>21</v>
      </c>
      <c r="F403" s="376">
        <v>99</v>
      </c>
      <c r="G403" s="375">
        <v>1</v>
      </c>
      <c r="H403" s="377">
        <v>0.71319444444444446</v>
      </c>
      <c r="I403" s="377">
        <v>0.81041666666666667</v>
      </c>
      <c r="J403" s="378">
        <f t="shared" si="68"/>
        <v>2.3333333333333335</v>
      </c>
      <c r="K403" s="379">
        <v>3</v>
      </c>
      <c r="L403" s="375">
        <v>492</v>
      </c>
      <c r="M403" s="383"/>
      <c r="N403" s="378">
        <f t="shared" si="69"/>
        <v>1148</v>
      </c>
      <c r="O403" s="390" t="s">
        <v>75</v>
      </c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372" t="s">
        <v>147</v>
      </c>
      <c r="B404" s="373" t="s">
        <v>19</v>
      </c>
      <c r="C404" s="374" t="s">
        <v>30</v>
      </c>
      <c r="D404" s="375">
        <v>2</v>
      </c>
      <c r="E404" s="375" t="s">
        <v>21</v>
      </c>
      <c r="F404" s="376">
        <v>99</v>
      </c>
      <c r="G404" s="375" t="s">
        <v>74</v>
      </c>
      <c r="H404" s="377">
        <v>0.73402777777777783</v>
      </c>
      <c r="I404" s="377">
        <v>0.80347222222222225</v>
      </c>
      <c r="J404" s="378">
        <f t="shared" si="68"/>
        <v>1.6666666666666665</v>
      </c>
      <c r="K404" s="379">
        <v>5</v>
      </c>
      <c r="L404" s="375">
        <v>25</v>
      </c>
      <c r="M404" s="380"/>
      <c r="N404" s="378">
        <f t="shared" si="69"/>
        <v>41.666666666666664</v>
      </c>
      <c r="O404" s="387" t="s">
        <v>75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372" t="s">
        <v>147</v>
      </c>
      <c r="B405" s="373" t="s">
        <v>19</v>
      </c>
      <c r="C405" s="374" t="s">
        <v>28</v>
      </c>
      <c r="D405" s="375">
        <v>2</v>
      </c>
      <c r="E405" s="375" t="s">
        <v>21</v>
      </c>
      <c r="F405" s="376">
        <v>99</v>
      </c>
      <c r="G405" s="375" t="s">
        <v>74</v>
      </c>
      <c r="H405" s="377">
        <v>0.73749999999999993</v>
      </c>
      <c r="I405" s="377">
        <v>0.80694444444444446</v>
      </c>
      <c r="J405" s="378">
        <f t="shared" si="68"/>
        <v>1.6666666666666665</v>
      </c>
      <c r="K405" s="379">
        <v>2</v>
      </c>
      <c r="L405" s="375">
        <v>11</v>
      </c>
      <c r="M405" s="380"/>
      <c r="N405" s="378">
        <f t="shared" si="69"/>
        <v>18.333333333333332</v>
      </c>
      <c r="O405" s="387" t="s">
        <v>75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372" t="s">
        <v>140</v>
      </c>
      <c r="B406" s="373" t="s">
        <v>19</v>
      </c>
      <c r="C406" s="374" t="s">
        <v>32</v>
      </c>
      <c r="D406" s="375"/>
      <c r="E406" s="375" t="s">
        <v>33</v>
      </c>
      <c r="F406" s="376" t="s">
        <v>34</v>
      </c>
      <c r="G406" s="375">
        <v>7</v>
      </c>
      <c r="H406" s="377">
        <v>0</v>
      </c>
      <c r="I406" s="377">
        <v>4.3750000000000004E-2</v>
      </c>
      <c r="J406" s="378">
        <f>HOUR(I406-H406)+MINUTE(I406-H406)/60</f>
        <v>1.05</v>
      </c>
      <c r="K406" s="379">
        <v>1.2</v>
      </c>
      <c r="L406" s="375">
        <v>14</v>
      </c>
      <c r="M406" s="380"/>
      <c r="N406" s="378">
        <f>J406*L406</f>
        <v>14.700000000000001</v>
      </c>
      <c r="O406" s="387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372" t="s">
        <v>147</v>
      </c>
      <c r="B407" s="373" t="s">
        <v>19</v>
      </c>
      <c r="C407" s="374" t="s">
        <v>32</v>
      </c>
      <c r="D407" s="375">
        <v>1</v>
      </c>
      <c r="E407" s="375" t="s">
        <v>33</v>
      </c>
      <c r="F407" s="376" t="s">
        <v>34</v>
      </c>
      <c r="G407" s="375">
        <v>7</v>
      </c>
      <c r="H407" s="377">
        <v>0.42083333333333334</v>
      </c>
      <c r="I407" s="377">
        <v>0.5180555555555556</v>
      </c>
      <c r="J407" s="378">
        <f>HOUR(I407-H407)+MINUTE(I407-H407)/60</f>
        <v>2.3333333333333335</v>
      </c>
      <c r="K407" s="378">
        <v>2.4</v>
      </c>
      <c r="L407" s="375">
        <v>14</v>
      </c>
      <c r="M407" s="375"/>
      <c r="N407" s="378">
        <f>J407*L407</f>
        <v>32.666666666666671</v>
      </c>
      <c r="O407" s="381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372" t="s">
        <v>147</v>
      </c>
      <c r="B408" s="373" t="s">
        <v>19</v>
      </c>
      <c r="C408" s="374" t="s">
        <v>32</v>
      </c>
      <c r="D408" s="375">
        <v>2</v>
      </c>
      <c r="E408" s="375" t="s">
        <v>21</v>
      </c>
      <c r="F408" s="376">
        <v>99</v>
      </c>
      <c r="G408" s="375">
        <v>7</v>
      </c>
      <c r="H408" s="377">
        <v>0.57638888888888895</v>
      </c>
      <c r="I408" s="377">
        <v>0.99930555555555556</v>
      </c>
      <c r="J408" s="378">
        <f>HOUR(I408-H408)+MINUTE(I408-H408)/60</f>
        <v>10.15</v>
      </c>
      <c r="K408" s="379"/>
      <c r="L408" s="375">
        <v>0</v>
      </c>
      <c r="M408" s="380"/>
      <c r="N408" s="378">
        <f>J408*L408</f>
        <v>0</v>
      </c>
      <c r="O408" s="387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392">
        <v>44361</v>
      </c>
      <c r="B409" s="393" t="s">
        <v>47</v>
      </c>
      <c r="C409" s="394" t="s">
        <v>53</v>
      </c>
      <c r="D409" s="395">
        <v>1</v>
      </c>
      <c r="E409" s="395" t="s">
        <v>21</v>
      </c>
      <c r="F409" s="396" t="s">
        <v>89</v>
      </c>
      <c r="G409" s="395">
        <v>1</v>
      </c>
      <c r="H409" s="397">
        <v>0</v>
      </c>
      <c r="I409" s="397">
        <v>0.62430555555555556</v>
      </c>
      <c r="J409" s="398">
        <f t="shared" ref="J409:J429" si="70">HOUR(I409-H409)+MINUTE(I409-H409)/60</f>
        <v>14.983333333333333</v>
      </c>
      <c r="K409" s="399">
        <v>1.2</v>
      </c>
      <c r="L409" s="295">
        <v>6</v>
      </c>
      <c r="M409" s="295"/>
      <c r="N409" s="398">
        <f t="shared" ref="N409:N414" si="71">J409*L409</f>
        <v>89.899999999999991</v>
      </c>
      <c r="O409" s="294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392">
        <v>44361</v>
      </c>
      <c r="B410" s="393" t="s">
        <v>47</v>
      </c>
      <c r="C410" s="394" t="s">
        <v>49</v>
      </c>
      <c r="D410" s="395">
        <v>1</v>
      </c>
      <c r="E410" s="395" t="s">
        <v>21</v>
      </c>
      <c r="F410" s="286">
        <v>99</v>
      </c>
      <c r="G410" s="400">
        <v>7</v>
      </c>
      <c r="H410" s="397">
        <v>0</v>
      </c>
      <c r="I410" s="397">
        <v>0.25555555555555559</v>
      </c>
      <c r="J410" s="398">
        <f t="shared" si="70"/>
        <v>6.1333333333333337</v>
      </c>
      <c r="K410" s="399">
        <v>5.7</v>
      </c>
      <c r="L410" s="395">
        <v>9306</v>
      </c>
      <c r="M410" s="295"/>
      <c r="N410" s="398">
        <f t="shared" si="71"/>
        <v>57076.800000000003</v>
      </c>
      <c r="O410" s="294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392">
        <v>44362</v>
      </c>
      <c r="B411" s="393" t="s">
        <v>47</v>
      </c>
      <c r="C411" s="394" t="s">
        <v>73</v>
      </c>
      <c r="D411" s="395">
        <v>1</v>
      </c>
      <c r="E411" s="395" t="s">
        <v>21</v>
      </c>
      <c r="F411" s="396">
        <v>99</v>
      </c>
      <c r="G411" s="395">
        <v>1</v>
      </c>
      <c r="H411" s="397">
        <v>0.2902777777777778</v>
      </c>
      <c r="I411" s="397">
        <v>0.29722222222222222</v>
      </c>
      <c r="J411" s="398">
        <f t="shared" si="70"/>
        <v>0.16666666666666666</v>
      </c>
      <c r="K411" s="399">
        <v>10</v>
      </c>
      <c r="L411" s="295">
        <v>33</v>
      </c>
      <c r="M411" s="295"/>
      <c r="N411" s="398">
        <f t="shared" si="71"/>
        <v>5.5</v>
      </c>
      <c r="O411" s="294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392">
        <v>44362</v>
      </c>
      <c r="B412" s="393" t="s">
        <v>47</v>
      </c>
      <c r="C412" s="394" t="s">
        <v>49</v>
      </c>
      <c r="D412" s="395">
        <v>2</v>
      </c>
      <c r="E412" s="395" t="s">
        <v>21</v>
      </c>
      <c r="F412" s="286">
        <v>99</v>
      </c>
      <c r="G412" s="400">
        <v>7</v>
      </c>
      <c r="H412" s="397">
        <v>0.2902777777777778</v>
      </c>
      <c r="I412" s="397">
        <v>0.69930555555555562</v>
      </c>
      <c r="J412" s="398">
        <f t="shared" si="70"/>
        <v>9.8166666666666664</v>
      </c>
      <c r="K412" s="399">
        <v>5.7</v>
      </c>
      <c r="L412" s="395">
        <v>9306</v>
      </c>
      <c r="M412" s="295"/>
      <c r="N412" s="398">
        <f>J412*L412</f>
        <v>91353.9</v>
      </c>
      <c r="O412" s="294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392">
        <v>44362</v>
      </c>
      <c r="B413" s="393" t="s">
        <v>47</v>
      </c>
      <c r="C413" s="394" t="s">
        <v>59</v>
      </c>
      <c r="D413" s="395">
        <v>1</v>
      </c>
      <c r="E413" s="395" t="s">
        <v>84</v>
      </c>
      <c r="F413" s="396">
        <v>99</v>
      </c>
      <c r="G413" s="395">
        <v>7</v>
      </c>
      <c r="H413" s="397">
        <v>0.42708333333333331</v>
      </c>
      <c r="I413" s="397">
        <v>0.62361111111111112</v>
      </c>
      <c r="J413" s="398">
        <f t="shared" si="70"/>
        <v>4.7166666666666668</v>
      </c>
      <c r="K413" s="399">
        <v>11.2</v>
      </c>
      <c r="L413" s="295">
        <v>667</v>
      </c>
      <c r="M413" s="295"/>
      <c r="N413" s="398">
        <f>J413*L413</f>
        <v>3146.0166666666669</v>
      </c>
      <c r="O413" s="294" t="s">
        <v>148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392">
        <v>44362</v>
      </c>
      <c r="B414" s="393" t="s">
        <v>47</v>
      </c>
      <c r="C414" s="394" t="s">
        <v>48</v>
      </c>
      <c r="D414" s="395">
        <v>1</v>
      </c>
      <c r="E414" s="395" t="s">
        <v>84</v>
      </c>
      <c r="F414" s="396">
        <v>99</v>
      </c>
      <c r="G414" s="395">
        <v>7</v>
      </c>
      <c r="H414" s="397">
        <v>0.42708333333333331</v>
      </c>
      <c r="I414" s="397">
        <v>0.76944444444444438</v>
      </c>
      <c r="J414" s="398">
        <f t="shared" si="70"/>
        <v>8.2166666666666668</v>
      </c>
      <c r="K414" s="398">
        <v>0.08</v>
      </c>
      <c r="L414" s="295">
        <v>1065</v>
      </c>
      <c r="M414" s="295"/>
      <c r="N414" s="398">
        <f t="shared" si="71"/>
        <v>8750.75</v>
      </c>
      <c r="O414" s="294" t="s">
        <v>149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392">
        <v>44362</v>
      </c>
      <c r="B415" s="393" t="s">
        <v>47</v>
      </c>
      <c r="C415" s="394" t="s">
        <v>49</v>
      </c>
      <c r="D415" s="395">
        <v>3</v>
      </c>
      <c r="E415" s="395" t="s">
        <v>84</v>
      </c>
      <c r="F415" s="286">
        <v>99</v>
      </c>
      <c r="G415" s="400">
        <v>7</v>
      </c>
      <c r="H415" s="397">
        <v>0.72222222222222221</v>
      </c>
      <c r="I415" s="397">
        <v>0.99930555555555556</v>
      </c>
      <c r="J415" s="398">
        <f t="shared" si="70"/>
        <v>6.65</v>
      </c>
      <c r="K415" s="399">
        <v>5.7</v>
      </c>
      <c r="L415" s="395">
        <v>0</v>
      </c>
      <c r="M415" s="295"/>
      <c r="N415" s="398">
        <f>J415*L415</f>
        <v>0</v>
      </c>
      <c r="O415" s="294" t="s">
        <v>150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392">
        <v>44362</v>
      </c>
      <c r="B416" s="393" t="s">
        <v>47</v>
      </c>
      <c r="C416" s="394" t="s">
        <v>59</v>
      </c>
      <c r="D416" s="395">
        <v>2</v>
      </c>
      <c r="E416" s="395" t="s">
        <v>21</v>
      </c>
      <c r="F416" s="396">
        <v>99</v>
      </c>
      <c r="G416" s="395">
        <v>1</v>
      </c>
      <c r="H416" s="397">
        <v>0.72430555555555554</v>
      </c>
      <c r="I416" s="397">
        <v>0.76388888888888884</v>
      </c>
      <c r="J416" s="398">
        <f t="shared" si="70"/>
        <v>0.95</v>
      </c>
      <c r="K416" s="399">
        <v>3</v>
      </c>
      <c r="L416" s="295">
        <v>667</v>
      </c>
      <c r="M416" s="295"/>
      <c r="N416" s="398">
        <f>J416*L416</f>
        <v>633.65</v>
      </c>
      <c r="O416" s="294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392">
        <v>44362</v>
      </c>
      <c r="B417" s="393" t="s">
        <v>47</v>
      </c>
      <c r="C417" s="394" t="s">
        <v>53</v>
      </c>
      <c r="D417" s="395">
        <v>2</v>
      </c>
      <c r="E417" s="395" t="s">
        <v>21</v>
      </c>
      <c r="F417" s="396">
        <v>99</v>
      </c>
      <c r="G417" s="395">
        <v>1</v>
      </c>
      <c r="H417" s="397">
        <v>0.72569444444444453</v>
      </c>
      <c r="I417" s="397">
        <v>0.7631944444444444</v>
      </c>
      <c r="J417" s="398">
        <f t="shared" si="70"/>
        <v>0.9</v>
      </c>
      <c r="K417" s="399">
        <v>1.2</v>
      </c>
      <c r="L417" s="295">
        <v>6</v>
      </c>
      <c r="M417" s="295"/>
      <c r="N417" s="398">
        <f t="shared" ref="N417:N429" si="72">J417*L417</f>
        <v>5.4</v>
      </c>
      <c r="O417" s="294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392">
        <v>44362</v>
      </c>
      <c r="B418" s="393" t="s">
        <v>47</v>
      </c>
      <c r="C418" s="394" t="s">
        <v>51</v>
      </c>
      <c r="D418" s="395">
        <v>2</v>
      </c>
      <c r="E418" s="395" t="s">
        <v>21</v>
      </c>
      <c r="F418" s="396">
        <v>99</v>
      </c>
      <c r="G418" s="395">
        <v>1</v>
      </c>
      <c r="H418" s="397">
        <v>0.72569444444444453</v>
      </c>
      <c r="I418" s="397">
        <v>0.79236111111111107</v>
      </c>
      <c r="J418" s="398">
        <f t="shared" si="70"/>
        <v>1.6</v>
      </c>
      <c r="K418" s="399">
        <v>0.5</v>
      </c>
      <c r="L418" s="395">
        <v>2</v>
      </c>
      <c r="M418" s="295"/>
      <c r="N418" s="398">
        <f t="shared" si="72"/>
        <v>3.2</v>
      </c>
      <c r="O418" s="294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392">
        <v>44362</v>
      </c>
      <c r="B419" s="393" t="s">
        <v>47</v>
      </c>
      <c r="C419" s="394" t="s">
        <v>73</v>
      </c>
      <c r="D419" s="395">
        <v>2</v>
      </c>
      <c r="E419" s="395" t="s">
        <v>21</v>
      </c>
      <c r="F419" s="396">
        <v>99</v>
      </c>
      <c r="G419" s="395">
        <v>1</v>
      </c>
      <c r="H419" s="397">
        <v>0.73333333333333339</v>
      </c>
      <c r="I419" s="397">
        <v>0.76944444444444438</v>
      </c>
      <c r="J419" s="398">
        <f t="shared" si="70"/>
        <v>0.8666666666666667</v>
      </c>
      <c r="K419" s="399">
        <v>5</v>
      </c>
      <c r="L419" s="295">
        <v>33</v>
      </c>
      <c r="M419" s="295"/>
      <c r="N419" s="398">
        <f t="shared" si="72"/>
        <v>28.6</v>
      </c>
      <c r="O419" s="294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92">
        <v>44362</v>
      </c>
      <c r="B420" s="461" t="s">
        <v>47</v>
      </c>
      <c r="C420" s="394" t="s">
        <v>53</v>
      </c>
      <c r="D420" s="395">
        <v>3</v>
      </c>
      <c r="E420" s="395" t="s">
        <v>21</v>
      </c>
      <c r="F420" s="396">
        <v>99</v>
      </c>
      <c r="G420" s="395">
        <v>1</v>
      </c>
      <c r="H420" s="397">
        <v>0.84027777777777779</v>
      </c>
      <c r="I420" s="397">
        <v>0.99930555555555556</v>
      </c>
      <c r="J420" s="416">
        <f t="shared" si="70"/>
        <v>3.8166666666666664</v>
      </c>
      <c r="K420" s="399">
        <v>0.1</v>
      </c>
      <c r="L420" s="295">
        <v>0</v>
      </c>
      <c r="M420" s="295"/>
      <c r="N420" s="416">
        <f t="shared" si="72"/>
        <v>0</v>
      </c>
      <c r="O420" s="294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392">
        <v>44362</v>
      </c>
      <c r="B421" s="393" t="s">
        <v>47</v>
      </c>
      <c r="C421" s="394" t="s">
        <v>48</v>
      </c>
      <c r="D421" s="395">
        <v>2</v>
      </c>
      <c r="E421" s="395" t="s">
        <v>21</v>
      </c>
      <c r="F421" s="396">
        <v>99</v>
      </c>
      <c r="G421" s="395">
        <v>1</v>
      </c>
      <c r="H421" s="397">
        <v>0.96111111111111114</v>
      </c>
      <c r="I421" s="397">
        <v>0.99930555555555556</v>
      </c>
      <c r="J421" s="398">
        <f t="shared" si="70"/>
        <v>0.91666666666666663</v>
      </c>
      <c r="K421" s="398">
        <v>7.0000000000000007E-2</v>
      </c>
      <c r="L421" s="295">
        <v>0</v>
      </c>
      <c r="M421" s="295"/>
      <c r="N421" s="398">
        <f t="shared" si="72"/>
        <v>0</v>
      </c>
      <c r="O421" s="294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02" t="s">
        <v>151</v>
      </c>
      <c r="B422" s="403" t="s">
        <v>35</v>
      </c>
      <c r="C422" s="403" t="s">
        <v>36</v>
      </c>
      <c r="D422" s="404"/>
      <c r="E422" s="404" t="s">
        <v>41</v>
      </c>
      <c r="F422" s="288" t="s">
        <v>34</v>
      </c>
      <c r="G422" s="404">
        <v>7</v>
      </c>
      <c r="H422" s="406">
        <v>0</v>
      </c>
      <c r="I422" s="406">
        <v>0.84583333333333333</v>
      </c>
      <c r="J422" s="407">
        <f t="shared" si="70"/>
        <v>20.3</v>
      </c>
      <c r="K422" s="404" t="s">
        <v>38</v>
      </c>
      <c r="L422" s="408">
        <v>4000</v>
      </c>
      <c r="M422" s="408">
        <v>4000</v>
      </c>
      <c r="N422" s="398">
        <f t="shared" si="72"/>
        <v>81200</v>
      </c>
      <c r="O422" s="296" t="s">
        <v>109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402" t="s">
        <v>151</v>
      </c>
      <c r="B423" s="403" t="s">
        <v>35</v>
      </c>
      <c r="C423" s="403" t="s">
        <v>40</v>
      </c>
      <c r="D423" s="404">
        <v>2</v>
      </c>
      <c r="E423" s="404" t="s">
        <v>41</v>
      </c>
      <c r="F423" s="288" t="s">
        <v>34</v>
      </c>
      <c r="G423" s="404">
        <v>7</v>
      </c>
      <c r="H423" s="405">
        <v>0.15625</v>
      </c>
      <c r="I423" s="406">
        <v>0.99930555555555556</v>
      </c>
      <c r="J423" s="407">
        <f t="shared" si="70"/>
        <v>20.233333333333334</v>
      </c>
      <c r="K423" s="404" t="s">
        <v>38</v>
      </c>
      <c r="L423" s="408">
        <v>0</v>
      </c>
      <c r="M423" s="408">
        <v>0</v>
      </c>
      <c r="N423" s="398">
        <f t="shared" si="72"/>
        <v>0</v>
      </c>
      <c r="O423" s="296" t="s">
        <v>90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402" t="s">
        <v>151</v>
      </c>
      <c r="B424" s="403" t="s">
        <v>35</v>
      </c>
      <c r="C424" s="403" t="s">
        <v>43</v>
      </c>
      <c r="D424" s="404">
        <v>5</v>
      </c>
      <c r="E424" s="404" t="s">
        <v>44</v>
      </c>
      <c r="F424" s="288">
        <v>99</v>
      </c>
      <c r="G424" s="404">
        <v>6</v>
      </c>
      <c r="H424" s="405">
        <v>0.2986111111111111</v>
      </c>
      <c r="I424" s="406">
        <v>0.3034722222222222</v>
      </c>
      <c r="J424" s="407">
        <f t="shared" si="70"/>
        <v>0.11666666666666667</v>
      </c>
      <c r="K424" s="404" t="s">
        <v>70</v>
      </c>
      <c r="L424" s="408">
        <v>4010</v>
      </c>
      <c r="M424" s="408">
        <v>4010</v>
      </c>
      <c r="N424" s="398">
        <f t="shared" si="72"/>
        <v>467.83333333333331</v>
      </c>
      <c r="O424" s="296" t="s">
        <v>82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402" t="s">
        <v>151</v>
      </c>
      <c r="B425" s="403" t="s">
        <v>35</v>
      </c>
      <c r="C425" s="403" t="s">
        <v>43</v>
      </c>
      <c r="D425" s="404">
        <v>11</v>
      </c>
      <c r="E425" s="404" t="s">
        <v>41</v>
      </c>
      <c r="F425" s="288" t="s">
        <v>34</v>
      </c>
      <c r="G425" s="404">
        <v>7</v>
      </c>
      <c r="H425" s="405">
        <v>0.60625000000000007</v>
      </c>
      <c r="I425" s="406">
        <v>0.62291666666666667</v>
      </c>
      <c r="J425" s="407">
        <f t="shared" si="70"/>
        <v>0.4</v>
      </c>
      <c r="K425" s="404" t="s">
        <v>121</v>
      </c>
      <c r="L425" s="408">
        <v>4010</v>
      </c>
      <c r="M425" s="408">
        <v>4010</v>
      </c>
      <c r="N425" s="398">
        <f t="shared" si="72"/>
        <v>1604</v>
      </c>
      <c r="O425" s="296" t="s">
        <v>90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402" t="s">
        <v>151</v>
      </c>
      <c r="B426" s="403" t="s">
        <v>35</v>
      </c>
      <c r="C426" s="403" t="s">
        <v>46</v>
      </c>
      <c r="D426" s="404">
        <v>12</v>
      </c>
      <c r="E426" s="404" t="s">
        <v>44</v>
      </c>
      <c r="F426" s="288">
        <v>99</v>
      </c>
      <c r="G426" s="404">
        <v>6</v>
      </c>
      <c r="H426" s="405">
        <v>0.69791666666666663</v>
      </c>
      <c r="I426" s="406">
        <v>0.77222222222222225</v>
      </c>
      <c r="J426" s="407">
        <f t="shared" si="70"/>
        <v>1.7833333333333332</v>
      </c>
      <c r="K426" s="404" t="s">
        <v>81</v>
      </c>
      <c r="L426" s="408">
        <v>4010</v>
      </c>
      <c r="M426" s="408">
        <v>4010</v>
      </c>
      <c r="N426" s="398">
        <f t="shared" si="72"/>
        <v>7151.1666666666661</v>
      </c>
      <c r="O426" s="296" t="s">
        <v>82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402" t="s">
        <v>151</v>
      </c>
      <c r="B427" s="403" t="s">
        <v>35</v>
      </c>
      <c r="C427" s="403" t="s">
        <v>43</v>
      </c>
      <c r="D427" s="450">
        <v>16</v>
      </c>
      <c r="E427" s="404" t="s">
        <v>44</v>
      </c>
      <c r="F427" s="288">
        <v>99</v>
      </c>
      <c r="G427" s="404">
        <v>6</v>
      </c>
      <c r="H427" s="405">
        <v>0.9375</v>
      </c>
      <c r="I427" s="406">
        <v>0.94930555555555562</v>
      </c>
      <c r="J427" s="407">
        <f t="shared" si="70"/>
        <v>0.28333333333333333</v>
      </c>
      <c r="K427" s="450" t="s">
        <v>63</v>
      </c>
      <c r="L427" s="408">
        <v>4010</v>
      </c>
      <c r="M427" s="408">
        <v>4010</v>
      </c>
      <c r="N427" s="398">
        <f t="shared" si="72"/>
        <v>1136.1666666666667</v>
      </c>
      <c r="O427" s="296" t="s">
        <v>82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402" t="s">
        <v>151</v>
      </c>
      <c r="B428" s="403" t="s">
        <v>35</v>
      </c>
      <c r="C428" s="403" t="s">
        <v>36</v>
      </c>
      <c r="D428" s="404">
        <v>16</v>
      </c>
      <c r="E428" s="415" t="s">
        <v>37</v>
      </c>
      <c r="F428" s="413" t="s">
        <v>34</v>
      </c>
      <c r="G428" s="404">
        <v>1</v>
      </c>
      <c r="H428" s="405">
        <v>0.9375</v>
      </c>
      <c r="I428" s="410">
        <v>0.99930555555555556</v>
      </c>
      <c r="J428" s="407">
        <f t="shared" si="70"/>
        <v>1.4833333333333334</v>
      </c>
      <c r="K428" s="404" t="s">
        <v>38</v>
      </c>
      <c r="L428" s="408">
        <v>0</v>
      </c>
      <c r="M428" s="408">
        <v>0</v>
      </c>
      <c r="N428" s="398">
        <f t="shared" si="72"/>
        <v>0</v>
      </c>
      <c r="O428" s="409" t="s">
        <v>39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402" t="s">
        <v>151</v>
      </c>
      <c r="B429" s="403" t="s">
        <v>35</v>
      </c>
      <c r="C429" s="403" t="s">
        <v>43</v>
      </c>
      <c r="D429" s="450">
        <v>16</v>
      </c>
      <c r="E429" s="404" t="s">
        <v>44</v>
      </c>
      <c r="F429" s="288">
        <v>99</v>
      </c>
      <c r="G429" s="404">
        <v>6</v>
      </c>
      <c r="H429" s="405">
        <v>0.96180555555555547</v>
      </c>
      <c r="I429" s="410">
        <v>0.99930555555555556</v>
      </c>
      <c r="J429" s="407">
        <f t="shared" si="70"/>
        <v>0.9</v>
      </c>
      <c r="K429" s="404" t="s">
        <v>108</v>
      </c>
      <c r="L429" s="408">
        <v>4010</v>
      </c>
      <c r="M429" s="408">
        <v>4010</v>
      </c>
      <c r="N429" s="398">
        <f t="shared" si="72"/>
        <v>3609</v>
      </c>
      <c r="O429" s="296" t="s">
        <v>82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372" t="s">
        <v>152</v>
      </c>
      <c r="B430" s="373" t="s">
        <v>19</v>
      </c>
      <c r="C430" s="374" t="s">
        <v>30</v>
      </c>
      <c r="D430" s="385">
        <v>1</v>
      </c>
      <c r="E430" s="375" t="s">
        <v>21</v>
      </c>
      <c r="F430" s="376">
        <v>99</v>
      </c>
      <c r="G430" s="375" t="s">
        <v>22</v>
      </c>
      <c r="H430" s="377">
        <v>0.42152777777777778</v>
      </c>
      <c r="I430" s="377">
        <v>0.44236111111111115</v>
      </c>
      <c r="J430" s="378">
        <f>HOUR(I430-H430)+MINUTE(I430-H430)/60</f>
        <v>0.5</v>
      </c>
      <c r="K430" s="378">
        <v>3</v>
      </c>
      <c r="L430" s="375">
        <v>25</v>
      </c>
      <c r="M430" s="375">
        <v>25</v>
      </c>
      <c r="N430" s="378">
        <f>J430*L430</f>
        <v>12.5</v>
      </c>
      <c r="O430" s="387" t="s">
        <v>153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372" t="s">
        <v>152</v>
      </c>
      <c r="B431" s="373" t="s">
        <v>19</v>
      </c>
      <c r="C431" s="374" t="s">
        <v>154</v>
      </c>
      <c r="D431" s="375">
        <v>1</v>
      </c>
      <c r="E431" s="375" t="s">
        <v>21</v>
      </c>
      <c r="F431" s="376">
        <v>99</v>
      </c>
      <c r="G431" s="375" t="s">
        <v>22</v>
      </c>
      <c r="H431" s="377">
        <v>0.42499999999999999</v>
      </c>
      <c r="I431" s="377">
        <v>0.4513888888888889</v>
      </c>
      <c r="J431" s="378">
        <f t="shared" ref="J431:J438" si="73">HOUR(I431-H431)+MINUTE(I431-H431)/60</f>
        <v>0.6333333333333333</v>
      </c>
      <c r="K431" s="379">
        <v>16</v>
      </c>
      <c r="L431" s="380">
        <v>492</v>
      </c>
      <c r="M431" s="380"/>
      <c r="N431" s="378">
        <f t="shared" ref="N431:N438" si="74">J431*L431</f>
        <v>311.59999999999997</v>
      </c>
      <c r="O431" s="387" t="s">
        <v>153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372" t="s">
        <v>152</v>
      </c>
      <c r="B432" s="373" t="s">
        <v>19</v>
      </c>
      <c r="C432" s="374" t="s">
        <v>28</v>
      </c>
      <c r="D432" s="375">
        <v>1</v>
      </c>
      <c r="E432" s="375" t="s">
        <v>84</v>
      </c>
      <c r="F432" s="376" t="s">
        <v>34</v>
      </c>
      <c r="G432" s="375">
        <v>7</v>
      </c>
      <c r="H432" s="377">
        <v>0.44166666666666665</v>
      </c>
      <c r="I432" s="377">
        <v>0.4861111111111111</v>
      </c>
      <c r="J432" s="378">
        <f t="shared" si="73"/>
        <v>1.0666666666666667</v>
      </c>
      <c r="K432" s="379">
        <v>5</v>
      </c>
      <c r="L432" s="375">
        <v>11</v>
      </c>
      <c r="M432" s="375"/>
      <c r="N432" s="378">
        <f t="shared" si="74"/>
        <v>11.733333333333333</v>
      </c>
      <c r="O432" s="388" t="s">
        <v>155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372" t="s">
        <v>152</v>
      </c>
      <c r="B433" s="373" t="s">
        <v>19</v>
      </c>
      <c r="C433" s="374" t="s">
        <v>154</v>
      </c>
      <c r="D433" s="375">
        <v>2</v>
      </c>
      <c r="E433" s="375" t="s">
        <v>21</v>
      </c>
      <c r="F433" s="376">
        <v>99</v>
      </c>
      <c r="G433" s="375">
        <v>6</v>
      </c>
      <c r="H433" s="377">
        <v>0.4597222222222222</v>
      </c>
      <c r="I433" s="377">
        <v>0.48541666666666666</v>
      </c>
      <c r="J433" s="378">
        <f t="shared" si="73"/>
        <v>0.6166666666666667</v>
      </c>
      <c r="K433" s="379">
        <v>2</v>
      </c>
      <c r="L433" s="375">
        <v>492</v>
      </c>
      <c r="M433" s="375"/>
      <c r="N433" s="378">
        <f t="shared" si="74"/>
        <v>303.40000000000003</v>
      </c>
      <c r="O433" s="387" t="s">
        <v>153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372" t="s">
        <v>152</v>
      </c>
      <c r="B434" s="373" t="s">
        <v>19</v>
      </c>
      <c r="C434" s="374" t="s">
        <v>24</v>
      </c>
      <c r="D434" s="375">
        <v>1</v>
      </c>
      <c r="E434" s="375" t="s">
        <v>21</v>
      </c>
      <c r="F434" s="376">
        <v>99</v>
      </c>
      <c r="G434" s="375">
        <v>6</v>
      </c>
      <c r="H434" s="377">
        <v>0.52777777777777779</v>
      </c>
      <c r="I434" s="377">
        <v>0.53749999999999998</v>
      </c>
      <c r="J434" s="378">
        <f t="shared" si="73"/>
        <v>0.23333333333333334</v>
      </c>
      <c r="K434" s="379">
        <v>10</v>
      </c>
      <c r="L434" s="375">
        <v>1</v>
      </c>
      <c r="M434" s="383"/>
      <c r="N434" s="378">
        <f t="shared" si="74"/>
        <v>0.23333333333333334</v>
      </c>
      <c r="O434" s="387" t="s">
        <v>153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372" t="s">
        <v>152</v>
      </c>
      <c r="B435" s="373" t="s">
        <v>19</v>
      </c>
      <c r="C435" s="374" t="s">
        <v>154</v>
      </c>
      <c r="D435" s="375">
        <v>3</v>
      </c>
      <c r="E435" s="375" t="s">
        <v>21</v>
      </c>
      <c r="F435" s="376">
        <v>99</v>
      </c>
      <c r="G435" s="375">
        <v>6</v>
      </c>
      <c r="H435" s="377">
        <v>0.60347222222222219</v>
      </c>
      <c r="I435" s="377">
        <v>0.74791666666666667</v>
      </c>
      <c r="J435" s="378">
        <f t="shared" si="73"/>
        <v>3.4666666666666668</v>
      </c>
      <c r="K435" s="379">
        <v>12</v>
      </c>
      <c r="L435" s="375">
        <v>492</v>
      </c>
      <c r="M435" s="380"/>
      <c r="N435" s="378">
        <f t="shared" si="74"/>
        <v>1705.6000000000001</v>
      </c>
      <c r="O435" s="387" t="s">
        <v>153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372" t="s">
        <v>152</v>
      </c>
      <c r="B436" s="373" t="s">
        <v>19</v>
      </c>
      <c r="C436" s="374" t="s">
        <v>25</v>
      </c>
      <c r="D436" s="375">
        <v>1</v>
      </c>
      <c r="E436" s="375" t="s">
        <v>21</v>
      </c>
      <c r="F436" s="376">
        <v>99</v>
      </c>
      <c r="G436" s="375" t="s">
        <v>22</v>
      </c>
      <c r="H436" s="377">
        <v>0.66180555555555554</v>
      </c>
      <c r="I436" s="377">
        <v>0.67222222222222217</v>
      </c>
      <c r="J436" s="378">
        <f t="shared" si="73"/>
        <v>0.25</v>
      </c>
      <c r="K436" s="379">
        <v>16</v>
      </c>
      <c r="L436" s="375">
        <v>14</v>
      </c>
      <c r="M436" s="380"/>
      <c r="N436" s="378">
        <f t="shared" si="74"/>
        <v>3.5</v>
      </c>
      <c r="O436" s="387" t="s">
        <v>153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372" t="s">
        <v>152</v>
      </c>
      <c r="B437" s="373" t="s">
        <v>19</v>
      </c>
      <c r="C437" s="374" t="s">
        <v>154</v>
      </c>
      <c r="D437" s="375">
        <v>4</v>
      </c>
      <c r="E437" s="375" t="s">
        <v>21</v>
      </c>
      <c r="F437" s="376">
        <v>99</v>
      </c>
      <c r="G437" s="375">
        <v>1</v>
      </c>
      <c r="H437" s="377">
        <v>0.85555555555555562</v>
      </c>
      <c r="I437" s="377">
        <v>0.99930555555555556</v>
      </c>
      <c r="J437" s="378">
        <f t="shared" si="73"/>
        <v>3.45</v>
      </c>
      <c r="K437" s="379">
        <v>12</v>
      </c>
      <c r="L437" s="375">
        <v>492</v>
      </c>
      <c r="M437" s="380"/>
      <c r="N437" s="378">
        <f t="shared" si="74"/>
        <v>1697.4</v>
      </c>
      <c r="O437" s="387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372" t="s">
        <v>152</v>
      </c>
      <c r="B438" s="373" t="s">
        <v>19</v>
      </c>
      <c r="C438" s="374" t="s">
        <v>28</v>
      </c>
      <c r="D438" s="375">
        <v>2</v>
      </c>
      <c r="E438" s="375" t="s">
        <v>21</v>
      </c>
      <c r="F438" s="376">
        <v>99</v>
      </c>
      <c r="G438" s="375" t="s">
        <v>156</v>
      </c>
      <c r="H438" s="377">
        <v>0.87569444444444444</v>
      </c>
      <c r="I438" s="377">
        <v>0.91111111111111109</v>
      </c>
      <c r="J438" s="378">
        <f t="shared" si="73"/>
        <v>0.85</v>
      </c>
      <c r="K438" s="379">
        <v>5</v>
      </c>
      <c r="L438" s="375">
        <v>11</v>
      </c>
      <c r="M438" s="380"/>
      <c r="N438" s="378">
        <f t="shared" si="74"/>
        <v>9.35</v>
      </c>
      <c r="O438" s="387" t="s">
        <v>153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72" t="s">
        <v>147</v>
      </c>
      <c r="B439" s="373" t="s">
        <v>19</v>
      </c>
      <c r="C439" s="374" t="s">
        <v>32</v>
      </c>
      <c r="D439" s="375"/>
      <c r="E439" s="375" t="s">
        <v>21</v>
      </c>
      <c r="F439" s="376">
        <v>99</v>
      </c>
      <c r="G439" s="375">
        <v>7</v>
      </c>
      <c r="H439" s="377">
        <v>0</v>
      </c>
      <c r="I439" s="377">
        <v>0.20277777777777781</v>
      </c>
      <c r="J439" s="378">
        <f>HOUR(I439-H439)+MINUTE(I439-H439)/60</f>
        <v>4.8666666666666671</v>
      </c>
      <c r="K439" s="379"/>
      <c r="L439" s="375">
        <v>14</v>
      </c>
      <c r="M439" s="380"/>
      <c r="N439" s="378">
        <f>J439*L439</f>
        <v>68.13333333333334</v>
      </c>
      <c r="O439" s="387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372" t="s">
        <v>152</v>
      </c>
      <c r="B440" s="373" t="s">
        <v>19</v>
      </c>
      <c r="C440" s="374" t="s">
        <v>32</v>
      </c>
      <c r="D440" s="375">
        <v>1</v>
      </c>
      <c r="E440" s="375" t="s">
        <v>21</v>
      </c>
      <c r="F440" s="376">
        <v>99</v>
      </c>
      <c r="G440" s="375">
        <v>1</v>
      </c>
      <c r="H440" s="377">
        <v>0.42499999999999999</v>
      </c>
      <c r="I440" s="377">
        <v>0.55138888888888882</v>
      </c>
      <c r="J440" s="378">
        <f>HOUR(I440-H440)+MINUTE(I440-H440)/60</f>
        <v>3.0333333333333332</v>
      </c>
      <c r="K440" s="379">
        <v>2.7</v>
      </c>
      <c r="L440" s="375">
        <v>14</v>
      </c>
      <c r="M440" s="380"/>
      <c r="N440" s="378">
        <f>J440*L440</f>
        <v>42.466666666666669</v>
      </c>
      <c r="O440" s="387" t="s">
        <v>153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72" t="s">
        <v>152</v>
      </c>
      <c r="B441" s="373" t="s">
        <v>19</v>
      </c>
      <c r="C441" s="374" t="s">
        <v>32</v>
      </c>
      <c r="D441" s="375">
        <v>2</v>
      </c>
      <c r="E441" s="375" t="s">
        <v>21</v>
      </c>
      <c r="F441" s="376">
        <v>99</v>
      </c>
      <c r="G441" s="375">
        <v>7</v>
      </c>
      <c r="H441" s="377">
        <v>0.60347222222222219</v>
      </c>
      <c r="I441" s="377">
        <v>0.76388888888888884</v>
      </c>
      <c r="J441" s="378">
        <f>HOUR(I441-H441)+MINUTE(I441-H441)/60</f>
        <v>3.85</v>
      </c>
      <c r="K441" s="379"/>
      <c r="L441" s="375">
        <v>14</v>
      </c>
      <c r="M441" s="380"/>
      <c r="N441" s="378">
        <f>J441*L441</f>
        <v>53.9</v>
      </c>
      <c r="O441" s="387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72" t="s">
        <v>152</v>
      </c>
      <c r="B442" s="373" t="s">
        <v>19</v>
      </c>
      <c r="C442" s="374" t="s">
        <v>32</v>
      </c>
      <c r="D442" s="375">
        <v>3</v>
      </c>
      <c r="E442" s="375" t="s">
        <v>21</v>
      </c>
      <c r="F442" s="376">
        <v>99</v>
      </c>
      <c r="G442" s="375">
        <v>6</v>
      </c>
      <c r="H442" s="377">
        <v>0.85555555555555562</v>
      </c>
      <c r="I442" s="377">
        <v>0.99930555555555556</v>
      </c>
      <c r="J442" s="378">
        <f>HOUR(I442-H442)+MINUTE(I442-H442)/60</f>
        <v>3.45</v>
      </c>
      <c r="K442" s="379">
        <v>2</v>
      </c>
      <c r="L442" s="375">
        <v>14</v>
      </c>
      <c r="M442" s="380"/>
      <c r="N442" s="378">
        <f>J442*L442</f>
        <v>48.300000000000004</v>
      </c>
      <c r="O442" s="387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423" t="s">
        <v>152</v>
      </c>
      <c r="B443" s="403" t="s">
        <v>35</v>
      </c>
      <c r="C443" s="403" t="s">
        <v>43</v>
      </c>
      <c r="D443" s="404"/>
      <c r="E443" s="404" t="s">
        <v>44</v>
      </c>
      <c r="F443" s="288">
        <v>99</v>
      </c>
      <c r="G443" s="404">
        <v>6</v>
      </c>
      <c r="H443" s="405">
        <v>0</v>
      </c>
      <c r="I443" s="406">
        <v>0.70694444444444438</v>
      </c>
      <c r="J443" s="407">
        <f t="shared" ref="J443:J480" si="75">HOUR(I443-H443)+MINUTE(I443-H443)/60</f>
        <v>16.966666666666665</v>
      </c>
      <c r="K443" s="404" t="s">
        <v>38</v>
      </c>
      <c r="L443" s="408">
        <v>4010</v>
      </c>
      <c r="M443" s="408">
        <v>4010</v>
      </c>
      <c r="N443" s="398">
        <f t="shared" ref="N443:N460" si="76">J443*L443</f>
        <v>68036.333333333328</v>
      </c>
      <c r="O443" s="296" t="s">
        <v>157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423" t="s">
        <v>152</v>
      </c>
      <c r="B444" s="403" t="s">
        <v>35</v>
      </c>
      <c r="C444" s="403" t="s">
        <v>36</v>
      </c>
      <c r="D444" s="404"/>
      <c r="E444" s="404" t="s">
        <v>37</v>
      </c>
      <c r="F444" s="288" t="s">
        <v>34</v>
      </c>
      <c r="G444" s="404">
        <v>1</v>
      </c>
      <c r="H444" s="406">
        <v>0</v>
      </c>
      <c r="I444" s="414">
        <v>0.99930555555555556</v>
      </c>
      <c r="J444" s="407">
        <f t="shared" si="75"/>
        <v>23.983333333333334</v>
      </c>
      <c r="K444" s="404" t="s">
        <v>38</v>
      </c>
      <c r="L444" s="460">
        <v>0</v>
      </c>
      <c r="M444" s="460">
        <v>0</v>
      </c>
      <c r="N444" s="398">
        <f t="shared" si="76"/>
        <v>0</v>
      </c>
      <c r="O444" s="296" t="s">
        <v>39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423" t="s">
        <v>152</v>
      </c>
      <c r="B445" s="403" t="s">
        <v>35</v>
      </c>
      <c r="C445" s="403" t="s">
        <v>40</v>
      </c>
      <c r="D445" s="404"/>
      <c r="E445" s="404" t="s">
        <v>37</v>
      </c>
      <c r="F445" s="288" t="s">
        <v>34</v>
      </c>
      <c r="G445" s="404">
        <v>1</v>
      </c>
      <c r="H445" s="406">
        <v>0</v>
      </c>
      <c r="I445" s="406">
        <v>0.71458333333333324</v>
      </c>
      <c r="J445" s="407">
        <f t="shared" si="75"/>
        <v>17.149999999999999</v>
      </c>
      <c r="K445" s="404" t="s">
        <v>38</v>
      </c>
      <c r="L445" s="408">
        <v>9634</v>
      </c>
      <c r="M445" s="408">
        <v>9634</v>
      </c>
      <c r="N445" s="398">
        <f t="shared" si="76"/>
        <v>165223.09999999998</v>
      </c>
      <c r="O445" s="296" t="s">
        <v>158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423" t="s">
        <v>152</v>
      </c>
      <c r="B446" s="403" t="s">
        <v>35</v>
      </c>
      <c r="C446" s="403" t="s">
        <v>46</v>
      </c>
      <c r="D446" s="404">
        <v>3</v>
      </c>
      <c r="E446" s="404" t="s">
        <v>44</v>
      </c>
      <c r="F446" s="288">
        <v>99</v>
      </c>
      <c r="G446" s="404">
        <v>6</v>
      </c>
      <c r="H446" s="405">
        <v>0.3972222222222222</v>
      </c>
      <c r="I446" s="405">
        <v>0.4236111111111111</v>
      </c>
      <c r="J446" s="407">
        <f t="shared" si="75"/>
        <v>0.6333333333333333</v>
      </c>
      <c r="K446" s="404" t="s">
        <v>70</v>
      </c>
      <c r="L446" s="408">
        <v>117</v>
      </c>
      <c r="M446" s="408">
        <v>117</v>
      </c>
      <c r="N446" s="398">
        <f t="shared" si="76"/>
        <v>74.099999999999994</v>
      </c>
      <c r="O446" s="296" t="s">
        <v>64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423" t="s">
        <v>152</v>
      </c>
      <c r="B447" s="403" t="s">
        <v>35</v>
      </c>
      <c r="C447" s="403" t="s">
        <v>46</v>
      </c>
      <c r="D447" s="404">
        <v>6</v>
      </c>
      <c r="E447" s="404" t="s">
        <v>44</v>
      </c>
      <c r="F447" s="288">
        <v>99</v>
      </c>
      <c r="G447" s="404">
        <v>6</v>
      </c>
      <c r="H447" s="414">
        <v>0.61805555555555558</v>
      </c>
      <c r="I447" s="414">
        <v>0.63194444444444442</v>
      </c>
      <c r="J447" s="407">
        <f t="shared" si="75"/>
        <v>0.33333333333333331</v>
      </c>
      <c r="K447" s="404" t="s">
        <v>70</v>
      </c>
      <c r="L447" s="408">
        <v>117</v>
      </c>
      <c r="M447" s="408">
        <v>117</v>
      </c>
      <c r="N447" s="398">
        <f t="shared" si="76"/>
        <v>39</v>
      </c>
      <c r="O447" s="296" t="s">
        <v>64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23" t="s">
        <v>152</v>
      </c>
      <c r="B448" s="403" t="s">
        <v>35</v>
      </c>
      <c r="C448" s="403" t="s">
        <v>46</v>
      </c>
      <c r="D448" s="404">
        <v>8</v>
      </c>
      <c r="E448" s="404" t="s">
        <v>44</v>
      </c>
      <c r="F448" s="288">
        <v>99</v>
      </c>
      <c r="G448" s="404">
        <v>6</v>
      </c>
      <c r="H448" s="414">
        <v>0.64930555555555558</v>
      </c>
      <c r="I448" s="414">
        <v>0.74375000000000002</v>
      </c>
      <c r="J448" s="407">
        <f t="shared" si="75"/>
        <v>2.2666666666666666</v>
      </c>
      <c r="K448" s="404" t="s">
        <v>70</v>
      </c>
      <c r="L448" s="408">
        <v>117</v>
      </c>
      <c r="M448" s="408">
        <v>117</v>
      </c>
      <c r="N448" s="398">
        <f t="shared" si="76"/>
        <v>265.2</v>
      </c>
      <c r="O448" s="296" t="s">
        <v>64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23" t="s">
        <v>152</v>
      </c>
      <c r="B449" s="403" t="s">
        <v>35</v>
      </c>
      <c r="C449" s="403" t="s">
        <v>43</v>
      </c>
      <c r="D449" s="404">
        <v>11</v>
      </c>
      <c r="E449" s="423" t="s">
        <v>131</v>
      </c>
      <c r="F449" s="288">
        <v>99</v>
      </c>
      <c r="G449" s="404">
        <v>6</v>
      </c>
      <c r="H449" s="414">
        <v>0.77916666666666667</v>
      </c>
      <c r="I449" s="414">
        <v>0.91180555555555554</v>
      </c>
      <c r="J449" s="407">
        <f t="shared" si="75"/>
        <v>3.1833333333333331</v>
      </c>
      <c r="K449" s="423" t="s">
        <v>145</v>
      </c>
      <c r="L449" s="408">
        <v>4010</v>
      </c>
      <c r="M449" s="408">
        <v>4010</v>
      </c>
      <c r="N449" s="398">
        <f t="shared" si="76"/>
        <v>12765.166666666666</v>
      </c>
      <c r="O449" s="296" t="s">
        <v>64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23" t="s">
        <v>152</v>
      </c>
      <c r="B450" s="403" t="s">
        <v>35</v>
      </c>
      <c r="C450" s="403" t="s">
        <v>40</v>
      </c>
      <c r="D450" s="404">
        <v>11</v>
      </c>
      <c r="E450" s="404" t="s">
        <v>37</v>
      </c>
      <c r="F450" s="288" t="s">
        <v>34</v>
      </c>
      <c r="G450" s="404">
        <v>1</v>
      </c>
      <c r="H450" s="414">
        <v>0.77916666666666667</v>
      </c>
      <c r="I450" s="414">
        <v>0.91180555555555554</v>
      </c>
      <c r="J450" s="407">
        <f t="shared" si="75"/>
        <v>3.1833333333333331</v>
      </c>
      <c r="K450" s="404" t="s">
        <v>38</v>
      </c>
      <c r="L450" s="459">
        <v>0</v>
      </c>
      <c r="M450" s="459">
        <v>0</v>
      </c>
      <c r="N450" s="398">
        <f t="shared" si="76"/>
        <v>0</v>
      </c>
      <c r="O450" s="296" t="s">
        <v>39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423" t="s">
        <v>152</v>
      </c>
      <c r="B451" s="403" t="s">
        <v>35</v>
      </c>
      <c r="C451" s="403" t="s">
        <v>46</v>
      </c>
      <c r="D451" s="404">
        <v>12</v>
      </c>
      <c r="E451" s="412" t="s">
        <v>41</v>
      </c>
      <c r="F451" s="413" t="s">
        <v>34</v>
      </c>
      <c r="G451" s="404">
        <v>7</v>
      </c>
      <c r="H451" s="414">
        <v>0.79305555555555562</v>
      </c>
      <c r="I451" s="414">
        <v>0.91249999999999998</v>
      </c>
      <c r="J451" s="407">
        <f t="shared" si="75"/>
        <v>2.8666666666666667</v>
      </c>
      <c r="K451" s="423" t="s">
        <v>145</v>
      </c>
      <c r="L451" s="408">
        <v>117</v>
      </c>
      <c r="M451" s="408">
        <v>117</v>
      </c>
      <c r="N451" s="398">
        <f t="shared" si="76"/>
        <v>335.4</v>
      </c>
      <c r="O451" s="296" t="s">
        <v>42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23" t="s">
        <v>152</v>
      </c>
      <c r="B452" s="403" t="s">
        <v>35</v>
      </c>
      <c r="C452" s="403" t="s">
        <v>40</v>
      </c>
      <c r="D452" s="404">
        <v>13</v>
      </c>
      <c r="E452" s="412" t="s">
        <v>41</v>
      </c>
      <c r="F452" s="413" t="s">
        <v>34</v>
      </c>
      <c r="G452" s="404">
        <v>7</v>
      </c>
      <c r="H452" s="414">
        <v>0.91180555555555554</v>
      </c>
      <c r="I452" s="414">
        <v>0.99930555555555556</v>
      </c>
      <c r="J452" s="407">
        <f t="shared" si="75"/>
        <v>2.1</v>
      </c>
      <c r="K452" s="423" t="s">
        <v>38</v>
      </c>
      <c r="L452" s="459">
        <v>0</v>
      </c>
      <c r="M452" s="459">
        <v>0</v>
      </c>
      <c r="N452" s="398">
        <f t="shared" si="76"/>
        <v>0</v>
      </c>
      <c r="O452" s="296" t="s">
        <v>90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392">
        <v>44362</v>
      </c>
      <c r="B453" s="393" t="s">
        <v>47</v>
      </c>
      <c r="C453" s="394" t="s">
        <v>49</v>
      </c>
      <c r="D453" s="395">
        <v>1</v>
      </c>
      <c r="E453" s="395" t="s">
        <v>21</v>
      </c>
      <c r="F453" s="286">
        <v>99</v>
      </c>
      <c r="G453" s="400">
        <v>7</v>
      </c>
      <c r="H453" s="397">
        <v>0</v>
      </c>
      <c r="I453" s="397">
        <v>0.3972222222222222</v>
      </c>
      <c r="J453" s="398">
        <f t="shared" si="75"/>
        <v>9.5333333333333332</v>
      </c>
      <c r="K453" s="399">
        <v>5.7</v>
      </c>
      <c r="L453" s="395">
        <v>9306</v>
      </c>
      <c r="M453" s="295"/>
      <c r="N453" s="398">
        <f t="shared" si="76"/>
        <v>88717.2</v>
      </c>
      <c r="O453" s="294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392">
        <v>44362</v>
      </c>
      <c r="B454" s="393" t="s">
        <v>47</v>
      </c>
      <c r="C454" s="394" t="s">
        <v>159</v>
      </c>
      <c r="D454" s="395">
        <v>1</v>
      </c>
      <c r="E454" s="395" t="s">
        <v>21</v>
      </c>
      <c r="F454" s="396">
        <v>99</v>
      </c>
      <c r="G454" s="395">
        <v>1</v>
      </c>
      <c r="H454" s="397">
        <v>0</v>
      </c>
      <c r="I454" s="397">
        <v>0.62152777777777779</v>
      </c>
      <c r="J454" s="416">
        <f t="shared" si="75"/>
        <v>14.916666666666666</v>
      </c>
      <c r="K454" s="399">
        <v>0.1</v>
      </c>
      <c r="L454" s="295">
        <v>6</v>
      </c>
      <c r="M454" s="295"/>
      <c r="N454" s="398">
        <f t="shared" si="76"/>
        <v>89.5</v>
      </c>
      <c r="O454" s="294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392">
        <v>44362</v>
      </c>
      <c r="B455" s="461" t="s">
        <v>47</v>
      </c>
      <c r="C455" s="394" t="s">
        <v>53</v>
      </c>
      <c r="D455" s="395">
        <v>1</v>
      </c>
      <c r="E455" s="395" t="s">
        <v>21</v>
      </c>
      <c r="F455" s="396">
        <v>99</v>
      </c>
      <c r="G455" s="395">
        <v>1</v>
      </c>
      <c r="H455" s="397">
        <v>0</v>
      </c>
      <c r="I455" s="397">
        <v>0.43888888888888888</v>
      </c>
      <c r="J455" s="416">
        <f t="shared" si="75"/>
        <v>10.533333333333333</v>
      </c>
      <c r="K455" s="399">
        <v>0.1</v>
      </c>
      <c r="L455" s="295">
        <v>6</v>
      </c>
      <c r="M455" s="295"/>
      <c r="N455" s="398">
        <f t="shared" si="76"/>
        <v>63.2</v>
      </c>
      <c r="O455" s="294" t="s">
        <v>160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392">
        <v>44362</v>
      </c>
      <c r="B456" s="393" t="s">
        <v>47</v>
      </c>
      <c r="C456" s="394" t="s">
        <v>48</v>
      </c>
      <c r="D456" s="395">
        <v>1</v>
      </c>
      <c r="E456" s="395" t="s">
        <v>21</v>
      </c>
      <c r="F456" s="396">
        <v>99</v>
      </c>
      <c r="G456" s="395">
        <v>1</v>
      </c>
      <c r="H456" s="397">
        <v>0</v>
      </c>
      <c r="I456" s="397">
        <v>0.32222222222222224</v>
      </c>
      <c r="J456" s="398">
        <f t="shared" si="75"/>
        <v>7.7333333333333334</v>
      </c>
      <c r="K456" s="398">
        <v>0.08</v>
      </c>
      <c r="L456" s="295">
        <v>1065</v>
      </c>
      <c r="M456" s="295"/>
      <c r="N456" s="398">
        <f t="shared" si="76"/>
        <v>8236</v>
      </c>
      <c r="O456" s="294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392">
        <v>44363</v>
      </c>
      <c r="B457" s="393" t="s">
        <v>47</v>
      </c>
      <c r="C457" s="394" t="s">
        <v>59</v>
      </c>
      <c r="D457" s="395">
        <v>1</v>
      </c>
      <c r="E457" s="395" t="s">
        <v>84</v>
      </c>
      <c r="F457" s="396">
        <v>99</v>
      </c>
      <c r="G457" s="395">
        <v>1</v>
      </c>
      <c r="H457" s="397">
        <v>0.35486111111111113</v>
      </c>
      <c r="I457" s="397">
        <v>0.43888888888888888</v>
      </c>
      <c r="J457" s="398">
        <f t="shared" si="75"/>
        <v>2.0166666666666666</v>
      </c>
      <c r="K457" s="399">
        <v>11.2</v>
      </c>
      <c r="L457" s="295">
        <v>667</v>
      </c>
      <c r="M457" s="295"/>
      <c r="N457" s="398">
        <f t="shared" si="76"/>
        <v>1345.1166666666666</v>
      </c>
      <c r="O457" s="294" t="s">
        <v>148</v>
      </c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392">
        <v>44363</v>
      </c>
      <c r="B458" s="393" t="s">
        <v>47</v>
      </c>
      <c r="C458" s="394" t="s">
        <v>48</v>
      </c>
      <c r="D458" s="395">
        <v>2</v>
      </c>
      <c r="E458" s="395" t="s">
        <v>84</v>
      </c>
      <c r="F458" s="396">
        <v>99</v>
      </c>
      <c r="G458" s="395">
        <v>1</v>
      </c>
      <c r="H458" s="397">
        <v>0.35486111111111113</v>
      </c>
      <c r="I458" s="397">
        <v>0.44097222222222227</v>
      </c>
      <c r="J458" s="398">
        <f t="shared" si="75"/>
        <v>2.0666666666666669</v>
      </c>
      <c r="K458" s="398">
        <v>0.08</v>
      </c>
      <c r="L458" s="295">
        <v>1065</v>
      </c>
      <c r="M458" s="295"/>
      <c r="N458" s="398">
        <f t="shared" si="76"/>
        <v>2201</v>
      </c>
      <c r="O458" s="294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392">
        <v>44363</v>
      </c>
      <c r="B459" s="393" t="s">
        <v>47</v>
      </c>
      <c r="C459" s="394" t="s">
        <v>49</v>
      </c>
      <c r="D459" s="395">
        <v>2</v>
      </c>
      <c r="E459" s="395" t="s">
        <v>21</v>
      </c>
      <c r="F459" s="286">
        <v>99</v>
      </c>
      <c r="G459" s="400">
        <v>7</v>
      </c>
      <c r="H459" s="397">
        <v>0.3972222222222222</v>
      </c>
      <c r="I459" s="397">
        <v>0.61736111111111114</v>
      </c>
      <c r="J459" s="398">
        <f t="shared" si="75"/>
        <v>5.2833333333333332</v>
      </c>
      <c r="K459" s="399">
        <v>5.7</v>
      </c>
      <c r="L459" s="395">
        <v>9306</v>
      </c>
      <c r="M459" s="295"/>
      <c r="N459" s="398">
        <f t="shared" si="76"/>
        <v>49166.7</v>
      </c>
      <c r="O459" s="294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392">
        <v>44363</v>
      </c>
      <c r="B460" s="393" t="s">
        <v>47</v>
      </c>
      <c r="C460" s="394" t="s">
        <v>73</v>
      </c>
      <c r="D460" s="395">
        <v>1</v>
      </c>
      <c r="E460" s="395" t="s">
        <v>21</v>
      </c>
      <c r="F460" s="396">
        <v>99</v>
      </c>
      <c r="G460" s="395">
        <v>1</v>
      </c>
      <c r="H460" s="397">
        <v>0.61736111111111114</v>
      </c>
      <c r="I460" s="397">
        <v>0.63263888888888886</v>
      </c>
      <c r="J460" s="398">
        <f t="shared" si="75"/>
        <v>0.36666666666666664</v>
      </c>
      <c r="K460" s="399">
        <v>10</v>
      </c>
      <c r="L460" s="295">
        <v>33</v>
      </c>
      <c r="M460" s="295"/>
      <c r="N460" s="398">
        <f t="shared" si="76"/>
        <v>12.1</v>
      </c>
      <c r="O460" s="294" t="s">
        <v>148</v>
      </c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92">
        <v>44363</v>
      </c>
      <c r="B461" s="393" t="s">
        <v>47</v>
      </c>
      <c r="C461" s="394" t="s">
        <v>49</v>
      </c>
      <c r="D461" s="395">
        <v>3</v>
      </c>
      <c r="E461" s="395" t="s">
        <v>21</v>
      </c>
      <c r="F461" s="286">
        <v>99</v>
      </c>
      <c r="G461" s="400">
        <v>7</v>
      </c>
      <c r="H461" s="397">
        <v>0.61736111111111114</v>
      </c>
      <c r="I461" s="397">
        <v>0.64861111111111114</v>
      </c>
      <c r="J461" s="398">
        <f t="shared" si="75"/>
        <v>0.75</v>
      </c>
      <c r="K461" s="399">
        <v>5.7</v>
      </c>
      <c r="L461" s="395">
        <v>9306</v>
      </c>
      <c r="M461" s="295"/>
      <c r="N461" s="398">
        <f>J461*L461</f>
        <v>6979.5</v>
      </c>
      <c r="O461" s="294" t="s">
        <v>161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47.1">
      <c r="A462" s="392">
        <v>44363</v>
      </c>
      <c r="B462" s="393" t="s">
        <v>47</v>
      </c>
      <c r="C462" s="394" t="s">
        <v>73</v>
      </c>
      <c r="D462" s="395">
        <v>2</v>
      </c>
      <c r="E462" s="395" t="s">
        <v>33</v>
      </c>
      <c r="F462" s="396" t="s">
        <v>34</v>
      </c>
      <c r="G462" s="395">
        <v>7</v>
      </c>
      <c r="H462" s="397">
        <v>0.79236111111111107</v>
      </c>
      <c r="I462" s="397">
        <v>0.87361111111111101</v>
      </c>
      <c r="J462" s="398">
        <f t="shared" si="75"/>
        <v>1.95</v>
      </c>
      <c r="K462" s="399">
        <v>10</v>
      </c>
      <c r="L462" s="295">
        <v>33</v>
      </c>
      <c r="M462" s="295"/>
      <c r="N462" s="398">
        <f t="shared" ref="N462" si="77">J462*L462</f>
        <v>64.349999999999994</v>
      </c>
      <c r="O462" s="294" t="s">
        <v>148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45">
      <c r="A463" s="392">
        <v>44363</v>
      </c>
      <c r="B463" s="393" t="s">
        <v>47</v>
      </c>
      <c r="C463" s="394" t="s">
        <v>49</v>
      </c>
      <c r="D463" s="395">
        <v>4</v>
      </c>
      <c r="E463" s="395" t="s">
        <v>21</v>
      </c>
      <c r="F463" s="286">
        <v>99</v>
      </c>
      <c r="G463" s="400">
        <v>7</v>
      </c>
      <c r="H463" s="397">
        <v>0.79236111111111107</v>
      </c>
      <c r="I463" s="397">
        <v>0.99930555555555556</v>
      </c>
      <c r="J463" s="398">
        <f t="shared" si="75"/>
        <v>4.9666666666666668</v>
      </c>
      <c r="K463" s="399">
        <v>5.7</v>
      </c>
      <c r="L463" s="395">
        <v>9306</v>
      </c>
      <c r="M463" s="295"/>
      <c r="N463" s="398">
        <f>J463*L463</f>
        <v>46219.8</v>
      </c>
      <c r="O463" s="294"/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392">
        <v>44363</v>
      </c>
      <c r="B464" s="393" t="s">
        <v>47</v>
      </c>
      <c r="C464" s="394" t="s">
        <v>58</v>
      </c>
      <c r="D464" s="395">
        <v>1</v>
      </c>
      <c r="E464" s="395" t="s">
        <v>33</v>
      </c>
      <c r="F464" s="396" t="s">
        <v>34</v>
      </c>
      <c r="G464" s="395">
        <v>7</v>
      </c>
      <c r="H464" s="397">
        <v>0.80555555555555547</v>
      </c>
      <c r="I464" s="397">
        <v>0.91041666666666676</v>
      </c>
      <c r="J464" s="398">
        <f t="shared" si="75"/>
        <v>2.5166666666666666</v>
      </c>
      <c r="K464" s="399">
        <v>2.8</v>
      </c>
      <c r="L464" s="295">
        <v>1773</v>
      </c>
      <c r="M464" s="449"/>
      <c r="N464" s="398">
        <f t="shared" ref="N464" si="78">J464*L464</f>
        <v>4462.05</v>
      </c>
      <c r="O464" s="294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392">
        <v>44363</v>
      </c>
      <c r="B465" s="393" t="s">
        <v>47</v>
      </c>
      <c r="C465" s="394" t="s">
        <v>49</v>
      </c>
      <c r="D465" s="395">
        <v>1</v>
      </c>
      <c r="E465" s="395" t="s">
        <v>21</v>
      </c>
      <c r="F465" s="286">
        <v>99</v>
      </c>
      <c r="G465" s="400">
        <v>7</v>
      </c>
      <c r="H465" s="397">
        <v>0</v>
      </c>
      <c r="I465" s="397">
        <v>0.31597222222222221</v>
      </c>
      <c r="J465" s="398">
        <f t="shared" si="75"/>
        <v>7.583333333333333</v>
      </c>
      <c r="K465" s="399">
        <v>5.7</v>
      </c>
      <c r="L465" s="395">
        <v>9306</v>
      </c>
      <c r="M465" s="395">
        <v>9306</v>
      </c>
      <c r="N465" s="398">
        <f>J465*L465</f>
        <v>70570.5</v>
      </c>
      <c r="O465" s="296" t="s">
        <v>39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392">
        <v>44364</v>
      </c>
      <c r="B466" s="393" t="s">
        <v>47</v>
      </c>
      <c r="C466" s="394" t="s">
        <v>49</v>
      </c>
      <c r="D466" s="395">
        <v>2</v>
      </c>
      <c r="E466" s="395" t="s">
        <v>162</v>
      </c>
      <c r="F466" s="286">
        <v>99</v>
      </c>
      <c r="G466" s="400">
        <v>7</v>
      </c>
      <c r="H466" s="397">
        <v>0.50902777777777775</v>
      </c>
      <c r="I466" s="397">
        <v>0.98611111111111116</v>
      </c>
      <c r="J466" s="398">
        <f t="shared" si="75"/>
        <v>11.45</v>
      </c>
      <c r="K466" s="399">
        <v>5.7</v>
      </c>
      <c r="L466" s="395">
        <v>9306</v>
      </c>
      <c r="M466" s="295"/>
      <c r="N466" s="398">
        <f t="shared" ref="N466:N480" si="79">J466*L466</f>
        <v>106553.7</v>
      </c>
      <c r="O466" s="294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423" t="s">
        <v>152</v>
      </c>
      <c r="B467" s="403" t="s">
        <v>35</v>
      </c>
      <c r="C467" s="403" t="s">
        <v>36</v>
      </c>
      <c r="D467" s="404"/>
      <c r="E467" s="404" t="s">
        <v>37</v>
      </c>
      <c r="F467" s="288" t="s">
        <v>34</v>
      </c>
      <c r="G467" s="404">
        <v>1</v>
      </c>
      <c r="H467" s="406">
        <v>0</v>
      </c>
      <c r="I467" s="414">
        <v>0.46388888888888885</v>
      </c>
      <c r="J467" s="407">
        <f t="shared" si="75"/>
        <v>11.133333333333333</v>
      </c>
      <c r="K467" s="404" t="s">
        <v>38</v>
      </c>
      <c r="L467" s="408">
        <v>4000</v>
      </c>
      <c r="M467" s="408">
        <v>4000</v>
      </c>
      <c r="N467" s="398">
        <f t="shared" si="79"/>
        <v>44533.333333333328</v>
      </c>
      <c r="O467" s="296" t="s">
        <v>39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423" t="s">
        <v>163</v>
      </c>
      <c r="B468" s="440" t="s">
        <v>35</v>
      </c>
      <c r="C468" s="403" t="s">
        <v>43</v>
      </c>
      <c r="D468" s="411">
        <v>1</v>
      </c>
      <c r="E468" s="404" t="s">
        <v>44</v>
      </c>
      <c r="F468" s="288">
        <v>99</v>
      </c>
      <c r="G468" s="404">
        <v>6</v>
      </c>
      <c r="H468" s="405">
        <v>0.15277777777777776</v>
      </c>
      <c r="I468" s="406">
        <v>0.22569444444444445</v>
      </c>
      <c r="J468" s="407">
        <f t="shared" si="75"/>
        <v>1.75</v>
      </c>
      <c r="K468" s="404" t="s">
        <v>145</v>
      </c>
      <c r="L468" s="408">
        <v>4010</v>
      </c>
      <c r="M468" s="408">
        <v>4010</v>
      </c>
      <c r="N468" s="398">
        <f t="shared" si="79"/>
        <v>7017.5</v>
      </c>
      <c r="O468" s="296" t="s">
        <v>39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45">
      <c r="A469" s="423" t="s">
        <v>163</v>
      </c>
      <c r="B469" s="440" t="s">
        <v>35</v>
      </c>
      <c r="C469" s="403" t="s">
        <v>40</v>
      </c>
      <c r="D469" s="411">
        <v>1</v>
      </c>
      <c r="E469" s="404" t="s">
        <v>37</v>
      </c>
      <c r="F469" s="288" t="s">
        <v>34</v>
      </c>
      <c r="G469" s="404">
        <v>1</v>
      </c>
      <c r="H469" s="405">
        <v>0.15277777777777776</v>
      </c>
      <c r="I469" s="406">
        <v>0.22569444444444445</v>
      </c>
      <c r="J469" s="407">
        <f t="shared" si="75"/>
        <v>1.75</v>
      </c>
      <c r="K469" s="404" t="s">
        <v>164</v>
      </c>
      <c r="L469" s="408">
        <v>0</v>
      </c>
      <c r="M469" s="408">
        <v>0</v>
      </c>
      <c r="N469" s="398">
        <f t="shared" si="79"/>
        <v>0</v>
      </c>
      <c r="O469" s="296" t="s">
        <v>39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423" t="s">
        <v>163</v>
      </c>
      <c r="B470" s="440" t="s">
        <v>35</v>
      </c>
      <c r="C470" s="403" t="s">
        <v>40</v>
      </c>
      <c r="D470" s="411">
        <v>1</v>
      </c>
      <c r="E470" s="404" t="s">
        <v>37</v>
      </c>
      <c r="F470" s="288" t="s">
        <v>34</v>
      </c>
      <c r="G470" s="404">
        <v>1</v>
      </c>
      <c r="H470" s="406">
        <v>0.22569444444444445</v>
      </c>
      <c r="I470" s="406">
        <v>0.25555555555555559</v>
      </c>
      <c r="J470" s="407">
        <f t="shared" si="75"/>
        <v>0.71666666666666667</v>
      </c>
      <c r="K470" s="404" t="s">
        <v>38</v>
      </c>
      <c r="L470" s="408">
        <v>9634</v>
      </c>
      <c r="M470" s="408">
        <v>9634</v>
      </c>
      <c r="N470" s="398">
        <f t="shared" si="79"/>
        <v>6904.3666666666668</v>
      </c>
      <c r="O470" s="296" t="s">
        <v>39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47.1">
      <c r="A471" s="423" t="s">
        <v>163</v>
      </c>
      <c r="B471" s="403" t="s">
        <v>35</v>
      </c>
      <c r="C471" s="403" t="s">
        <v>40</v>
      </c>
      <c r="D471" s="404">
        <v>8</v>
      </c>
      <c r="E471" s="412" t="s">
        <v>41</v>
      </c>
      <c r="F471" s="413" t="s">
        <v>34</v>
      </c>
      <c r="G471" s="404">
        <v>7</v>
      </c>
      <c r="H471" s="405">
        <v>0.44166666666666665</v>
      </c>
      <c r="I471" s="406">
        <v>0.71388888888888891</v>
      </c>
      <c r="J471" s="407">
        <f t="shared" si="75"/>
        <v>6.5333333333333332</v>
      </c>
      <c r="K471" s="404" t="s">
        <v>165</v>
      </c>
      <c r="L471" s="408">
        <v>9634</v>
      </c>
      <c r="M471" s="408">
        <v>9634</v>
      </c>
      <c r="N471" s="398">
        <f t="shared" si="79"/>
        <v>62942.133333333331</v>
      </c>
      <c r="O471" s="296" t="s">
        <v>79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47.1">
      <c r="A472" s="423" t="s">
        <v>163</v>
      </c>
      <c r="B472" s="403" t="s">
        <v>35</v>
      </c>
      <c r="C472" s="403" t="s">
        <v>46</v>
      </c>
      <c r="D472" s="404">
        <v>12</v>
      </c>
      <c r="E472" s="412" t="s">
        <v>41</v>
      </c>
      <c r="F472" s="413" t="s">
        <v>34</v>
      </c>
      <c r="G472" s="404">
        <v>7</v>
      </c>
      <c r="H472" s="462">
        <v>0.57986111111111105</v>
      </c>
      <c r="I472" s="462">
        <v>0.59722222222222221</v>
      </c>
      <c r="J472" s="407">
        <f t="shared" si="75"/>
        <v>0.41666666666666669</v>
      </c>
      <c r="K472" s="404" t="s">
        <v>81</v>
      </c>
      <c r="L472" s="408">
        <v>117</v>
      </c>
      <c r="M472" s="408">
        <v>117</v>
      </c>
      <c r="N472" s="398">
        <f t="shared" si="79"/>
        <v>48.75</v>
      </c>
      <c r="O472" s="296" t="s">
        <v>79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47.1">
      <c r="A473" s="423" t="s">
        <v>163</v>
      </c>
      <c r="B473" s="403" t="s">
        <v>35</v>
      </c>
      <c r="C473" s="403" t="s">
        <v>36</v>
      </c>
      <c r="D473" s="404">
        <v>13</v>
      </c>
      <c r="E473" s="412" t="s">
        <v>41</v>
      </c>
      <c r="F473" s="413" t="s">
        <v>34</v>
      </c>
      <c r="G473" s="404">
        <v>7</v>
      </c>
      <c r="H473" s="462">
        <v>0.64930555555555558</v>
      </c>
      <c r="I473" s="406">
        <v>0.99930555555555556</v>
      </c>
      <c r="J473" s="407">
        <f t="shared" si="75"/>
        <v>8.4</v>
      </c>
      <c r="K473" s="404" t="s">
        <v>125</v>
      </c>
      <c r="L473" s="408">
        <v>4000</v>
      </c>
      <c r="M473" s="408">
        <v>4000</v>
      </c>
      <c r="N473" s="398">
        <f t="shared" si="79"/>
        <v>33600</v>
      </c>
      <c r="O473" s="296" t="s">
        <v>79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47.1">
      <c r="A474" s="423" t="s">
        <v>163</v>
      </c>
      <c r="B474" s="403" t="s">
        <v>35</v>
      </c>
      <c r="C474" s="403" t="s">
        <v>43</v>
      </c>
      <c r="D474" s="404">
        <v>17</v>
      </c>
      <c r="E474" s="412" t="s">
        <v>41</v>
      </c>
      <c r="F474" s="413" t="s">
        <v>34</v>
      </c>
      <c r="G474" s="404">
        <v>7</v>
      </c>
      <c r="H474" s="406">
        <v>0.8041666666666667</v>
      </c>
      <c r="I474" s="406">
        <v>0.80902777777777779</v>
      </c>
      <c r="J474" s="407">
        <f t="shared" si="75"/>
        <v>0.11666666666666667</v>
      </c>
      <c r="K474" s="404" t="s">
        <v>166</v>
      </c>
      <c r="L474" s="408">
        <v>4010</v>
      </c>
      <c r="M474" s="408">
        <v>4010</v>
      </c>
      <c r="N474" s="398">
        <f t="shared" si="79"/>
        <v>467.83333333333331</v>
      </c>
      <c r="O474" s="296" t="s">
        <v>79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23" t="s">
        <v>163</v>
      </c>
      <c r="B475" s="440" t="s">
        <v>35</v>
      </c>
      <c r="C475" s="403" t="s">
        <v>40</v>
      </c>
      <c r="D475" s="411">
        <v>17</v>
      </c>
      <c r="E475" s="404" t="s">
        <v>37</v>
      </c>
      <c r="F475" s="288" t="s">
        <v>34</v>
      </c>
      <c r="G475" s="404">
        <v>1</v>
      </c>
      <c r="H475" s="406">
        <v>0.8041666666666667</v>
      </c>
      <c r="I475" s="406">
        <v>0.80902777777777779</v>
      </c>
      <c r="J475" s="407">
        <f t="shared" si="75"/>
        <v>0.11666666666666667</v>
      </c>
      <c r="K475" s="404" t="s">
        <v>167</v>
      </c>
      <c r="L475" s="408">
        <v>0</v>
      </c>
      <c r="M475" s="408">
        <v>0</v>
      </c>
      <c r="N475" s="398">
        <f t="shared" si="79"/>
        <v>0</v>
      </c>
      <c r="O475" s="296" t="s">
        <v>39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45">
      <c r="A476" s="423" t="s">
        <v>163</v>
      </c>
      <c r="B476" s="440" t="s">
        <v>35</v>
      </c>
      <c r="C476" s="403" t="s">
        <v>40</v>
      </c>
      <c r="D476" s="411">
        <v>17</v>
      </c>
      <c r="E476" s="404" t="s">
        <v>37</v>
      </c>
      <c r="F476" s="288" t="s">
        <v>34</v>
      </c>
      <c r="G476" s="404">
        <v>1</v>
      </c>
      <c r="H476" s="406">
        <v>0.80902777777777779</v>
      </c>
      <c r="I476" s="406">
        <v>0.99930555555555556</v>
      </c>
      <c r="J476" s="407">
        <f t="shared" si="75"/>
        <v>4.5666666666666664</v>
      </c>
      <c r="K476" s="404" t="s">
        <v>38</v>
      </c>
      <c r="L476" s="408">
        <v>0</v>
      </c>
      <c r="M476" s="408">
        <v>0</v>
      </c>
      <c r="N476" s="398">
        <f t="shared" si="79"/>
        <v>0</v>
      </c>
      <c r="O476" s="296" t="s">
        <v>39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47.1">
      <c r="A477" s="372" t="s">
        <v>152</v>
      </c>
      <c r="B477" s="373" t="s">
        <v>19</v>
      </c>
      <c r="C477" s="374" t="s">
        <v>154</v>
      </c>
      <c r="D477" s="375"/>
      <c r="E477" s="375" t="s">
        <v>21</v>
      </c>
      <c r="F477" s="376">
        <v>99</v>
      </c>
      <c r="G477" s="375">
        <v>1</v>
      </c>
      <c r="H477" s="377">
        <v>0</v>
      </c>
      <c r="I477" s="377">
        <v>0.57291666666666663</v>
      </c>
      <c r="J477" s="378">
        <f t="shared" si="75"/>
        <v>13.75</v>
      </c>
      <c r="K477" s="379">
        <v>12</v>
      </c>
      <c r="L477" s="375">
        <v>492</v>
      </c>
      <c r="M477" s="380"/>
      <c r="N477" s="378">
        <f t="shared" si="79"/>
        <v>6765</v>
      </c>
      <c r="O477" s="387" t="s">
        <v>168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45">
      <c r="A478" s="372" t="s">
        <v>163</v>
      </c>
      <c r="B478" s="373" t="s">
        <v>19</v>
      </c>
      <c r="C478" s="374" t="s">
        <v>28</v>
      </c>
      <c r="D478" s="375">
        <v>1</v>
      </c>
      <c r="E478" s="375" t="s">
        <v>21</v>
      </c>
      <c r="F478" s="376">
        <v>99</v>
      </c>
      <c r="G478" s="375" t="s">
        <v>74</v>
      </c>
      <c r="H478" s="377">
        <v>0.34375</v>
      </c>
      <c r="I478" s="377">
        <v>0.36041666666666666</v>
      </c>
      <c r="J478" s="378">
        <f t="shared" si="75"/>
        <v>0.4</v>
      </c>
      <c r="K478" s="379">
        <v>5</v>
      </c>
      <c r="L478" s="380">
        <v>11</v>
      </c>
      <c r="M478" s="380"/>
      <c r="N478" s="378">
        <f t="shared" si="79"/>
        <v>4.4000000000000004</v>
      </c>
      <c r="O478" s="381"/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45">
      <c r="A479" s="372" t="s">
        <v>163</v>
      </c>
      <c r="B479" s="373" t="s">
        <v>19</v>
      </c>
      <c r="C479" s="374" t="s">
        <v>154</v>
      </c>
      <c r="D479" s="375">
        <v>1</v>
      </c>
      <c r="E479" s="375" t="s">
        <v>21</v>
      </c>
      <c r="F479" s="376">
        <v>99</v>
      </c>
      <c r="G479" s="375">
        <v>1</v>
      </c>
      <c r="H479" s="377">
        <v>0.63194444444444442</v>
      </c>
      <c r="I479" s="377">
        <v>0.64374999999999993</v>
      </c>
      <c r="J479" s="378">
        <f t="shared" si="75"/>
        <v>0.28333333333333333</v>
      </c>
      <c r="K479" s="379">
        <v>11</v>
      </c>
      <c r="L479" s="375">
        <v>492</v>
      </c>
      <c r="M479" s="375"/>
      <c r="N479" s="378">
        <f t="shared" si="79"/>
        <v>139.4</v>
      </c>
      <c r="O479" s="388"/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372" t="s">
        <v>163</v>
      </c>
      <c r="B480" s="373" t="s">
        <v>19</v>
      </c>
      <c r="C480" s="374"/>
      <c r="D480" s="375"/>
      <c r="E480" s="375" t="s">
        <v>33</v>
      </c>
      <c r="F480" s="376" t="s">
        <v>34</v>
      </c>
      <c r="G480" s="375">
        <v>7</v>
      </c>
      <c r="H480" s="377"/>
      <c r="I480" s="377"/>
      <c r="J480" s="378">
        <f t="shared" si="75"/>
        <v>0</v>
      </c>
      <c r="K480" s="379"/>
      <c r="L480" s="375"/>
      <c r="M480" s="375"/>
      <c r="N480" s="378">
        <f t="shared" si="79"/>
        <v>0</v>
      </c>
      <c r="O480" s="389"/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47.1">
      <c r="A481" s="372" t="s">
        <v>152</v>
      </c>
      <c r="B481" s="373" t="s">
        <v>19</v>
      </c>
      <c r="C481" s="374" t="s">
        <v>32</v>
      </c>
      <c r="D481" s="375"/>
      <c r="E481" s="375" t="s">
        <v>21</v>
      </c>
      <c r="F481" s="376">
        <v>99</v>
      </c>
      <c r="G481" s="375">
        <v>6</v>
      </c>
      <c r="H481" s="377">
        <v>0</v>
      </c>
      <c r="I481" s="377">
        <v>0.59027777777777779</v>
      </c>
      <c r="J481" s="378">
        <f>HOUR(I481-H481)+MINUTE(I481-H481)/60</f>
        <v>14.166666666666666</v>
      </c>
      <c r="K481" s="379">
        <v>2</v>
      </c>
      <c r="L481" s="375">
        <v>14</v>
      </c>
      <c r="M481" s="380"/>
      <c r="N481" s="378">
        <f>J481*L481</f>
        <v>198.33333333333331</v>
      </c>
      <c r="O481" s="387" t="s">
        <v>168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372" t="s">
        <v>163</v>
      </c>
      <c r="B482" s="373" t="s">
        <v>19</v>
      </c>
      <c r="C482" s="374" t="s">
        <v>32</v>
      </c>
      <c r="D482" s="375">
        <v>1</v>
      </c>
      <c r="E482" s="375" t="s">
        <v>21</v>
      </c>
      <c r="F482" s="376">
        <v>99</v>
      </c>
      <c r="G482" s="375">
        <v>6</v>
      </c>
      <c r="H482" s="377">
        <v>0.63194444444444442</v>
      </c>
      <c r="I482" s="377">
        <v>0.8569444444444444</v>
      </c>
      <c r="J482" s="378">
        <f>HOUR(I482-H482)+MINUTE(I482-H482)/60</f>
        <v>5.4</v>
      </c>
      <c r="K482" s="379">
        <v>1.5</v>
      </c>
      <c r="L482" s="375">
        <v>14</v>
      </c>
      <c r="M482" s="375"/>
      <c r="N482" s="378">
        <f>J482*L482</f>
        <v>75.600000000000009</v>
      </c>
      <c r="O482" s="381" t="s">
        <v>169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45">
      <c r="A483" s="372" t="s">
        <v>170</v>
      </c>
      <c r="B483" s="373" t="s">
        <v>19</v>
      </c>
      <c r="C483" s="374" t="s">
        <v>25</v>
      </c>
      <c r="D483" s="385">
        <v>1</v>
      </c>
      <c r="E483" s="375" t="s">
        <v>33</v>
      </c>
      <c r="F483" s="376" t="s">
        <v>34</v>
      </c>
      <c r="G483" s="375">
        <v>7</v>
      </c>
      <c r="H483" s="377">
        <v>1.9444444444444445E-2</v>
      </c>
      <c r="I483" s="377">
        <v>2.2916666666666669E-2</v>
      </c>
      <c r="J483" s="378">
        <f>HOUR(I483-H483)+MINUTE(I483-H483)/60</f>
        <v>8.3333333333333329E-2</v>
      </c>
      <c r="K483" s="379">
        <v>11</v>
      </c>
      <c r="L483" s="375">
        <v>14</v>
      </c>
      <c r="M483" s="375">
        <v>14</v>
      </c>
      <c r="N483" s="378">
        <f>J483*L483</f>
        <v>1.1666666666666665</v>
      </c>
      <c r="O483" s="296" t="s">
        <v>42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372" t="s">
        <v>170</v>
      </c>
      <c r="B484" s="373" t="s">
        <v>19</v>
      </c>
      <c r="C484" s="374" t="s">
        <v>24</v>
      </c>
      <c r="D484" s="375">
        <v>1</v>
      </c>
      <c r="E484" s="375" t="s">
        <v>21</v>
      </c>
      <c r="F484" s="376">
        <v>99</v>
      </c>
      <c r="G484" s="375">
        <v>1</v>
      </c>
      <c r="H484" s="377">
        <v>0.39027777777777778</v>
      </c>
      <c r="I484" s="377">
        <v>0.3972222222222222</v>
      </c>
      <c r="J484" s="378">
        <f t="shared" ref="J484:J488" si="80">HOUR(I484-H484)+MINUTE(I484-H484)/60</f>
        <v>0.16666666666666666</v>
      </c>
      <c r="K484" s="379">
        <v>6</v>
      </c>
      <c r="L484" s="380">
        <v>0</v>
      </c>
      <c r="M484" s="380"/>
      <c r="N484" s="378">
        <f t="shared" ref="N484:N488" si="81">J484*L484</f>
        <v>0</v>
      </c>
      <c r="O484" s="381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372" t="s">
        <v>170</v>
      </c>
      <c r="B485" s="373" t="s">
        <v>19</v>
      </c>
      <c r="C485" s="374" t="s">
        <v>30</v>
      </c>
      <c r="D485" s="375">
        <v>1</v>
      </c>
      <c r="E485" s="375" t="s">
        <v>21</v>
      </c>
      <c r="F485" s="376">
        <v>99</v>
      </c>
      <c r="G485" s="375" t="s">
        <v>106</v>
      </c>
      <c r="H485" s="377">
        <v>0.4236111111111111</v>
      </c>
      <c r="I485" s="377">
        <v>0.42986111111111108</v>
      </c>
      <c r="J485" s="378">
        <f t="shared" si="80"/>
        <v>0.15</v>
      </c>
      <c r="K485" s="379">
        <v>6</v>
      </c>
      <c r="L485" s="375">
        <v>25</v>
      </c>
      <c r="M485" s="375"/>
      <c r="N485" s="378">
        <f t="shared" si="81"/>
        <v>3.75</v>
      </c>
      <c r="O485" s="388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372" t="s">
        <v>170</v>
      </c>
      <c r="B486" s="373" t="s">
        <v>19</v>
      </c>
      <c r="C486" s="374" t="s">
        <v>25</v>
      </c>
      <c r="D486" s="375">
        <v>2</v>
      </c>
      <c r="E486" s="375" t="s">
        <v>21</v>
      </c>
      <c r="F486" s="376">
        <v>99</v>
      </c>
      <c r="G486" s="375">
        <v>6</v>
      </c>
      <c r="H486" s="377">
        <v>0.4770833333333333</v>
      </c>
      <c r="I486" s="377">
        <v>0.48819444444444443</v>
      </c>
      <c r="J486" s="378">
        <f t="shared" si="80"/>
        <v>0.26666666666666666</v>
      </c>
      <c r="K486" s="379">
        <v>9</v>
      </c>
      <c r="L486" s="375">
        <v>14</v>
      </c>
      <c r="M486" s="375"/>
      <c r="N486" s="378">
        <f t="shared" si="81"/>
        <v>3.7333333333333334</v>
      </c>
      <c r="O486" s="389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372" t="s">
        <v>170</v>
      </c>
      <c r="B487" s="373" t="s">
        <v>19</v>
      </c>
      <c r="C487" s="374" t="s">
        <v>154</v>
      </c>
      <c r="D487" s="375">
        <v>1</v>
      </c>
      <c r="E487" s="375" t="s">
        <v>21</v>
      </c>
      <c r="F487" s="376">
        <v>99</v>
      </c>
      <c r="G487" s="375" t="s">
        <v>106</v>
      </c>
      <c r="H487" s="377">
        <v>0.49236111111111108</v>
      </c>
      <c r="I487" s="377">
        <v>0.49861111111111112</v>
      </c>
      <c r="J487" s="378">
        <f t="shared" si="80"/>
        <v>0.15</v>
      </c>
      <c r="K487" s="379">
        <v>6</v>
      </c>
      <c r="L487" s="375">
        <v>492</v>
      </c>
      <c r="M487" s="383"/>
      <c r="N487" s="378">
        <f t="shared" si="81"/>
        <v>73.8</v>
      </c>
      <c r="O487" s="390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372" t="s">
        <v>170</v>
      </c>
      <c r="B488" s="373" t="s">
        <v>19</v>
      </c>
      <c r="C488" s="374" t="s">
        <v>154</v>
      </c>
      <c r="D488" s="375">
        <v>2</v>
      </c>
      <c r="E488" s="375" t="s">
        <v>21</v>
      </c>
      <c r="F488" s="376">
        <v>99</v>
      </c>
      <c r="G488" s="375">
        <v>6</v>
      </c>
      <c r="H488" s="377">
        <v>0.67708333333333337</v>
      </c>
      <c r="I488" s="377">
        <v>0.76388888888888884</v>
      </c>
      <c r="J488" s="378">
        <f t="shared" si="80"/>
        <v>2.0833333333333335</v>
      </c>
      <c r="K488" s="379">
        <v>13</v>
      </c>
      <c r="L488" s="375">
        <v>492</v>
      </c>
      <c r="M488" s="380"/>
      <c r="N488" s="378">
        <f t="shared" si="81"/>
        <v>1025</v>
      </c>
      <c r="O488" s="387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372" t="s">
        <v>170</v>
      </c>
      <c r="B489" s="373" t="s">
        <v>19</v>
      </c>
      <c r="C489" s="374" t="s">
        <v>32</v>
      </c>
      <c r="D489" s="385">
        <v>1</v>
      </c>
      <c r="E489" s="375" t="s">
        <v>33</v>
      </c>
      <c r="F489" s="376" t="s">
        <v>34</v>
      </c>
      <c r="G489" s="375">
        <v>7</v>
      </c>
      <c r="H489" s="377">
        <v>0.37222222222222223</v>
      </c>
      <c r="I489" s="382">
        <v>0.4993055555555555</v>
      </c>
      <c r="J489" s="378">
        <f>HOUR(I489-H489)+MINUTE(I489-H489)/60</f>
        <v>3.05</v>
      </c>
      <c r="K489" s="378">
        <v>2.4</v>
      </c>
      <c r="L489" s="375">
        <v>14</v>
      </c>
      <c r="M489" s="386"/>
      <c r="N489" s="378">
        <f>J489*L489</f>
        <v>42.699999999999996</v>
      </c>
      <c r="O489" s="387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45">
      <c r="A490" s="372" t="s">
        <v>170</v>
      </c>
      <c r="B490" s="373" t="s">
        <v>19</v>
      </c>
      <c r="C490" s="374" t="s">
        <v>32</v>
      </c>
      <c r="D490" s="375">
        <v>2</v>
      </c>
      <c r="E490" s="375" t="s">
        <v>21</v>
      </c>
      <c r="F490" s="376">
        <v>99</v>
      </c>
      <c r="G490" s="375">
        <v>7</v>
      </c>
      <c r="H490" s="377">
        <v>0.67708333333333337</v>
      </c>
      <c r="I490" s="382">
        <v>0.99930555555555556</v>
      </c>
      <c r="J490" s="378">
        <f>HOUR(I490-H490)+MINUTE(I490-H490)/60</f>
        <v>7.7333333333333334</v>
      </c>
      <c r="K490" s="378"/>
      <c r="L490" s="375">
        <v>0</v>
      </c>
      <c r="M490" s="375"/>
      <c r="N490" s="378">
        <f>J490*L490</f>
        <v>0</v>
      </c>
      <c r="O490" s="381"/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45">
      <c r="A491" s="423" t="s">
        <v>170</v>
      </c>
      <c r="B491" s="403" t="s">
        <v>35</v>
      </c>
      <c r="C491" s="444" t="s">
        <v>36</v>
      </c>
      <c r="D491" s="404"/>
      <c r="E491" s="404" t="s">
        <v>41</v>
      </c>
      <c r="F491" s="288" t="s">
        <v>34</v>
      </c>
      <c r="G491" s="404">
        <v>7</v>
      </c>
      <c r="H491" s="406">
        <v>0</v>
      </c>
      <c r="I491" s="414">
        <v>0.39583333333333331</v>
      </c>
      <c r="J491" s="407">
        <f t="shared" ref="J491:J500" si="82">HOUR(I491-H491)+MINUTE(I491-H491)/60</f>
        <v>9.5</v>
      </c>
      <c r="K491" s="422" t="s">
        <v>38</v>
      </c>
      <c r="L491" s="408">
        <v>4000</v>
      </c>
      <c r="M491" s="408">
        <v>4000</v>
      </c>
      <c r="N491" s="398">
        <f t="shared" ref="N491:N499" si="83">J491*L491</f>
        <v>38000</v>
      </c>
      <c r="O491" s="296" t="s">
        <v>42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423" t="s">
        <v>170</v>
      </c>
      <c r="B492" s="403" t="s">
        <v>35</v>
      </c>
      <c r="C492" s="444" t="s">
        <v>40</v>
      </c>
      <c r="D492" s="404"/>
      <c r="E492" s="404" t="s">
        <v>41</v>
      </c>
      <c r="F492" s="288" t="s">
        <v>34</v>
      </c>
      <c r="G492" s="404">
        <v>7</v>
      </c>
      <c r="H492" s="405">
        <v>0</v>
      </c>
      <c r="I492" s="414">
        <v>0.14166666666666666</v>
      </c>
      <c r="J492" s="407">
        <f t="shared" si="82"/>
        <v>3.4</v>
      </c>
      <c r="K492" s="422" t="s">
        <v>38</v>
      </c>
      <c r="L492" s="408">
        <v>9634</v>
      </c>
      <c r="M492" s="408">
        <v>9634</v>
      </c>
      <c r="N492" s="398">
        <f t="shared" si="83"/>
        <v>32755.599999999999</v>
      </c>
      <c r="O492" s="296" t="s">
        <v>42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423" t="s">
        <v>170</v>
      </c>
      <c r="B493" s="403" t="s">
        <v>35</v>
      </c>
      <c r="C493" s="448" t="s">
        <v>40</v>
      </c>
      <c r="D493" s="411">
        <v>6</v>
      </c>
      <c r="E493" s="404" t="s">
        <v>41</v>
      </c>
      <c r="F493" s="413" t="s">
        <v>34</v>
      </c>
      <c r="G493" s="404">
        <v>1</v>
      </c>
      <c r="H493" s="405">
        <v>0.35972222222222222</v>
      </c>
      <c r="I493" s="414">
        <v>0.67708333333333337</v>
      </c>
      <c r="J493" s="407">
        <f t="shared" si="82"/>
        <v>7.6166666666666671</v>
      </c>
      <c r="K493" s="404" t="s">
        <v>171</v>
      </c>
      <c r="L493" s="408">
        <v>9634</v>
      </c>
      <c r="M493" s="408">
        <v>9634</v>
      </c>
      <c r="N493" s="398">
        <v>0</v>
      </c>
      <c r="O493" s="296" t="s">
        <v>42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45">
      <c r="A494" s="423" t="s">
        <v>170</v>
      </c>
      <c r="B494" s="403" t="s">
        <v>35</v>
      </c>
      <c r="C494" s="448" t="s">
        <v>43</v>
      </c>
      <c r="D494" s="411">
        <v>9</v>
      </c>
      <c r="E494" s="404" t="s">
        <v>44</v>
      </c>
      <c r="F494" s="288">
        <v>99</v>
      </c>
      <c r="G494" s="404">
        <v>6</v>
      </c>
      <c r="H494" s="405">
        <v>0.53125</v>
      </c>
      <c r="I494" s="414">
        <v>0.6743055555555556</v>
      </c>
      <c r="J494" s="407">
        <f t="shared" si="82"/>
        <v>3.4333333333333336</v>
      </c>
      <c r="K494" s="404" t="s">
        <v>172</v>
      </c>
      <c r="L494" s="408">
        <v>4010</v>
      </c>
      <c r="M494" s="408">
        <v>4010</v>
      </c>
      <c r="N494" s="398">
        <f t="shared" si="83"/>
        <v>13767.666666666668</v>
      </c>
      <c r="O494" s="296" t="s">
        <v>64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423" t="s">
        <v>170</v>
      </c>
      <c r="B495" s="403" t="s">
        <v>35</v>
      </c>
      <c r="C495" s="448" t="s">
        <v>36</v>
      </c>
      <c r="D495" s="411">
        <v>9</v>
      </c>
      <c r="E495" s="404" t="s">
        <v>37</v>
      </c>
      <c r="F495" s="288" t="s">
        <v>34</v>
      </c>
      <c r="G495" s="404">
        <v>1</v>
      </c>
      <c r="H495" s="405">
        <v>0.53125</v>
      </c>
      <c r="I495" s="414">
        <v>0.99930555555555556</v>
      </c>
      <c r="J495" s="407">
        <f t="shared" si="82"/>
        <v>11.233333333333333</v>
      </c>
      <c r="K495" s="404" t="s">
        <v>38</v>
      </c>
      <c r="L495" s="408">
        <v>0</v>
      </c>
      <c r="M495" s="408">
        <v>0</v>
      </c>
      <c r="N495" s="398">
        <f t="shared" si="83"/>
        <v>0</v>
      </c>
      <c r="O495" s="296" t="s">
        <v>39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423" t="s">
        <v>170</v>
      </c>
      <c r="B496" s="403" t="s">
        <v>35</v>
      </c>
      <c r="C496" s="444" t="s">
        <v>40</v>
      </c>
      <c r="D496" s="411">
        <v>13</v>
      </c>
      <c r="E496" s="415" t="s">
        <v>131</v>
      </c>
      <c r="F496" s="413">
        <v>99</v>
      </c>
      <c r="G496" s="404">
        <v>6</v>
      </c>
      <c r="H496" s="405">
        <v>0.70000000000000007</v>
      </c>
      <c r="I496" s="414">
        <v>0.99930555555555556</v>
      </c>
      <c r="J496" s="407">
        <f t="shared" si="82"/>
        <v>7.1833333333333336</v>
      </c>
      <c r="K496" s="404" t="s">
        <v>173</v>
      </c>
      <c r="L496" s="408">
        <v>0</v>
      </c>
      <c r="M496" s="408">
        <v>0</v>
      </c>
      <c r="N496" s="398">
        <f t="shared" si="83"/>
        <v>0</v>
      </c>
      <c r="O496" s="296" t="s">
        <v>92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45">
      <c r="A497" s="423" t="s">
        <v>170</v>
      </c>
      <c r="B497" s="403" t="s">
        <v>35</v>
      </c>
      <c r="C497" s="448" t="s">
        <v>43</v>
      </c>
      <c r="D497" s="411">
        <v>13</v>
      </c>
      <c r="E497" s="415" t="s">
        <v>131</v>
      </c>
      <c r="F497" s="413">
        <v>99</v>
      </c>
      <c r="G497" s="404">
        <v>6</v>
      </c>
      <c r="H497" s="405">
        <v>0.70000000000000007</v>
      </c>
      <c r="I497" s="414">
        <v>0.76458333333333339</v>
      </c>
      <c r="J497" s="407">
        <f t="shared" si="82"/>
        <v>1.55</v>
      </c>
      <c r="K497" s="404" t="s">
        <v>145</v>
      </c>
      <c r="L497" s="408">
        <v>4010</v>
      </c>
      <c r="M497" s="408">
        <v>4010</v>
      </c>
      <c r="N497" s="398">
        <f t="shared" si="83"/>
        <v>6215.5</v>
      </c>
      <c r="O497" s="296" t="s">
        <v>64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45">
      <c r="A498" s="423" t="s">
        <v>170</v>
      </c>
      <c r="B498" s="403" t="s">
        <v>35</v>
      </c>
      <c r="C498" s="448" t="s">
        <v>43</v>
      </c>
      <c r="D498" s="411">
        <v>16</v>
      </c>
      <c r="E498" s="415" t="s">
        <v>44</v>
      </c>
      <c r="F498" s="413">
        <v>99</v>
      </c>
      <c r="G498" s="404">
        <v>6</v>
      </c>
      <c r="H498" s="405">
        <v>0.79791666666666661</v>
      </c>
      <c r="I498" s="414">
        <v>0.8041666666666667</v>
      </c>
      <c r="J498" s="407">
        <f t="shared" si="82"/>
        <v>0.15</v>
      </c>
      <c r="K498" s="404" t="s">
        <v>45</v>
      </c>
      <c r="L498" s="408">
        <v>4010</v>
      </c>
      <c r="M498" s="408">
        <v>4010</v>
      </c>
      <c r="N498" s="398">
        <f t="shared" si="83"/>
        <v>601.5</v>
      </c>
      <c r="O498" s="296" t="s">
        <v>64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47.1">
      <c r="A499" s="423" t="s">
        <v>170</v>
      </c>
      <c r="B499" s="403" t="s">
        <v>35</v>
      </c>
      <c r="C499" s="448" t="s">
        <v>43</v>
      </c>
      <c r="D499" s="411">
        <v>18</v>
      </c>
      <c r="E499" s="415" t="s">
        <v>66</v>
      </c>
      <c r="F499" s="288" t="s">
        <v>34</v>
      </c>
      <c r="G499" s="404">
        <v>1</v>
      </c>
      <c r="H499" s="405">
        <v>0.82291666666666663</v>
      </c>
      <c r="I499" s="406">
        <v>0.99930555555555556</v>
      </c>
      <c r="J499" s="407">
        <f t="shared" si="82"/>
        <v>4.2333333333333334</v>
      </c>
      <c r="K499" s="404" t="s">
        <v>45</v>
      </c>
      <c r="L499" s="408">
        <v>0</v>
      </c>
      <c r="M499" s="408">
        <v>0</v>
      </c>
      <c r="N499" s="398">
        <f t="shared" si="83"/>
        <v>0</v>
      </c>
      <c r="O499" s="296" t="s">
        <v>174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392">
        <v>44365</v>
      </c>
      <c r="B500" s="393" t="s">
        <v>47</v>
      </c>
      <c r="C500" s="394" t="s">
        <v>49</v>
      </c>
      <c r="D500" s="395">
        <v>1</v>
      </c>
      <c r="E500" s="395" t="s">
        <v>21</v>
      </c>
      <c r="F500" s="286" t="s">
        <v>34</v>
      </c>
      <c r="G500" s="400">
        <v>7</v>
      </c>
      <c r="H500" s="397">
        <v>0.23611111111111113</v>
      </c>
      <c r="I500" s="397">
        <v>0.99930555555555556</v>
      </c>
      <c r="J500" s="398">
        <f t="shared" si="82"/>
        <v>18.316666666666666</v>
      </c>
      <c r="K500" s="399">
        <v>5.7</v>
      </c>
      <c r="L500" s="395">
        <v>0</v>
      </c>
      <c r="M500" s="295"/>
      <c r="N500" s="398">
        <f>J500*L500</f>
        <v>0</v>
      </c>
      <c r="O500" s="294"/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47.1">
      <c r="A501" s="392">
        <v>44365</v>
      </c>
      <c r="B501" s="393" t="s">
        <v>47</v>
      </c>
      <c r="C501" s="394" t="s">
        <v>175</v>
      </c>
      <c r="D501" s="395">
        <v>1</v>
      </c>
      <c r="E501" s="395" t="s">
        <v>84</v>
      </c>
      <c r="F501" s="396">
        <v>99</v>
      </c>
      <c r="G501" s="395">
        <v>7</v>
      </c>
      <c r="H501" s="463">
        <v>0.47361111111111115</v>
      </c>
      <c r="I501" s="397">
        <v>0.59236111111111112</v>
      </c>
      <c r="J501" s="398">
        <v>0</v>
      </c>
      <c r="K501" s="399">
        <v>11</v>
      </c>
      <c r="L501" s="295">
        <v>227</v>
      </c>
      <c r="M501" s="295"/>
      <c r="N501" s="398">
        <f t="shared" ref="N501:N506" si="84">J501*L501</f>
        <v>0</v>
      </c>
      <c r="O501" s="294" t="s">
        <v>176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392">
        <v>44365</v>
      </c>
      <c r="B502" s="393" t="s">
        <v>47</v>
      </c>
      <c r="C502" s="394" t="s">
        <v>48</v>
      </c>
      <c r="D502" s="395">
        <v>1</v>
      </c>
      <c r="E502" s="395" t="s">
        <v>21</v>
      </c>
      <c r="F502" s="396">
        <v>99</v>
      </c>
      <c r="G502" s="395">
        <v>7</v>
      </c>
      <c r="H502" s="397">
        <v>0.47361111111111115</v>
      </c>
      <c r="I502" s="397">
        <v>0.59305555555555556</v>
      </c>
      <c r="J502" s="398">
        <v>0</v>
      </c>
      <c r="K502" s="399">
        <v>0.1</v>
      </c>
      <c r="L502" s="395">
        <v>6</v>
      </c>
      <c r="M502" s="295"/>
      <c r="N502" s="398">
        <f t="shared" si="84"/>
        <v>0</v>
      </c>
      <c r="O502" s="294"/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47.1">
      <c r="A503" s="392">
        <v>44365</v>
      </c>
      <c r="B503" s="393" t="s">
        <v>47</v>
      </c>
      <c r="C503" s="394" t="s">
        <v>177</v>
      </c>
      <c r="D503" s="395">
        <v>1</v>
      </c>
      <c r="E503" s="395" t="s">
        <v>84</v>
      </c>
      <c r="F503" s="396">
        <v>99</v>
      </c>
      <c r="G503" s="395">
        <v>7</v>
      </c>
      <c r="H503" s="397">
        <v>0.47361111111111115</v>
      </c>
      <c r="I503" s="397">
        <v>0.59166666666666667</v>
      </c>
      <c r="J503" s="398">
        <v>0</v>
      </c>
      <c r="K503" s="399">
        <v>0.1</v>
      </c>
      <c r="L503" s="395">
        <v>1065</v>
      </c>
      <c r="M503" s="295"/>
      <c r="N503" s="398">
        <f t="shared" si="84"/>
        <v>0</v>
      </c>
      <c r="O503" s="294" t="s">
        <v>178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47.1">
      <c r="A504" s="392">
        <v>44365</v>
      </c>
      <c r="B504" s="393" t="s">
        <v>47</v>
      </c>
      <c r="C504" s="394" t="s">
        <v>177</v>
      </c>
      <c r="D504" s="395">
        <v>1</v>
      </c>
      <c r="E504" s="395" t="s">
        <v>21</v>
      </c>
      <c r="F504" s="396">
        <v>99</v>
      </c>
      <c r="G504" s="395">
        <v>6</v>
      </c>
      <c r="H504" s="397">
        <v>0.60069444444444442</v>
      </c>
      <c r="I504" s="397">
        <v>0.69444444444444453</v>
      </c>
      <c r="J504" s="398">
        <v>0</v>
      </c>
      <c r="K504" s="399">
        <v>0.1</v>
      </c>
      <c r="L504" s="395">
        <v>6</v>
      </c>
      <c r="M504" s="295"/>
      <c r="N504" s="398">
        <f t="shared" si="84"/>
        <v>0</v>
      </c>
      <c r="O504" s="294" t="s">
        <v>179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392">
        <v>44365</v>
      </c>
      <c r="B505" s="393" t="s">
        <v>47</v>
      </c>
      <c r="C505" s="394" t="s">
        <v>48</v>
      </c>
      <c r="D505" s="395">
        <v>1</v>
      </c>
      <c r="E505" s="395" t="s">
        <v>21</v>
      </c>
      <c r="F505" s="396">
        <v>99</v>
      </c>
      <c r="G505" s="395">
        <v>1</v>
      </c>
      <c r="H505" s="397">
        <v>0.95694444444444438</v>
      </c>
      <c r="I505" s="397">
        <v>0.99930555555555556</v>
      </c>
      <c r="J505" s="398">
        <v>0</v>
      </c>
      <c r="K505" s="399">
        <v>0.1</v>
      </c>
      <c r="L505" s="395">
        <v>0</v>
      </c>
      <c r="M505" s="295"/>
      <c r="N505" s="398">
        <f t="shared" si="84"/>
        <v>0</v>
      </c>
      <c r="O505" s="294"/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392">
        <v>44365</v>
      </c>
      <c r="B506" s="461" t="s">
        <v>47</v>
      </c>
      <c r="C506" s="394" t="s">
        <v>175</v>
      </c>
      <c r="D506" s="395">
        <v>1</v>
      </c>
      <c r="E506" s="395" t="s">
        <v>21</v>
      </c>
      <c r="F506" s="396">
        <v>99</v>
      </c>
      <c r="G506" s="395">
        <v>1</v>
      </c>
      <c r="H506" s="397">
        <v>0.95694444444444438</v>
      </c>
      <c r="I506" s="397">
        <v>0.96180555555555547</v>
      </c>
      <c r="J506" s="416">
        <v>0</v>
      </c>
      <c r="K506" s="399">
        <v>11</v>
      </c>
      <c r="L506" s="295">
        <v>227</v>
      </c>
      <c r="M506" s="295"/>
      <c r="N506" s="398">
        <f t="shared" si="84"/>
        <v>0</v>
      </c>
      <c r="O506" s="294"/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372" t="s">
        <v>180</v>
      </c>
      <c r="B507" s="373" t="s">
        <v>19</v>
      </c>
      <c r="C507" s="374" t="s">
        <v>24</v>
      </c>
      <c r="D507" s="385">
        <v>1</v>
      </c>
      <c r="E507" s="375" t="s">
        <v>21</v>
      </c>
      <c r="F507" s="376">
        <v>99</v>
      </c>
      <c r="G507" s="375">
        <v>1</v>
      </c>
      <c r="H507" s="377">
        <v>0.38055555555555554</v>
      </c>
      <c r="I507" s="377">
        <v>0.38611111111111113</v>
      </c>
      <c r="J507" s="378">
        <f>HOUR(I507-H507)+MINUTE(I507-H507)/60</f>
        <v>0.13333333333333333</v>
      </c>
      <c r="K507" s="378">
        <v>9</v>
      </c>
      <c r="L507" s="375">
        <v>1</v>
      </c>
      <c r="M507" s="375">
        <v>1</v>
      </c>
      <c r="N507" s="378">
        <f>J507*L507</f>
        <v>0.13333333333333333</v>
      </c>
      <c r="O507" s="387" t="s">
        <v>75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372" t="s">
        <v>180</v>
      </c>
      <c r="B508" s="373" t="s">
        <v>19</v>
      </c>
      <c r="C508" s="374" t="s">
        <v>20</v>
      </c>
      <c r="D508" s="375">
        <v>1</v>
      </c>
      <c r="E508" s="375" t="s">
        <v>84</v>
      </c>
      <c r="F508" s="376" t="s">
        <v>181</v>
      </c>
      <c r="G508" s="375">
        <v>7</v>
      </c>
      <c r="H508" s="377">
        <v>0.44513888888888892</v>
      </c>
      <c r="I508" s="377">
        <v>0.63750000000000007</v>
      </c>
      <c r="J508" s="378">
        <f t="shared" ref="J508:J512" si="85">HOUR(I508-H508)+MINUTE(I508-H508)/60</f>
        <v>4.6166666666666671</v>
      </c>
      <c r="K508" s="379">
        <v>9</v>
      </c>
      <c r="L508" s="380">
        <v>492</v>
      </c>
      <c r="M508" s="380"/>
      <c r="N508" s="378">
        <f t="shared" ref="N508:N512" si="86">J508*L508</f>
        <v>2271.4</v>
      </c>
      <c r="O508" s="381"/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372" t="s">
        <v>180</v>
      </c>
      <c r="B509" s="373" t="s">
        <v>19</v>
      </c>
      <c r="C509" s="374" t="s">
        <v>24</v>
      </c>
      <c r="D509" s="375">
        <v>2</v>
      </c>
      <c r="E509" s="375" t="s">
        <v>21</v>
      </c>
      <c r="F509" s="376">
        <v>99</v>
      </c>
      <c r="G509" s="375">
        <v>1</v>
      </c>
      <c r="H509" s="377">
        <v>0.44791666666666669</v>
      </c>
      <c r="I509" s="377">
        <v>0.45208333333333334</v>
      </c>
      <c r="J509" s="378">
        <f t="shared" si="85"/>
        <v>0.1</v>
      </c>
      <c r="K509" s="379">
        <v>3</v>
      </c>
      <c r="L509" s="375">
        <v>0</v>
      </c>
      <c r="M509" s="375"/>
      <c r="N509" s="378">
        <f t="shared" si="86"/>
        <v>0</v>
      </c>
      <c r="O509" s="388" t="s">
        <v>75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45">
      <c r="A510" s="372" t="s">
        <v>180</v>
      </c>
      <c r="B510" s="373" t="s">
        <v>19</v>
      </c>
      <c r="C510" s="374" t="s">
        <v>30</v>
      </c>
      <c r="D510" s="375">
        <v>1</v>
      </c>
      <c r="E510" s="375" t="s">
        <v>21</v>
      </c>
      <c r="F510" s="376">
        <v>99</v>
      </c>
      <c r="G510" s="375" t="s">
        <v>74</v>
      </c>
      <c r="H510" s="377">
        <v>0.47569444444444442</v>
      </c>
      <c r="I510" s="377">
        <v>0.47916666666666669</v>
      </c>
      <c r="J510" s="378">
        <f t="shared" si="85"/>
        <v>8.3333333333333329E-2</v>
      </c>
      <c r="K510" s="379">
        <v>6</v>
      </c>
      <c r="L510" s="375">
        <v>25</v>
      </c>
      <c r="M510" s="380"/>
      <c r="N510" s="378">
        <f t="shared" si="86"/>
        <v>2.083333333333333</v>
      </c>
      <c r="O510" s="387" t="s">
        <v>75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372" t="s">
        <v>180</v>
      </c>
      <c r="B511" s="373" t="s">
        <v>19</v>
      </c>
      <c r="C511" s="374" t="s">
        <v>24</v>
      </c>
      <c r="D511" s="375">
        <v>3</v>
      </c>
      <c r="E511" s="375" t="s">
        <v>21</v>
      </c>
      <c r="F511" s="376">
        <v>99</v>
      </c>
      <c r="G511" s="375">
        <v>6</v>
      </c>
      <c r="H511" s="377">
        <v>0.78263888888888899</v>
      </c>
      <c r="I511" s="377">
        <v>0.78888888888888886</v>
      </c>
      <c r="J511" s="378">
        <f t="shared" si="85"/>
        <v>0.15</v>
      </c>
      <c r="K511" s="379">
        <v>8</v>
      </c>
      <c r="L511" s="375">
        <v>0</v>
      </c>
      <c r="M511" s="375"/>
      <c r="N511" s="378">
        <f t="shared" si="86"/>
        <v>0</v>
      </c>
      <c r="O511" s="389" t="s">
        <v>75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45">
      <c r="A512" s="372" t="s">
        <v>180</v>
      </c>
      <c r="B512" s="373" t="s">
        <v>19</v>
      </c>
      <c r="C512" s="374" t="s">
        <v>25</v>
      </c>
      <c r="D512" s="375">
        <v>1</v>
      </c>
      <c r="E512" s="375" t="s">
        <v>33</v>
      </c>
      <c r="F512" s="376" t="s">
        <v>34</v>
      </c>
      <c r="G512" s="375">
        <v>7</v>
      </c>
      <c r="H512" s="377">
        <v>0.86111111111111116</v>
      </c>
      <c r="I512" s="377">
        <v>0.86805555555555547</v>
      </c>
      <c r="J512" s="378">
        <f t="shared" si="85"/>
        <v>0.16666666666666666</v>
      </c>
      <c r="K512" s="379">
        <v>12</v>
      </c>
      <c r="L512" s="375">
        <v>14</v>
      </c>
      <c r="M512" s="383"/>
      <c r="N512" s="378">
        <f t="shared" si="86"/>
        <v>2.333333333333333</v>
      </c>
      <c r="O512" s="390"/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45">
      <c r="A513" s="372" t="s">
        <v>170</v>
      </c>
      <c r="B513" s="373" t="s">
        <v>19</v>
      </c>
      <c r="C513" s="374" t="s">
        <v>32</v>
      </c>
      <c r="D513" s="375"/>
      <c r="E513" s="375" t="s">
        <v>33</v>
      </c>
      <c r="F513" s="376" t="s">
        <v>34</v>
      </c>
      <c r="G513" s="375">
        <v>7</v>
      </c>
      <c r="H513" s="377">
        <v>0</v>
      </c>
      <c r="I513" s="377">
        <v>0.25555555555555559</v>
      </c>
      <c r="J513" s="378">
        <f>HOUR(I513-H513)+MINUTE(I513-H513)/60</f>
        <v>6.1333333333333337</v>
      </c>
      <c r="K513" s="378"/>
      <c r="L513" s="375">
        <v>14</v>
      </c>
      <c r="M513" s="375"/>
      <c r="N513" s="378">
        <f>J513*L513</f>
        <v>85.866666666666674</v>
      </c>
      <c r="O513" s="381"/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45">
      <c r="A514" s="372" t="s">
        <v>180</v>
      </c>
      <c r="B514" s="373" t="s">
        <v>19</v>
      </c>
      <c r="C514" s="374" t="s">
        <v>32</v>
      </c>
      <c r="D514" s="375">
        <v>1</v>
      </c>
      <c r="E514" s="375" t="s">
        <v>84</v>
      </c>
      <c r="F514" s="376" t="s">
        <v>181</v>
      </c>
      <c r="G514" s="375">
        <v>7</v>
      </c>
      <c r="H514" s="377">
        <v>0.44513888888888892</v>
      </c>
      <c r="I514" s="377">
        <v>0.64583333333333337</v>
      </c>
      <c r="J514" s="378">
        <f>HOUR(I514-H514)+MINUTE(I514-H514)/60</f>
        <v>4.8166666666666664</v>
      </c>
      <c r="K514" s="378"/>
      <c r="L514" s="375">
        <v>14</v>
      </c>
      <c r="M514" s="375"/>
      <c r="N514" s="378">
        <f>J514*L514</f>
        <v>67.433333333333337</v>
      </c>
      <c r="O514" s="381"/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392">
        <v>44365</v>
      </c>
      <c r="B515" s="393" t="s">
        <v>47</v>
      </c>
      <c r="C515" s="394" t="s">
        <v>49</v>
      </c>
      <c r="D515" s="395">
        <v>1</v>
      </c>
      <c r="E515" s="395" t="s">
        <v>21</v>
      </c>
      <c r="F515" s="286" t="s">
        <v>34</v>
      </c>
      <c r="G515" s="400">
        <v>7</v>
      </c>
      <c r="H515" s="397">
        <v>0</v>
      </c>
      <c r="I515" s="397">
        <v>0.21666666666666667</v>
      </c>
      <c r="J515" s="398">
        <f t="shared" ref="J515:J527" si="87">HOUR(I515-H515)+MINUTE(I515-H515)/60</f>
        <v>5.2</v>
      </c>
      <c r="K515" s="399">
        <v>5.7</v>
      </c>
      <c r="L515" s="395">
        <v>9306</v>
      </c>
      <c r="M515" s="295"/>
      <c r="N515" s="398">
        <f>J515*L515</f>
        <v>48391.200000000004</v>
      </c>
      <c r="O515" s="294"/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392">
        <v>44365</v>
      </c>
      <c r="B516" s="393" t="s">
        <v>47</v>
      </c>
      <c r="C516" s="394" t="s">
        <v>48</v>
      </c>
      <c r="D516" s="395">
        <v>1</v>
      </c>
      <c r="E516" s="395" t="s">
        <v>21</v>
      </c>
      <c r="F516" s="396">
        <v>99</v>
      </c>
      <c r="G516" s="395">
        <v>1</v>
      </c>
      <c r="H516" s="397">
        <v>0</v>
      </c>
      <c r="I516" s="397">
        <v>0.37013888888888885</v>
      </c>
      <c r="J516" s="398">
        <f t="shared" si="87"/>
        <v>8.8833333333333329</v>
      </c>
      <c r="K516" s="399">
        <v>0.1</v>
      </c>
      <c r="L516" s="395">
        <v>1065</v>
      </c>
      <c r="M516" s="295"/>
      <c r="N516" s="398">
        <f t="shared" ref="N516:N527" si="88">J516*L516</f>
        <v>9460.75</v>
      </c>
      <c r="O516" s="294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392">
        <v>44366</v>
      </c>
      <c r="B517" s="393" t="s">
        <v>47</v>
      </c>
      <c r="C517" s="394" t="s">
        <v>49</v>
      </c>
      <c r="D517" s="395">
        <v>2</v>
      </c>
      <c r="E517" s="395" t="s">
        <v>50</v>
      </c>
      <c r="F517" s="286" t="s">
        <v>34</v>
      </c>
      <c r="G517" s="400">
        <v>7</v>
      </c>
      <c r="H517" s="397">
        <v>0.27916666666666667</v>
      </c>
      <c r="I517" s="397">
        <v>0.42152777777777778</v>
      </c>
      <c r="J517" s="398">
        <f t="shared" si="87"/>
        <v>3.4166666666666665</v>
      </c>
      <c r="K517" s="399">
        <v>9.1999999999999993</v>
      </c>
      <c r="L517" s="395">
        <v>9306</v>
      </c>
      <c r="M517" s="295"/>
      <c r="N517" s="398">
        <f t="shared" si="88"/>
        <v>31795.5</v>
      </c>
      <c r="O517" s="294"/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392">
        <v>44366</v>
      </c>
      <c r="B518" s="393" t="s">
        <v>47</v>
      </c>
      <c r="C518" s="394" t="s">
        <v>48</v>
      </c>
      <c r="D518" s="395">
        <v>2</v>
      </c>
      <c r="E518" s="395" t="s">
        <v>21</v>
      </c>
      <c r="F518" s="396">
        <v>99</v>
      </c>
      <c r="G518" s="395">
        <v>1</v>
      </c>
      <c r="H518" s="397">
        <v>0.55277777777777781</v>
      </c>
      <c r="I518" s="397">
        <v>0.94166666666666676</v>
      </c>
      <c r="J518" s="398">
        <f t="shared" si="87"/>
        <v>9.3333333333333339</v>
      </c>
      <c r="K518" s="399">
        <v>0.1</v>
      </c>
      <c r="L518" s="395">
        <v>1065</v>
      </c>
      <c r="M518" s="295"/>
      <c r="N518" s="398">
        <f t="shared" si="88"/>
        <v>9940</v>
      </c>
      <c r="O518" s="294"/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392">
        <v>44366</v>
      </c>
      <c r="B519" s="393" t="s">
        <v>47</v>
      </c>
      <c r="C519" s="394" t="s">
        <v>49</v>
      </c>
      <c r="D519" s="395">
        <v>3</v>
      </c>
      <c r="E519" s="395" t="s">
        <v>50</v>
      </c>
      <c r="F519" s="286" t="s">
        <v>34</v>
      </c>
      <c r="G519" s="400">
        <v>7</v>
      </c>
      <c r="H519" s="397">
        <v>0.5625</v>
      </c>
      <c r="I519" s="397">
        <v>0.99930555555555556</v>
      </c>
      <c r="J519" s="398">
        <f t="shared" si="87"/>
        <v>10.483333333333333</v>
      </c>
      <c r="K519" s="399">
        <v>9.1999999999999993</v>
      </c>
      <c r="L519" s="395">
        <v>0</v>
      </c>
      <c r="M519" s="295"/>
      <c r="N519" s="398">
        <f t="shared" si="88"/>
        <v>0</v>
      </c>
      <c r="O519" s="294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45">
      <c r="A520" s="402" t="s">
        <v>180</v>
      </c>
      <c r="B520" s="403" t="s">
        <v>144</v>
      </c>
      <c r="C520" s="403" t="s">
        <v>36</v>
      </c>
      <c r="D520" s="404"/>
      <c r="E520" s="404" t="s">
        <v>37</v>
      </c>
      <c r="F520" s="288" t="s">
        <v>34</v>
      </c>
      <c r="G520" s="404">
        <v>1</v>
      </c>
      <c r="H520" s="406">
        <v>0</v>
      </c>
      <c r="I520" s="406">
        <v>0.4375</v>
      </c>
      <c r="J520" s="407">
        <f t="shared" si="87"/>
        <v>10.5</v>
      </c>
      <c r="K520" s="422" t="s">
        <v>38</v>
      </c>
      <c r="L520" s="408">
        <v>4000</v>
      </c>
      <c r="M520" s="408">
        <v>4000</v>
      </c>
      <c r="N520" s="398">
        <f t="shared" si="88"/>
        <v>42000</v>
      </c>
      <c r="O520" s="296" t="s">
        <v>39</v>
      </c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45">
      <c r="A521" s="402" t="s">
        <v>180</v>
      </c>
      <c r="B521" s="403" t="s">
        <v>144</v>
      </c>
      <c r="C521" s="403" t="s">
        <v>127</v>
      </c>
      <c r="D521" s="404"/>
      <c r="E521" s="415" t="s">
        <v>44</v>
      </c>
      <c r="F521" s="288" t="s">
        <v>34</v>
      </c>
      <c r="G521" s="404">
        <v>6</v>
      </c>
      <c r="H521" s="405">
        <v>0</v>
      </c>
      <c r="I521" s="406">
        <v>0.64583333333333337</v>
      </c>
      <c r="J521" s="407">
        <f t="shared" si="87"/>
        <v>15.5</v>
      </c>
      <c r="K521" s="422" t="s">
        <v>38</v>
      </c>
      <c r="L521" s="408">
        <v>9634</v>
      </c>
      <c r="M521" s="408">
        <v>9634</v>
      </c>
      <c r="N521" s="398">
        <f t="shared" si="88"/>
        <v>149327</v>
      </c>
      <c r="O521" s="296" t="s">
        <v>82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45">
      <c r="A522" s="402" t="s">
        <v>180</v>
      </c>
      <c r="B522" s="403" t="s">
        <v>144</v>
      </c>
      <c r="C522" s="403" t="s">
        <v>43</v>
      </c>
      <c r="D522" s="404"/>
      <c r="E522" s="404" t="s">
        <v>37</v>
      </c>
      <c r="F522" s="288" t="s">
        <v>34</v>
      </c>
      <c r="G522" s="404">
        <v>1</v>
      </c>
      <c r="H522" s="405">
        <v>0</v>
      </c>
      <c r="I522" s="405">
        <v>0.4236111111111111</v>
      </c>
      <c r="J522" s="407">
        <f t="shared" si="87"/>
        <v>10.166666666666666</v>
      </c>
      <c r="K522" s="422" t="s">
        <v>38</v>
      </c>
      <c r="L522" s="408">
        <v>4010</v>
      </c>
      <c r="M522" s="408">
        <v>4010</v>
      </c>
      <c r="N522" s="398">
        <f t="shared" si="88"/>
        <v>40768.333333333328</v>
      </c>
      <c r="O522" s="296" t="s">
        <v>39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402" t="s">
        <v>180</v>
      </c>
      <c r="B523" s="403" t="s">
        <v>35</v>
      </c>
      <c r="C523" s="403" t="s">
        <v>46</v>
      </c>
      <c r="D523" s="404">
        <v>7</v>
      </c>
      <c r="E523" s="415" t="s">
        <v>44</v>
      </c>
      <c r="F523" s="288">
        <v>99</v>
      </c>
      <c r="G523" s="404">
        <v>6</v>
      </c>
      <c r="H523" s="405">
        <v>0.42152777777777778</v>
      </c>
      <c r="I523" s="405">
        <v>0.4236111111111111</v>
      </c>
      <c r="J523" s="407">
        <f t="shared" si="87"/>
        <v>0.05</v>
      </c>
      <c r="K523" s="404" t="s">
        <v>45</v>
      </c>
      <c r="L523" s="408">
        <v>117</v>
      </c>
      <c r="M523" s="408">
        <v>117</v>
      </c>
      <c r="N523" s="398">
        <f t="shared" si="88"/>
        <v>5.8500000000000005</v>
      </c>
      <c r="O523" s="296" t="s">
        <v>82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45">
      <c r="A524" s="402" t="s">
        <v>180</v>
      </c>
      <c r="B524" s="403" t="s">
        <v>144</v>
      </c>
      <c r="C524" s="403" t="s">
        <v>46</v>
      </c>
      <c r="D524" s="404">
        <v>8</v>
      </c>
      <c r="E524" s="415" t="s">
        <v>44</v>
      </c>
      <c r="F524" s="288">
        <v>99</v>
      </c>
      <c r="G524" s="404">
        <v>6</v>
      </c>
      <c r="H524" s="406">
        <v>0.53888888888888886</v>
      </c>
      <c r="I524" s="405">
        <v>0.56944444444444442</v>
      </c>
      <c r="J524" s="407">
        <f t="shared" si="87"/>
        <v>0.73333333333333328</v>
      </c>
      <c r="K524" s="404" t="s">
        <v>70</v>
      </c>
      <c r="L524" s="408">
        <v>117</v>
      </c>
      <c r="M524" s="408">
        <v>117</v>
      </c>
      <c r="N524" s="398">
        <f t="shared" si="88"/>
        <v>85.8</v>
      </c>
      <c r="O524" s="296" t="s">
        <v>82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47.1">
      <c r="A525" s="402" t="s">
        <v>180</v>
      </c>
      <c r="B525" s="403" t="s">
        <v>144</v>
      </c>
      <c r="C525" s="403" t="s">
        <v>36</v>
      </c>
      <c r="D525" s="404">
        <v>9</v>
      </c>
      <c r="E525" s="404" t="s">
        <v>41</v>
      </c>
      <c r="F525" s="288" t="s">
        <v>34</v>
      </c>
      <c r="G525" s="404">
        <v>7</v>
      </c>
      <c r="H525" s="405">
        <v>0.55902777777777779</v>
      </c>
      <c r="I525" s="405">
        <v>0.99930555555555556</v>
      </c>
      <c r="J525" s="407">
        <f t="shared" si="87"/>
        <v>10.566666666666666</v>
      </c>
      <c r="K525" s="404" t="s">
        <v>182</v>
      </c>
      <c r="L525" s="408">
        <v>0</v>
      </c>
      <c r="M525" s="408">
        <v>0</v>
      </c>
      <c r="N525" s="398">
        <f t="shared" si="88"/>
        <v>0</v>
      </c>
      <c r="O525" s="296" t="s">
        <v>79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47.1">
      <c r="A526" s="402" t="s">
        <v>180</v>
      </c>
      <c r="B526" s="403" t="s">
        <v>144</v>
      </c>
      <c r="C526" s="403" t="s">
        <v>43</v>
      </c>
      <c r="D526" s="404">
        <v>14</v>
      </c>
      <c r="E526" s="404" t="s">
        <v>41</v>
      </c>
      <c r="F526" s="288" t="s">
        <v>34</v>
      </c>
      <c r="G526" s="404">
        <v>8</v>
      </c>
      <c r="H526" s="406">
        <v>0.8208333333333333</v>
      </c>
      <c r="I526" s="406">
        <v>0.82916666666666661</v>
      </c>
      <c r="J526" s="407">
        <f t="shared" si="87"/>
        <v>0.2</v>
      </c>
      <c r="K526" s="404" t="s">
        <v>183</v>
      </c>
      <c r="L526" s="408">
        <v>4010</v>
      </c>
      <c r="M526" s="408">
        <v>4010</v>
      </c>
      <c r="N526" s="398">
        <f t="shared" si="88"/>
        <v>802</v>
      </c>
      <c r="O526" s="296" t="s">
        <v>79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402" t="s">
        <v>180</v>
      </c>
      <c r="B527" s="403" t="s">
        <v>144</v>
      </c>
      <c r="C527" s="403" t="s">
        <v>127</v>
      </c>
      <c r="D527" s="404">
        <v>14</v>
      </c>
      <c r="E527" s="404" t="s">
        <v>37</v>
      </c>
      <c r="F527" s="288" t="s">
        <v>34</v>
      </c>
      <c r="G527" s="404">
        <v>1</v>
      </c>
      <c r="H527" s="405">
        <v>0.8208333333333333</v>
      </c>
      <c r="I527" s="405">
        <v>0.93958333333333333</v>
      </c>
      <c r="J527" s="407">
        <f t="shared" si="87"/>
        <v>2.85</v>
      </c>
      <c r="K527" s="404" t="s">
        <v>38</v>
      </c>
      <c r="L527" s="408">
        <v>9634</v>
      </c>
      <c r="M527" s="408">
        <v>9634</v>
      </c>
      <c r="N527" s="398">
        <f t="shared" si="88"/>
        <v>27456.9</v>
      </c>
      <c r="O527" s="296" t="s">
        <v>39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45">
      <c r="A528" s="372" t="s">
        <v>184</v>
      </c>
      <c r="B528" s="373" t="s">
        <v>19</v>
      </c>
      <c r="C528" s="374" t="s">
        <v>28</v>
      </c>
      <c r="D528" s="385">
        <v>1</v>
      </c>
      <c r="E528" s="375" t="s">
        <v>21</v>
      </c>
      <c r="F528" s="376">
        <v>99</v>
      </c>
      <c r="G528" s="375" t="s">
        <v>22</v>
      </c>
      <c r="H528" s="377">
        <v>0.40972222222222227</v>
      </c>
      <c r="I528" s="377">
        <v>0.41875000000000001</v>
      </c>
      <c r="J528" s="378">
        <f>HOUR(I528-H528)+MINUTE(I528-H528)/60</f>
        <v>0.21666666666666667</v>
      </c>
      <c r="K528" s="378">
        <v>5</v>
      </c>
      <c r="L528" s="375">
        <v>11</v>
      </c>
      <c r="M528" s="375">
        <v>11</v>
      </c>
      <c r="N528" s="378">
        <f>J528*L528</f>
        <v>2.3833333333333333</v>
      </c>
      <c r="O528" s="387" t="s">
        <v>138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45">
      <c r="A529" s="372" t="s">
        <v>184</v>
      </c>
      <c r="B529" s="373" t="s">
        <v>19</v>
      </c>
      <c r="C529" s="374" t="s">
        <v>25</v>
      </c>
      <c r="D529" s="375">
        <v>1</v>
      </c>
      <c r="E529" s="375" t="s">
        <v>21</v>
      </c>
      <c r="F529" s="376">
        <v>99</v>
      </c>
      <c r="G529" s="375">
        <v>6</v>
      </c>
      <c r="H529" s="377">
        <v>0.48055555555555557</v>
      </c>
      <c r="I529" s="377">
        <v>0.49722222222222223</v>
      </c>
      <c r="J529" s="378">
        <f t="shared" ref="J529:J544" si="89">HOUR(I529-H529)+MINUTE(I529-H529)/60</f>
        <v>0.4</v>
      </c>
      <c r="K529" s="379">
        <v>13</v>
      </c>
      <c r="L529" s="380">
        <v>14</v>
      </c>
      <c r="M529" s="380"/>
      <c r="N529" s="378">
        <f t="shared" ref="N529:N544" si="90">J529*L529</f>
        <v>5.6000000000000005</v>
      </c>
      <c r="O529" s="387" t="s">
        <v>138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45">
      <c r="A530" s="372" t="s">
        <v>184</v>
      </c>
      <c r="B530" s="373" t="s">
        <v>19</v>
      </c>
      <c r="C530" s="374" t="s">
        <v>28</v>
      </c>
      <c r="D530" s="375">
        <v>2</v>
      </c>
      <c r="E530" s="375" t="s">
        <v>21</v>
      </c>
      <c r="F530" s="376">
        <v>99</v>
      </c>
      <c r="G530" s="375" t="s">
        <v>22</v>
      </c>
      <c r="H530" s="377">
        <v>0.55972222222222223</v>
      </c>
      <c r="I530" s="377">
        <v>0.56944444444444442</v>
      </c>
      <c r="J530" s="378">
        <f t="shared" si="89"/>
        <v>0.23333333333333334</v>
      </c>
      <c r="K530" s="379">
        <v>5</v>
      </c>
      <c r="L530" s="375">
        <v>11</v>
      </c>
      <c r="M530" s="375"/>
      <c r="N530" s="378">
        <f t="shared" si="90"/>
        <v>2.5666666666666669</v>
      </c>
      <c r="O530" s="387" t="s">
        <v>138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45">
      <c r="A531" s="372" t="s">
        <v>184</v>
      </c>
      <c r="B531" s="373" t="s">
        <v>19</v>
      </c>
      <c r="C531" s="374" t="s">
        <v>24</v>
      </c>
      <c r="D531" s="375">
        <v>1</v>
      </c>
      <c r="E531" s="375" t="s">
        <v>21</v>
      </c>
      <c r="F531" s="376">
        <v>99</v>
      </c>
      <c r="G531" s="375">
        <v>6</v>
      </c>
      <c r="H531" s="377">
        <v>0.61805555555555558</v>
      </c>
      <c r="I531" s="377">
        <v>0.63402777777777775</v>
      </c>
      <c r="J531" s="378">
        <f t="shared" si="89"/>
        <v>0.38333333333333336</v>
      </c>
      <c r="K531" s="379">
        <v>3</v>
      </c>
      <c r="L531" s="375">
        <v>1</v>
      </c>
      <c r="M531" s="375"/>
      <c r="N531" s="378">
        <f t="shared" si="90"/>
        <v>0.38333333333333336</v>
      </c>
      <c r="O531" s="387" t="s">
        <v>138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372" t="s">
        <v>184</v>
      </c>
      <c r="B532" s="373" t="s">
        <v>19</v>
      </c>
      <c r="C532" s="374" t="s">
        <v>24</v>
      </c>
      <c r="D532" s="375">
        <v>2</v>
      </c>
      <c r="E532" s="375" t="s">
        <v>21</v>
      </c>
      <c r="F532" s="376">
        <v>99</v>
      </c>
      <c r="G532" s="375">
        <v>1</v>
      </c>
      <c r="H532" s="377">
        <v>0.65833333333333333</v>
      </c>
      <c r="I532" s="377">
        <v>0.67291666666666661</v>
      </c>
      <c r="J532" s="378">
        <f t="shared" si="89"/>
        <v>0.35</v>
      </c>
      <c r="K532" s="379">
        <v>5</v>
      </c>
      <c r="L532" s="375">
        <v>1</v>
      </c>
      <c r="M532" s="383"/>
      <c r="N532" s="378">
        <f t="shared" si="90"/>
        <v>0.35</v>
      </c>
      <c r="O532" s="387" t="s">
        <v>138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45">
      <c r="A533" s="372" t="s">
        <v>184</v>
      </c>
      <c r="B533" s="373" t="s">
        <v>19</v>
      </c>
      <c r="C533" s="374" t="s">
        <v>25</v>
      </c>
      <c r="D533" s="375">
        <v>2</v>
      </c>
      <c r="E533" s="375" t="s">
        <v>21</v>
      </c>
      <c r="F533" s="376">
        <v>99</v>
      </c>
      <c r="G533" s="375">
        <v>6</v>
      </c>
      <c r="H533" s="377">
        <v>0.81111111111111101</v>
      </c>
      <c r="I533" s="377">
        <v>0.8222222222222223</v>
      </c>
      <c r="J533" s="378">
        <f t="shared" si="89"/>
        <v>0.26666666666666666</v>
      </c>
      <c r="K533" s="379">
        <v>4</v>
      </c>
      <c r="L533" s="375">
        <v>14</v>
      </c>
      <c r="M533" s="380"/>
      <c r="N533" s="378">
        <f t="shared" si="90"/>
        <v>3.7333333333333334</v>
      </c>
      <c r="O533" s="387" t="s">
        <v>138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392">
        <v>44366</v>
      </c>
      <c r="B534" s="393" t="s">
        <v>47</v>
      </c>
      <c r="C534" s="394" t="s">
        <v>49</v>
      </c>
      <c r="D534" s="395">
        <v>1</v>
      </c>
      <c r="E534" s="395" t="s">
        <v>50</v>
      </c>
      <c r="F534" s="286" t="s">
        <v>34</v>
      </c>
      <c r="G534" s="400">
        <v>7</v>
      </c>
      <c r="H534" s="397">
        <v>0</v>
      </c>
      <c r="I534" s="397">
        <v>1.0416666666666666E-2</v>
      </c>
      <c r="J534" s="398">
        <f t="shared" si="89"/>
        <v>0.25</v>
      </c>
      <c r="K534" s="399">
        <v>9.1999999999999993</v>
      </c>
      <c r="L534" s="395">
        <v>9306</v>
      </c>
      <c r="M534" s="295"/>
      <c r="N534" s="398">
        <f t="shared" si="90"/>
        <v>2326.5</v>
      </c>
      <c r="O534" s="294"/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45">
      <c r="A535" s="392">
        <v>44367</v>
      </c>
      <c r="B535" s="393" t="s">
        <v>47</v>
      </c>
      <c r="C535" s="394" t="s">
        <v>49</v>
      </c>
      <c r="D535" s="395">
        <v>2</v>
      </c>
      <c r="E535" s="395" t="s">
        <v>50</v>
      </c>
      <c r="F535" s="286" t="s">
        <v>34</v>
      </c>
      <c r="G535" s="400">
        <v>7</v>
      </c>
      <c r="H535" s="397">
        <v>0.21180555555555555</v>
      </c>
      <c r="I535" s="397">
        <v>0.99930555555555556</v>
      </c>
      <c r="J535" s="398">
        <f t="shared" si="89"/>
        <v>18.899999999999999</v>
      </c>
      <c r="K535" s="399">
        <v>9.1999999999999993</v>
      </c>
      <c r="L535" s="395">
        <v>9306</v>
      </c>
      <c r="M535" s="295"/>
      <c r="N535" s="398">
        <f t="shared" si="90"/>
        <v>175883.4</v>
      </c>
      <c r="O535" s="294"/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392">
        <v>44367</v>
      </c>
      <c r="B536" s="393" t="s">
        <v>47</v>
      </c>
      <c r="C536" s="394" t="s">
        <v>48</v>
      </c>
      <c r="D536" s="395">
        <v>1</v>
      </c>
      <c r="E536" s="395" t="s">
        <v>21</v>
      </c>
      <c r="F536" s="396">
        <v>99</v>
      </c>
      <c r="G536" s="395">
        <v>1</v>
      </c>
      <c r="H536" s="397">
        <v>0.47569444444444442</v>
      </c>
      <c r="I536" s="397">
        <v>0.99930555555555556</v>
      </c>
      <c r="J536" s="398">
        <f t="shared" si="89"/>
        <v>12.566666666666666</v>
      </c>
      <c r="K536" s="399">
        <v>0.1</v>
      </c>
      <c r="L536" s="395">
        <v>1065</v>
      </c>
      <c r="M536" s="295"/>
      <c r="N536" s="398">
        <f t="shared" si="90"/>
        <v>13383.5</v>
      </c>
      <c r="O536" s="294"/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47.1">
      <c r="A537" s="402" t="s">
        <v>184</v>
      </c>
      <c r="B537" s="440" t="s">
        <v>144</v>
      </c>
      <c r="C537" s="403" t="s">
        <v>36</v>
      </c>
      <c r="D537" s="404"/>
      <c r="E537" s="404" t="s">
        <v>41</v>
      </c>
      <c r="F537" s="288" t="s">
        <v>34</v>
      </c>
      <c r="G537" s="404">
        <v>7</v>
      </c>
      <c r="H537" s="405">
        <v>0</v>
      </c>
      <c r="I537" s="406">
        <v>0.33888888888888885</v>
      </c>
      <c r="J537" s="407">
        <f t="shared" si="89"/>
        <v>8.1333333333333329</v>
      </c>
      <c r="K537" s="404" t="s">
        <v>38</v>
      </c>
      <c r="L537" s="408">
        <v>4000</v>
      </c>
      <c r="M537" s="408">
        <v>4000</v>
      </c>
      <c r="N537" s="398">
        <f t="shared" si="90"/>
        <v>32533.333333333332</v>
      </c>
      <c r="O537" s="464" t="s">
        <v>90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47.1">
      <c r="A538" s="402" t="s">
        <v>184</v>
      </c>
      <c r="B538" s="440" t="s">
        <v>144</v>
      </c>
      <c r="C538" s="403" t="s">
        <v>40</v>
      </c>
      <c r="D538" s="404">
        <v>3</v>
      </c>
      <c r="E538" s="404" t="s">
        <v>41</v>
      </c>
      <c r="F538" s="288" t="s">
        <v>34</v>
      </c>
      <c r="G538" s="404">
        <v>7</v>
      </c>
      <c r="H538" s="405">
        <v>0.16319444444444445</v>
      </c>
      <c r="I538" s="406">
        <v>0.4236111111111111</v>
      </c>
      <c r="J538" s="407">
        <f t="shared" si="89"/>
        <v>6.25</v>
      </c>
      <c r="K538" s="404" t="s">
        <v>185</v>
      </c>
      <c r="L538" s="408">
        <v>5000</v>
      </c>
      <c r="M538" s="408">
        <v>5000</v>
      </c>
      <c r="N538" s="398">
        <f t="shared" si="90"/>
        <v>31250</v>
      </c>
      <c r="O538" s="296" t="s">
        <v>90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45">
      <c r="A539" s="402" t="s">
        <v>184</v>
      </c>
      <c r="B539" s="440" t="s">
        <v>144</v>
      </c>
      <c r="C539" s="403" t="s">
        <v>40</v>
      </c>
      <c r="D539" s="404">
        <v>6</v>
      </c>
      <c r="E539" s="404" t="s">
        <v>44</v>
      </c>
      <c r="F539" s="288">
        <v>99</v>
      </c>
      <c r="G539" s="404">
        <v>6</v>
      </c>
      <c r="H539" s="405">
        <v>0.49305555555555558</v>
      </c>
      <c r="I539" s="410">
        <v>0.5180555555555556</v>
      </c>
      <c r="J539" s="407">
        <f t="shared" si="89"/>
        <v>0.6</v>
      </c>
      <c r="K539" s="404" t="s">
        <v>186</v>
      </c>
      <c r="L539" s="408">
        <v>5000</v>
      </c>
      <c r="M539" s="408">
        <v>5000</v>
      </c>
      <c r="N539" s="398">
        <f t="shared" si="90"/>
        <v>3000</v>
      </c>
      <c r="O539" s="409" t="s">
        <v>64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47.1">
      <c r="A540" s="402" t="s">
        <v>184</v>
      </c>
      <c r="B540" s="440" t="s">
        <v>144</v>
      </c>
      <c r="C540" s="403" t="s">
        <v>36</v>
      </c>
      <c r="D540" s="404">
        <v>8</v>
      </c>
      <c r="E540" s="404" t="s">
        <v>41</v>
      </c>
      <c r="F540" s="288" t="s">
        <v>34</v>
      </c>
      <c r="G540" s="404">
        <v>7</v>
      </c>
      <c r="H540" s="405">
        <v>0.53472222222222221</v>
      </c>
      <c r="I540" s="406">
        <v>0.99930555555555556</v>
      </c>
      <c r="J540" s="407">
        <f t="shared" si="89"/>
        <v>11.15</v>
      </c>
      <c r="K540" s="404" t="s">
        <v>164</v>
      </c>
      <c r="L540" s="408">
        <v>0</v>
      </c>
      <c r="M540" s="408">
        <v>0</v>
      </c>
      <c r="N540" s="398">
        <f t="shared" si="90"/>
        <v>0</v>
      </c>
      <c r="O540" s="409" t="s">
        <v>90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402" t="s">
        <v>184</v>
      </c>
      <c r="B541" s="440" t="s">
        <v>144</v>
      </c>
      <c r="C541" s="417" t="s">
        <v>46</v>
      </c>
      <c r="D541" s="404">
        <v>9</v>
      </c>
      <c r="E541" s="404" t="s">
        <v>41</v>
      </c>
      <c r="F541" s="288" t="s">
        <v>34</v>
      </c>
      <c r="G541" s="404">
        <v>7</v>
      </c>
      <c r="H541" s="405">
        <v>0.59513888888888888</v>
      </c>
      <c r="I541" s="406">
        <v>0.61527777777777781</v>
      </c>
      <c r="J541" s="407">
        <f t="shared" si="89"/>
        <v>0.48333333333333334</v>
      </c>
      <c r="K541" s="404" t="s">
        <v>72</v>
      </c>
      <c r="L541" s="408">
        <v>117</v>
      </c>
      <c r="M541" s="408">
        <v>117</v>
      </c>
      <c r="N541" s="398">
        <f t="shared" si="90"/>
        <v>56.55</v>
      </c>
      <c r="O541" s="296" t="s">
        <v>42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47.1">
      <c r="A542" s="402" t="s">
        <v>184</v>
      </c>
      <c r="B542" s="440" t="s">
        <v>144</v>
      </c>
      <c r="C542" s="403" t="s">
        <v>40</v>
      </c>
      <c r="D542" s="404">
        <v>11</v>
      </c>
      <c r="E542" s="404" t="s">
        <v>41</v>
      </c>
      <c r="F542" s="288" t="s">
        <v>34</v>
      </c>
      <c r="G542" s="404">
        <v>7</v>
      </c>
      <c r="H542" s="406">
        <v>0.61597222222222225</v>
      </c>
      <c r="I542" s="406">
        <v>0.89236111111111116</v>
      </c>
      <c r="J542" s="407">
        <f t="shared" si="89"/>
        <v>6.6333333333333329</v>
      </c>
      <c r="K542" s="404" t="s">
        <v>187</v>
      </c>
      <c r="L542" s="408">
        <v>5000</v>
      </c>
      <c r="M542" s="408">
        <v>5000</v>
      </c>
      <c r="N542" s="398">
        <f t="shared" si="90"/>
        <v>33166.666666666664</v>
      </c>
      <c r="O542" s="409" t="s">
        <v>90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402" t="s">
        <v>184</v>
      </c>
      <c r="B543" s="440" t="s">
        <v>144</v>
      </c>
      <c r="C543" s="417" t="s">
        <v>43</v>
      </c>
      <c r="D543" s="404">
        <v>13</v>
      </c>
      <c r="E543" s="404" t="s">
        <v>44</v>
      </c>
      <c r="F543" s="288">
        <v>99</v>
      </c>
      <c r="G543" s="404">
        <v>6</v>
      </c>
      <c r="H543" s="405">
        <v>0.63263888888888886</v>
      </c>
      <c r="I543" s="406">
        <v>0.64722222222222225</v>
      </c>
      <c r="J543" s="407">
        <f t="shared" si="89"/>
        <v>0.35</v>
      </c>
      <c r="K543" s="404" t="s">
        <v>45</v>
      </c>
      <c r="L543" s="408">
        <v>4010</v>
      </c>
      <c r="M543" s="408">
        <v>4010</v>
      </c>
      <c r="N543" s="398">
        <f t="shared" si="90"/>
        <v>1403.5</v>
      </c>
      <c r="O543" s="409" t="s">
        <v>64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47.1">
      <c r="A544" s="423" t="s">
        <v>184</v>
      </c>
      <c r="B544" s="465" t="s">
        <v>144</v>
      </c>
      <c r="C544" s="417" t="s">
        <v>43</v>
      </c>
      <c r="D544" s="404">
        <v>15</v>
      </c>
      <c r="E544" s="404" t="s">
        <v>44</v>
      </c>
      <c r="F544" s="288">
        <v>99</v>
      </c>
      <c r="G544" s="404">
        <v>6</v>
      </c>
      <c r="H544" s="405">
        <v>0.65625</v>
      </c>
      <c r="I544" s="406">
        <v>0.67083333333333339</v>
      </c>
      <c r="J544" s="407">
        <f t="shared" si="89"/>
        <v>0.35</v>
      </c>
      <c r="K544" s="404" t="s">
        <v>45</v>
      </c>
      <c r="L544" s="408">
        <v>0</v>
      </c>
      <c r="M544" s="408">
        <v>0</v>
      </c>
      <c r="N544" s="398">
        <f t="shared" si="90"/>
        <v>0</v>
      </c>
      <c r="O544" s="409" t="s">
        <v>188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372" t="s">
        <v>189</v>
      </c>
      <c r="B545" s="373" t="s">
        <v>19</v>
      </c>
      <c r="C545" s="374" t="s">
        <v>28</v>
      </c>
      <c r="D545" s="385">
        <v>1</v>
      </c>
      <c r="E545" s="375" t="s">
        <v>21</v>
      </c>
      <c r="F545" s="376">
        <v>99</v>
      </c>
      <c r="G545" s="375" t="s">
        <v>74</v>
      </c>
      <c r="H545" s="377">
        <v>0.3611111111111111</v>
      </c>
      <c r="I545" s="377">
        <v>0.37013888888888885</v>
      </c>
      <c r="J545" s="378">
        <f>HOUR(I545-H545)+MINUTE(I545-H545)/60</f>
        <v>0.21666666666666667</v>
      </c>
      <c r="K545" s="379">
        <v>4</v>
      </c>
      <c r="L545" s="375">
        <v>11</v>
      </c>
      <c r="M545" s="375">
        <v>11</v>
      </c>
      <c r="N545" s="378">
        <f>J545*L545</f>
        <v>2.3833333333333333</v>
      </c>
      <c r="O545" s="387" t="s">
        <v>190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45">
      <c r="A546" s="372" t="s">
        <v>189</v>
      </c>
      <c r="B546" s="373" t="s">
        <v>19</v>
      </c>
      <c r="C546" s="374" t="s">
        <v>28</v>
      </c>
      <c r="D546" s="375">
        <v>2</v>
      </c>
      <c r="E546" s="375" t="s">
        <v>21</v>
      </c>
      <c r="F546" s="376">
        <v>99</v>
      </c>
      <c r="G546" s="375" t="s">
        <v>74</v>
      </c>
      <c r="H546" s="377">
        <v>0.40972222222222227</v>
      </c>
      <c r="I546" s="377">
        <v>0.41736111111111113</v>
      </c>
      <c r="J546" s="378">
        <f t="shared" ref="J546:J550" si="91">HOUR(I546-H546)+MINUTE(I546-H546)/60</f>
        <v>0.18333333333333332</v>
      </c>
      <c r="K546" s="379">
        <v>2</v>
      </c>
      <c r="L546" s="380">
        <v>11</v>
      </c>
      <c r="M546" s="380"/>
      <c r="N546" s="378">
        <f t="shared" ref="N546:N550" si="92">J546*L546</f>
        <v>2.0166666666666666</v>
      </c>
      <c r="O546" s="381"/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372" t="s">
        <v>189</v>
      </c>
      <c r="B547" s="373" t="s">
        <v>19</v>
      </c>
      <c r="C547" s="374" t="s">
        <v>28</v>
      </c>
      <c r="D547" s="375">
        <v>2</v>
      </c>
      <c r="E547" s="375" t="s">
        <v>33</v>
      </c>
      <c r="F547" s="376" t="s">
        <v>34</v>
      </c>
      <c r="G547" s="375">
        <v>7</v>
      </c>
      <c r="H547" s="377">
        <v>0.4909722222222222</v>
      </c>
      <c r="I547" s="377">
        <v>0.55069444444444449</v>
      </c>
      <c r="J547" s="378">
        <f t="shared" si="91"/>
        <v>1.4333333333333333</v>
      </c>
      <c r="K547" s="379">
        <v>2</v>
      </c>
      <c r="L547" s="375">
        <v>11</v>
      </c>
      <c r="M547" s="375"/>
      <c r="N547" s="378">
        <f t="shared" si="92"/>
        <v>15.766666666666667</v>
      </c>
      <c r="O547" s="388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45">
      <c r="A548" s="372" t="s">
        <v>189</v>
      </c>
      <c r="B548" s="373" t="s">
        <v>19</v>
      </c>
      <c r="C548" s="374" t="s">
        <v>30</v>
      </c>
      <c r="D548" s="375">
        <v>1</v>
      </c>
      <c r="E548" s="375" t="s">
        <v>33</v>
      </c>
      <c r="F548" s="376" t="s">
        <v>34</v>
      </c>
      <c r="G548" s="375">
        <v>7</v>
      </c>
      <c r="H548" s="377">
        <v>0.4909722222222222</v>
      </c>
      <c r="I548" s="377">
        <v>0.75624999999999998</v>
      </c>
      <c r="J548" s="378">
        <f t="shared" si="91"/>
        <v>6.3666666666666663</v>
      </c>
      <c r="K548" s="379">
        <v>6</v>
      </c>
      <c r="L548" s="375">
        <v>25</v>
      </c>
      <c r="M548" s="375"/>
      <c r="N548" s="378">
        <f t="shared" si="92"/>
        <v>159.16666666666666</v>
      </c>
      <c r="O548" s="389"/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372" t="s">
        <v>189</v>
      </c>
      <c r="B549" s="373" t="s">
        <v>19</v>
      </c>
      <c r="C549" s="374" t="s">
        <v>24</v>
      </c>
      <c r="D549" s="375">
        <v>1</v>
      </c>
      <c r="E549" s="375" t="s">
        <v>21</v>
      </c>
      <c r="F549" s="376">
        <v>99</v>
      </c>
      <c r="G549" s="375">
        <v>1</v>
      </c>
      <c r="H549" s="377">
        <v>0.64652777777777781</v>
      </c>
      <c r="I549" s="377">
        <v>0.65208333333333335</v>
      </c>
      <c r="J549" s="378">
        <f t="shared" si="91"/>
        <v>0.13333333333333333</v>
      </c>
      <c r="K549" s="379">
        <v>3</v>
      </c>
      <c r="L549" s="375">
        <v>1</v>
      </c>
      <c r="M549" s="383"/>
      <c r="N549" s="378">
        <f t="shared" si="92"/>
        <v>0.13333333333333333</v>
      </c>
      <c r="O549" s="390"/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372" t="s">
        <v>189</v>
      </c>
      <c r="B550" s="373" t="s">
        <v>19</v>
      </c>
      <c r="C550" s="374" t="s">
        <v>25</v>
      </c>
      <c r="D550" s="375">
        <v>1</v>
      </c>
      <c r="E550" s="375" t="s">
        <v>33</v>
      </c>
      <c r="F550" s="376" t="s">
        <v>34</v>
      </c>
      <c r="G550" s="375">
        <v>7</v>
      </c>
      <c r="H550" s="377">
        <v>0.67083333333333339</v>
      </c>
      <c r="I550" s="377">
        <v>0.6791666666666667</v>
      </c>
      <c r="J550" s="378">
        <f t="shared" si="91"/>
        <v>0.2</v>
      </c>
      <c r="K550" s="379">
        <v>9.5</v>
      </c>
      <c r="L550" s="375">
        <v>14</v>
      </c>
      <c r="M550" s="380"/>
      <c r="N550" s="378">
        <f t="shared" si="92"/>
        <v>2.8000000000000003</v>
      </c>
      <c r="O550" s="387"/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372" t="s">
        <v>189</v>
      </c>
      <c r="B551" s="373" t="s">
        <v>19</v>
      </c>
      <c r="C551" s="374" t="s">
        <v>32</v>
      </c>
      <c r="D551" s="375">
        <v>1</v>
      </c>
      <c r="E551" s="375" t="s">
        <v>33</v>
      </c>
      <c r="F551" s="376" t="s">
        <v>34</v>
      </c>
      <c r="G551" s="375">
        <v>7</v>
      </c>
      <c r="H551" s="377">
        <v>0.49513888888888885</v>
      </c>
      <c r="I551" s="377">
        <v>0.99930555555555556</v>
      </c>
      <c r="J551" s="378">
        <f>HOUR(I551-H551)+MINUTE(I551-H551)/60</f>
        <v>12.1</v>
      </c>
      <c r="K551" s="379">
        <v>2.8</v>
      </c>
      <c r="L551" s="375">
        <v>0</v>
      </c>
      <c r="M551" s="375"/>
      <c r="N551" s="378">
        <f>J551*L551</f>
        <v>0</v>
      </c>
      <c r="O551" s="381"/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392">
        <v>44367</v>
      </c>
      <c r="B552" s="393" t="s">
        <v>47</v>
      </c>
      <c r="C552" s="394" t="s">
        <v>49</v>
      </c>
      <c r="D552" s="395">
        <v>1</v>
      </c>
      <c r="E552" s="395" t="s">
        <v>50</v>
      </c>
      <c r="F552" s="286" t="s">
        <v>34</v>
      </c>
      <c r="G552" s="400">
        <v>7</v>
      </c>
      <c r="H552" s="397">
        <v>0</v>
      </c>
      <c r="I552" s="397">
        <v>0.99930555555555556</v>
      </c>
      <c r="J552" s="398">
        <f>HOUR(I552-H552)+MINUTE(I552-H552)/60</f>
        <v>23.983333333333334</v>
      </c>
      <c r="K552" s="399">
        <v>9.1999999999999993</v>
      </c>
      <c r="L552" s="395">
        <v>0</v>
      </c>
      <c r="M552" s="295"/>
      <c r="N552" s="398">
        <f>J552*L552</f>
        <v>0</v>
      </c>
      <c r="O552" s="294"/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392">
        <v>44367</v>
      </c>
      <c r="B553" s="393" t="s">
        <v>47</v>
      </c>
      <c r="C553" s="394" t="s">
        <v>48</v>
      </c>
      <c r="D553" s="395">
        <v>1</v>
      </c>
      <c r="E553" s="395" t="s">
        <v>21</v>
      </c>
      <c r="F553" s="396">
        <v>99</v>
      </c>
      <c r="G553" s="395">
        <v>1</v>
      </c>
      <c r="H553" s="397">
        <v>0</v>
      </c>
      <c r="I553" s="397">
        <v>0.7055555555555556</v>
      </c>
      <c r="J553" s="398">
        <f>HOUR(I553-H553)+MINUTE(I553-H553)/60</f>
        <v>16.933333333333334</v>
      </c>
      <c r="K553" s="399">
        <v>0.1</v>
      </c>
      <c r="L553" s="395">
        <v>1065</v>
      </c>
      <c r="M553" s="295"/>
      <c r="N553" s="398">
        <f>J553*L553</f>
        <v>18034</v>
      </c>
      <c r="O553" s="294"/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93.95">
      <c r="A554" s="392">
        <v>44368</v>
      </c>
      <c r="B554" s="393" t="s">
        <v>47</v>
      </c>
      <c r="C554" s="394" t="s">
        <v>51</v>
      </c>
      <c r="D554" s="395">
        <v>1</v>
      </c>
      <c r="E554" s="395" t="s">
        <v>21</v>
      </c>
      <c r="F554" s="396" t="s">
        <v>86</v>
      </c>
      <c r="G554" s="395">
        <v>1</v>
      </c>
      <c r="H554" s="397">
        <v>0.43333333333333335</v>
      </c>
      <c r="I554" s="397">
        <v>0.72222222222222221</v>
      </c>
      <c r="J554" s="398">
        <f t="shared" ref="J554:J557" si="93">HOUR(I554-H554)+MINUTE(I554-H554)/60</f>
        <v>6.9333333333333336</v>
      </c>
      <c r="K554" s="399">
        <v>0.4</v>
      </c>
      <c r="L554" s="395">
        <v>2</v>
      </c>
      <c r="M554" s="295"/>
      <c r="N554" s="398">
        <f t="shared" ref="N554:N557" si="94">J554*L554</f>
        <v>13.866666666666667</v>
      </c>
      <c r="O554" s="294" t="s">
        <v>191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1">
      <c r="A555" s="466" t="s">
        <v>184</v>
      </c>
      <c r="B555" s="467" t="s">
        <v>144</v>
      </c>
      <c r="C555" s="429" t="s">
        <v>36</v>
      </c>
      <c r="D555" s="430">
        <v>8</v>
      </c>
      <c r="E555" s="430" t="s">
        <v>41</v>
      </c>
      <c r="F555" s="431" t="s">
        <v>34</v>
      </c>
      <c r="G555" s="430">
        <v>7</v>
      </c>
      <c r="H555" s="434">
        <v>0.53472222222222221</v>
      </c>
      <c r="I555" s="432">
        <v>0.99930555555555556</v>
      </c>
      <c r="J555" s="435">
        <f t="shared" si="93"/>
        <v>11.15</v>
      </c>
      <c r="K555" s="430" t="s">
        <v>164</v>
      </c>
      <c r="L555" s="433">
        <v>0</v>
      </c>
      <c r="M555" s="433">
        <v>0</v>
      </c>
      <c r="N555" s="437">
        <f t="shared" si="94"/>
        <v>0</v>
      </c>
      <c r="O555" s="468" t="s">
        <v>90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1">
      <c r="A556" s="469" t="s">
        <v>189</v>
      </c>
      <c r="B556" s="467" t="s">
        <v>144</v>
      </c>
      <c r="C556" s="470" t="s">
        <v>46</v>
      </c>
      <c r="D556" s="430">
        <v>7</v>
      </c>
      <c r="E556" s="430" t="s">
        <v>41</v>
      </c>
      <c r="F556" s="431">
        <v>99</v>
      </c>
      <c r="G556" s="430">
        <v>6</v>
      </c>
      <c r="H556" s="434">
        <v>0.67986111111111114</v>
      </c>
      <c r="I556" s="471">
        <v>0.68472222222222223</v>
      </c>
      <c r="J556" s="435">
        <f t="shared" si="93"/>
        <v>0.11666666666666667</v>
      </c>
      <c r="K556" s="436" t="s">
        <v>45</v>
      </c>
      <c r="L556" s="433">
        <v>117</v>
      </c>
      <c r="M556" s="433">
        <v>117</v>
      </c>
      <c r="N556" s="437">
        <f t="shared" si="94"/>
        <v>13.65</v>
      </c>
      <c r="O556" s="468" t="s">
        <v>79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1">
      <c r="A557" s="469" t="s">
        <v>189</v>
      </c>
      <c r="B557" s="467" t="s">
        <v>144</v>
      </c>
      <c r="C557" s="470" t="s">
        <v>43</v>
      </c>
      <c r="D557" s="430">
        <v>9</v>
      </c>
      <c r="E557" s="430" t="s">
        <v>41</v>
      </c>
      <c r="F557" s="431">
        <v>99</v>
      </c>
      <c r="G557" s="430">
        <v>6</v>
      </c>
      <c r="H557" s="434">
        <v>0.69652777777777775</v>
      </c>
      <c r="I557" s="471">
        <v>0.72499999999999998</v>
      </c>
      <c r="J557" s="435">
        <f t="shared" si="93"/>
        <v>0.68333333333333335</v>
      </c>
      <c r="K557" s="436" t="s">
        <v>45</v>
      </c>
      <c r="L557" s="433">
        <v>4010</v>
      </c>
      <c r="M557" s="433">
        <v>4010</v>
      </c>
      <c r="N557" s="437">
        <f t="shared" si="94"/>
        <v>2740.1666666666665</v>
      </c>
      <c r="O557" s="468" t="s">
        <v>79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45">
      <c r="A558" s="372" t="s">
        <v>192</v>
      </c>
      <c r="B558" s="373" t="s">
        <v>19</v>
      </c>
      <c r="C558" s="374" t="s">
        <v>24</v>
      </c>
      <c r="D558" s="385">
        <v>1</v>
      </c>
      <c r="E558" s="375" t="s">
        <v>33</v>
      </c>
      <c r="F558" s="376" t="s">
        <v>34</v>
      </c>
      <c r="G558" s="375">
        <v>7</v>
      </c>
      <c r="H558" s="377">
        <v>0.23194444444444443</v>
      </c>
      <c r="I558" s="377">
        <v>0.28611111111111115</v>
      </c>
      <c r="J558" s="378">
        <f>HOUR(I558-H558)+MINUTE(I558-H558)/60</f>
        <v>1.3</v>
      </c>
      <c r="K558" s="379">
        <v>8</v>
      </c>
      <c r="L558" s="375">
        <v>1</v>
      </c>
      <c r="M558" s="375">
        <v>1</v>
      </c>
      <c r="N558" s="378">
        <f>J558*L558</f>
        <v>1.3</v>
      </c>
      <c r="O558" s="296" t="s">
        <v>193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45">
      <c r="A559" s="372" t="s">
        <v>192</v>
      </c>
      <c r="B559" s="373" t="s">
        <v>19</v>
      </c>
      <c r="C559" s="374" t="s">
        <v>20</v>
      </c>
      <c r="D559" s="375">
        <v>1</v>
      </c>
      <c r="E559" s="375" t="s">
        <v>21</v>
      </c>
      <c r="F559" s="376">
        <v>99</v>
      </c>
      <c r="G559" s="375">
        <v>6</v>
      </c>
      <c r="H559" s="377">
        <v>0.51041666666666663</v>
      </c>
      <c r="I559" s="377">
        <v>0.52638888888888891</v>
      </c>
      <c r="J559" s="378">
        <f t="shared" ref="J559:J563" si="95">HOUR(I559-H559)+MINUTE(I559-H559)/60</f>
        <v>0.38333333333333336</v>
      </c>
      <c r="K559" s="379">
        <v>12</v>
      </c>
      <c r="L559" s="380">
        <v>492</v>
      </c>
      <c r="M559" s="380"/>
      <c r="N559" s="378">
        <f t="shared" ref="N559:N563" si="96">J559*L559</f>
        <v>188.60000000000002</v>
      </c>
      <c r="O559" s="381"/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372" t="s">
        <v>192</v>
      </c>
      <c r="B560" s="373" t="s">
        <v>19</v>
      </c>
      <c r="C560" s="374" t="s">
        <v>30</v>
      </c>
      <c r="D560" s="375">
        <v>1</v>
      </c>
      <c r="E560" s="375" t="s">
        <v>21</v>
      </c>
      <c r="F560" s="376">
        <v>99</v>
      </c>
      <c r="G560" s="375">
        <v>6</v>
      </c>
      <c r="H560" s="377">
        <v>0.5131944444444444</v>
      </c>
      <c r="I560" s="377">
        <v>0.52916666666666667</v>
      </c>
      <c r="J560" s="378">
        <f t="shared" si="95"/>
        <v>0.38333333333333336</v>
      </c>
      <c r="K560" s="379">
        <v>5</v>
      </c>
      <c r="L560" s="375">
        <v>25</v>
      </c>
      <c r="M560" s="375"/>
      <c r="N560" s="378">
        <f t="shared" si="96"/>
        <v>9.5833333333333339</v>
      </c>
      <c r="O560" s="388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45">
      <c r="A561" s="372" t="s">
        <v>192</v>
      </c>
      <c r="B561" s="373" t="s">
        <v>19</v>
      </c>
      <c r="C561" s="374" t="s">
        <v>25</v>
      </c>
      <c r="D561" s="375">
        <v>1</v>
      </c>
      <c r="E561" s="375" t="s">
        <v>21</v>
      </c>
      <c r="F561" s="376">
        <v>99</v>
      </c>
      <c r="G561" s="375">
        <v>6</v>
      </c>
      <c r="H561" s="377">
        <v>0.51874999999999993</v>
      </c>
      <c r="I561" s="377">
        <v>0.53472222222222221</v>
      </c>
      <c r="J561" s="378">
        <f t="shared" si="95"/>
        <v>0.38333333333333336</v>
      </c>
      <c r="K561" s="379">
        <v>12</v>
      </c>
      <c r="L561" s="375">
        <v>14</v>
      </c>
      <c r="M561" s="375"/>
      <c r="N561" s="378">
        <f t="shared" si="96"/>
        <v>5.3666666666666671</v>
      </c>
      <c r="O561" s="389"/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45">
      <c r="A562" s="372" t="s">
        <v>192</v>
      </c>
      <c r="B562" s="373" t="s">
        <v>19</v>
      </c>
      <c r="C562" s="374" t="s">
        <v>30</v>
      </c>
      <c r="D562" s="375">
        <v>2</v>
      </c>
      <c r="E562" s="375" t="s">
        <v>21</v>
      </c>
      <c r="F562" s="376">
        <v>99</v>
      </c>
      <c r="G562" s="375">
        <v>6</v>
      </c>
      <c r="H562" s="377">
        <v>0.77083333333333337</v>
      </c>
      <c r="I562" s="382">
        <v>0.99930555555555556</v>
      </c>
      <c r="J562" s="378">
        <f t="shared" si="95"/>
        <v>5.4833333333333334</v>
      </c>
      <c r="K562" s="379">
        <v>4</v>
      </c>
      <c r="L562" s="375">
        <v>0</v>
      </c>
      <c r="M562" s="383"/>
      <c r="N562" s="378">
        <f t="shared" si="96"/>
        <v>0</v>
      </c>
      <c r="O562" s="390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372" t="s">
        <v>192</v>
      </c>
      <c r="B563" s="373" t="s">
        <v>19</v>
      </c>
      <c r="C563" s="374" t="s">
        <v>28</v>
      </c>
      <c r="D563" s="375">
        <v>1</v>
      </c>
      <c r="E563" s="375" t="s">
        <v>21</v>
      </c>
      <c r="F563" s="376">
        <v>99</v>
      </c>
      <c r="G563" s="375">
        <v>6</v>
      </c>
      <c r="H563" s="377">
        <v>0.90416666666666667</v>
      </c>
      <c r="I563" s="377">
        <v>0.93958333333333333</v>
      </c>
      <c r="J563" s="378">
        <f t="shared" si="95"/>
        <v>0.85</v>
      </c>
      <c r="K563" s="379">
        <v>1</v>
      </c>
      <c r="L563" s="375">
        <v>11</v>
      </c>
      <c r="M563" s="380"/>
      <c r="N563" s="378">
        <f t="shared" si="96"/>
        <v>9.35</v>
      </c>
      <c r="O563" s="387"/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372" t="s">
        <v>189</v>
      </c>
      <c r="B564" s="373" t="s">
        <v>19</v>
      </c>
      <c r="C564" s="374" t="s">
        <v>32</v>
      </c>
      <c r="D564" s="375"/>
      <c r="E564" s="375" t="s">
        <v>33</v>
      </c>
      <c r="F564" s="376" t="s">
        <v>34</v>
      </c>
      <c r="G564" s="375">
        <v>7</v>
      </c>
      <c r="H564" s="377">
        <v>0</v>
      </c>
      <c r="I564" s="377">
        <v>0.34513888888888888</v>
      </c>
      <c r="J564" s="378">
        <f>HOUR(I564-H564)+MINUTE(I564-H564)/60</f>
        <v>8.2833333333333332</v>
      </c>
      <c r="K564" s="379"/>
      <c r="L564" s="375">
        <v>14</v>
      </c>
      <c r="M564" s="375"/>
      <c r="N564" s="378">
        <f>J564*L564</f>
        <v>115.96666666666667</v>
      </c>
      <c r="O564" s="381"/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372" t="s">
        <v>192</v>
      </c>
      <c r="B565" s="373" t="s">
        <v>19</v>
      </c>
      <c r="C565" s="374" t="s">
        <v>32</v>
      </c>
      <c r="D565" s="375">
        <v>1</v>
      </c>
      <c r="E565" s="375" t="s">
        <v>21</v>
      </c>
      <c r="F565" s="376">
        <v>99</v>
      </c>
      <c r="G565" s="375">
        <v>7</v>
      </c>
      <c r="H565" s="377">
        <v>0.51041666666666663</v>
      </c>
      <c r="I565" s="377">
        <v>0.53055555555555556</v>
      </c>
      <c r="J565" s="378">
        <f>HOUR(I565-H565)+MINUTE(I565-H565)/60</f>
        <v>0.48333333333333334</v>
      </c>
      <c r="K565" s="378"/>
      <c r="L565" s="375">
        <v>14</v>
      </c>
      <c r="M565" s="375"/>
      <c r="N565" s="378">
        <f>J565*L565</f>
        <v>6.7666666666666666</v>
      </c>
      <c r="O565" s="381"/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45">
      <c r="A566" s="423" t="s">
        <v>192</v>
      </c>
      <c r="B566" s="403" t="s">
        <v>35</v>
      </c>
      <c r="C566" s="448" t="s">
        <v>36</v>
      </c>
      <c r="D566" s="411"/>
      <c r="E566" s="415" t="s">
        <v>41</v>
      </c>
      <c r="F566" s="413" t="s">
        <v>34</v>
      </c>
      <c r="G566" s="404">
        <v>7</v>
      </c>
      <c r="H566" s="405">
        <v>0</v>
      </c>
      <c r="I566" s="414">
        <v>0.30555555555555552</v>
      </c>
      <c r="J566" s="407">
        <f t="shared" ref="J566:J597" si="97">HOUR(I566-H566)+MINUTE(I566-H566)/60</f>
        <v>7.333333333333333</v>
      </c>
      <c r="K566" s="422" t="s">
        <v>38</v>
      </c>
      <c r="L566" s="408">
        <v>4000</v>
      </c>
      <c r="M566" s="408">
        <v>4000</v>
      </c>
      <c r="N566" s="398">
        <f t="shared" ref="N566:N597" si="98">J566*L566</f>
        <v>29333.333333333332</v>
      </c>
      <c r="O566" s="296" t="s">
        <v>193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423" t="s">
        <v>192</v>
      </c>
      <c r="B567" s="403" t="s">
        <v>35</v>
      </c>
      <c r="C567" s="448" t="s">
        <v>40</v>
      </c>
      <c r="D567" s="411"/>
      <c r="E567" s="415" t="s">
        <v>41</v>
      </c>
      <c r="F567" s="413" t="s">
        <v>34</v>
      </c>
      <c r="G567" s="404">
        <v>7</v>
      </c>
      <c r="H567" s="405">
        <v>0</v>
      </c>
      <c r="I567" s="414">
        <v>0.34097222222222223</v>
      </c>
      <c r="J567" s="407">
        <f t="shared" si="97"/>
        <v>8.1833333333333336</v>
      </c>
      <c r="K567" s="422" t="s">
        <v>38</v>
      </c>
      <c r="L567" s="408">
        <v>9634</v>
      </c>
      <c r="M567" s="408">
        <v>9634</v>
      </c>
      <c r="N567" s="398">
        <f t="shared" si="98"/>
        <v>78838.233333333337</v>
      </c>
      <c r="O567" s="296" t="s">
        <v>193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45">
      <c r="A568" s="423" t="s">
        <v>192</v>
      </c>
      <c r="B568" s="403" t="s">
        <v>35</v>
      </c>
      <c r="C568" s="448" t="s">
        <v>43</v>
      </c>
      <c r="D568" s="411">
        <v>2</v>
      </c>
      <c r="E568" s="415" t="s">
        <v>44</v>
      </c>
      <c r="F568" s="413">
        <v>99</v>
      </c>
      <c r="G568" s="404">
        <v>6</v>
      </c>
      <c r="H568" s="405">
        <v>0.15625</v>
      </c>
      <c r="I568" s="405">
        <v>0.16180555555555556</v>
      </c>
      <c r="J568" s="407">
        <f t="shared" si="97"/>
        <v>0.13333333333333333</v>
      </c>
      <c r="K568" s="422" t="s">
        <v>70</v>
      </c>
      <c r="L568" s="408">
        <v>4010</v>
      </c>
      <c r="M568" s="408">
        <v>4010</v>
      </c>
      <c r="N568" s="398">
        <f t="shared" si="98"/>
        <v>534.66666666666663</v>
      </c>
      <c r="O568" s="296" t="s">
        <v>64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45">
      <c r="A569" s="423" t="s">
        <v>192</v>
      </c>
      <c r="B569" s="403" t="s">
        <v>35</v>
      </c>
      <c r="C569" s="448" t="s">
        <v>46</v>
      </c>
      <c r="D569" s="411">
        <v>2</v>
      </c>
      <c r="E569" s="415" t="s">
        <v>44</v>
      </c>
      <c r="F569" s="413">
        <v>99</v>
      </c>
      <c r="G569" s="404">
        <v>6</v>
      </c>
      <c r="H569" s="405">
        <v>0.15625</v>
      </c>
      <c r="I569" s="405">
        <v>0.16527777777777777</v>
      </c>
      <c r="J569" s="407">
        <f t="shared" si="97"/>
        <v>0.21666666666666667</v>
      </c>
      <c r="K569" s="404" t="s">
        <v>110</v>
      </c>
      <c r="L569" s="408">
        <v>117</v>
      </c>
      <c r="M569" s="408">
        <v>117</v>
      </c>
      <c r="N569" s="398">
        <f t="shared" si="98"/>
        <v>25.35</v>
      </c>
      <c r="O569" s="296" t="s">
        <v>64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423" t="s">
        <v>192</v>
      </c>
      <c r="B570" s="403" t="s">
        <v>35</v>
      </c>
      <c r="C570" s="417" t="s">
        <v>43</v>
      </c>
      <c r="D570" s="411">
        <v>4</v>
      </c>
      <c r="E570" s="415" t="s">
        <v>41</v>
      </c>
      <c r="F570" s="413" t="s">
        <v>34</v>
      </c>
      <c r="G570" s="404">
        <v>7</v>
      </c>
      <c r="H570" s="405">
        <v>0.23194444444444443</v>
      </c>
      <c r="I570" s="405">
        <v>0.28472222222222221</v>
      </c>
      <c r="J570" s="407">
        <f t="shared" si="97"/>
        <v>1.2666666666666666</v>
      </c>
      <c r="K570" s="404" t="s">
        <v>63</v>
      </c>
      <c r="L570" s="408">
        <v>4010</v>
      </c>
      <c r="M570" s="408">
        <v>4010</v>
      </c>
      <c r="N570" s="398">
        <f t="shared" si="98"/>
        <v>5079.333333333333</v>
      </c>
      <c r="O570" s="296" t="s">
        <v>193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423" t="s">
        <v>192</v>
      </c>
      <c r="B571" s="403" t="s">
        <v>35</v>
      </c>
      <c r="C571" s="448" t="s">
        <v>46</v>
      </c>
      <c r="D571" s="411">
        <v>6</v>
      </c>
      <c r="E571" s="415" t="s">
        <v>41</v>
      </c>
      <c r="F571" s="413" t="s">
        <v>34</v>
      </c>
      <c r="G571" s="404">
        <v>7</v>
      </c>
      <c r="H571" s="405">
        <v>0.38541666666666669</v>
      </c>
      <c r="I571" s="405">
        <v>0.43055555555555558</v>
      </c>
      <c r="J571" s="407">
        <f t="shared" si="97"/>
        <v>1.0833333333333333</v>
      </c>
      <c r="K571" s="404" t="s">
        <v>72</v>
      </c>
      <c r="L571" s="408">
        <v>117</v>
      </c>
      <c r="M571" s="408">
        <v>117</v>
      </c>
      <c r="N571" s="398">
        <f t="shared" si="98"/>
        <v>126.74999999999999</v>
      </c>
      <c r="O571" s="296" t="s">
        <v>193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423" t="s">
        <v>192</v>
      </c>
      <c r="B572" s="403" t="s">
        <v>35</v>
      </c>
      <c r="C572" s="448" t="s">
        <v>36</v>
      </c>
      <c r="D572" s="411">
        <v>7</v>
      </c>
      <c r="E572" s="415" t="s">
        <v>41</v>
      </c>
      <c r="F572" s="413" t="s">
        <v>34</v>
      </c>
      <c r="G572" s="404">
        <v>7</v>
      </c>
      <c r="H572" s="405">
        <v>0.49652777777777773</v>
      </c>
      <c r="I572" s="405">
        <v>0.99930555555555556</v>
      </c>
      <c r="J572" s="407">
        <f t="shared" si="97"/>
        <v>12.066666666666666</v>
      </c>
      <c r="K572" s="404" t="s">
        <v>110</v>
      </c>
      <c r="L572" s="408">
        <v>0</v>
      </c>
      <c r="M572" s="408">
        <v>0</v>
      </c>
      <c r="N572" s="398">
        <f t="shared" si="98"/>
        <v>0</v>
      </c>
      <c r="O572" s="296" t="s">
        <v>193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423" t="s">
        <v>192</v>
      </c>
      <c r="B573" s="403" t="s">
        <v>35</v>
      </c>
      <c r="C573" s="448" t="s">
        <v>40</v>
      </c>
      <c r="D573" s="411">
        <v>8</v>
      </c>
      <c r="E573" s="415" t="s">
        <v>44</v>
      </c>
      <c r="F573" s="288">
        <v>99</v>
      </c>
      <c r="G573" s="404">
        <v>6</v>
      </c>
      <c r="H573" s="405">
        <v>0.52013888888888882</v>
      </c>
      <c r="I573" s="405">
        <v>0.64722222222222225</v>
      </c>
      <c r="J573" s="407">
        <f t="shared" si="97"/>
        <v>3.05</v>
      </c>
      <c r="K573" s="404" t="s">
        <v>194</v>
      </c>
      <c r="L573" s="408">
        <v>9634</v>
      </c>
      <c r="M573" s="408">
        <v>9634</v>
      </c>
      <c r="N573" s="398">
        <f t="shared" si="98"/>
        <v>29383.699999999997</v>
      </c>
      <c r="O573" s="296" t="s">
        <v>64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423" t="s">
        <v>192</v>
      </c>
      <c r="B574" s="403" t="s">
        <v>35</v>
      </c>
      <c r="C574" s="448" t="s">
        <v>43</v>
      </c>
      <c r="D574" s="411">
        <v>8</v>
      </c>
      <c r="E574" s="415" t="s">
        <v>44</v>
      </c>
      <c r="F574" s="288">
        <v>99</v>
      </c>
      <c r="G574" s="404">
        <v>6</v>
      </c>
      <c r="H574" s="414">
        <v>0.52013888888888882</v>
      </c>
      <c r="I574" s="414">
        <v>0.53194444444444444</v>
      </c>
      <c r="J574" s="407">
        <f t="shared" si="97"/>
        <v>0.28333333333333333</v>
      </c>
      <c r="K574" s="404" t="s">
        <v>195</v>
      </c>
      <c r="L574" s="408">
        <v>4010</v>
      </c>
      <c r="M574" s="408">
        <v>4010</v>
      </c>
      <c r="N574" s="398">
        <f t="shared" si="98"/>
        <v>1136.1666666666667</v>
      </c>
      <c r="O574" s="296" t="s">
        <v>64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423" t="s">
        <v>192</v>
      </c>
      <c r="B575" s="403" t="s">
        <v>35</v>
      </c>
      <c r="C575" s="448" t="s">
        <v>43</v>
      </c>
      <c r="D575" s="411">
        <v>9</v>
      </c>
      <c r="E575" s="415" t="s">
        <v>44</v>
      </c>
      <c r="F575" s="288">
        <v>99</v>
      </c>
      <c r="G575" s="404">
        <v>6</v>
      </c>
      <c r="H575" s="414">
        <v>0.54236111111111118</v>
      </c>
      <c r="I575" s="414">
        <v>0.55138888888888882</v>
      </c>
      <c r="J575" s="407">
        <f t="shared" si="97"/>
        <v>0.21666666666666667</v>
      </c>
      <c r="K575" s="404" t="s">
        <v>172</v>
      </c>
      <c r="L575" s="408">
        <v>4010</v>
      </c>
      <c r="M575" s="408">
        <v>4010</v>
      </c>
      <c r="N575" s="398">
        <f t="shared" si="98"/>
        <v>868.83333333333337</v>
      </c>
      <c r="O575" s="296" t="s">
        <v>64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423" t="s">
        <v>192</v>
      </c>
      <c r="B576" s="403" t="s">
        <v>35</v>
      </c>
      <c r="C576" s="448" t="s">
        <v>46</v>
      </c>
      <c r="D576" s="411">
        <v>12</v>
      </c>
      <c r="E576" s="415" t="s">
        <v>44</v>
      </c>
      <c r="F576" s="288">
        <v>99</v>
      </c>
      <c r="G576" s="404">
        <v>6</v>
      </c>
      <c r="H576" s="414">
        <v>0.59027777777777779</v>
      </c>
      <c r="I576" s="414">
        <v>0.61527777777777781</v>
      </c>
      <c r="J576" s="407">
        <f t="shared" si="97"/>
        <v>0.6</v>
      </c>
      <c r="K576" s="404" t="s">
        <v>186</v>
      </c>
      <c r="L576" s="408">
        <v>117</v>
      </c>
      <c r="M576" s="408">
        <v>117</v>
      </c>
      <c r="N576" s="398">
        <f t="shared" si="98"/>
        <v>70.2</v>
      </c>
      <c r="O576" s="296" t="s">
        <v>64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423" t="s">
        <v>192</v>
      </c>
      <c r="B577" s="403" t="s">
        <v>35</v>
      </c>
      <c r="C577" s="448" t="s">
        <v>43</v>
      </c>
      <c r="D577" s="411">
        <v>14</v>
      </c>
      <c r="E577" s="415" t="s">
        <v>41</v>
      </c>
      <c r="F577" s="288" t="s">
        <v>34</v>
      </c>
      <c r="G577" s="404">
        <v>7</v>
      </c>
      <c r="H577" s="414">
        <v>0.80347222222222225</v>
      </c>
      <c r="I577" s="414">
        <v>0.81458333333333333</v>
      </c>
      <c r="J577" s="407">
        <f t="shared" si="97"/>
        <v>0.26666666666666666</v>
      </c>
      <c r="K577" s="404" t="s">
        <v>186</v>
      </c>
      <c r="L577" s="408">
        <v>4010</v>
      </c>
      <c r="M577" s="408">
        <v>4010</v>
      </c>
      <c r="N577" s="398">
        <f t="shared" si="98"/>
        <v>1069.3333333333333</v>
      </c>
      <c r="O577" s="296" t="s">
        <v>193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45">
      <c r="A578" s="423" t="s">
        <v>192</v>
      </c>
      <c r="B578" s="403" t="s">
        <v>35</v>
      </c>
      <c r="C578" s="448" t="s">
        <v>46</v>
      </c>
      <c r="D578" s="411">
        <v>15</v>
      </c>
      <c r="E578" s="415" t="s">
        <v>41</v>
      </c>
      <c r="F578" s="288" t="s">
        <v>34</v>
      </c>
      <c r="G578" s="404">
        <v>7</v>
      </c>
      <c r="H578" s="414">
        <v>0.80486111111111114</v>
      </c>
      <c r="I578" s="414">
        <v>0.81736111111111109</v>
      </c>
      <c r="J578" s="407">
        <f t="shared" si="97"/>
        <v>0.3</v>
      </c>
      <c r="K578" s="404" t="s">
        <v>186</v>
      </c>
      <c r="L578" s="408">
        <v>117</v>
      </c>
      <c r="M578" s="408">
        <v>117</v>
      </c>
      <c r="N578" s="398">
        <f t="shared" si="98"/>
        <v>35.1</v>
      </c>
      <c r="O578" s="296" t="s">
        <v>193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423" t="s">
        <v>192</v>
      </c>
      <c r="B579" s="403" t="s">
        <v>35</v>
      </c>
      <c r="C579" s="448" t="s">
        <v>43</v>
      </c>
      <c r="D579" s="411">
        <v>16</v>
      </c>
      <c r="E579" s="415" t="s">
        <v>44</v>
      </c>
      <c r="F579" s="288">
        <v>99</v>
      </c>
      <c r="G579" s="404">
        <v>6</v>
      </c>
      <c r="H579" s="414">
        <v>0.84027777777777779</v>
      </c>
      <c r="I579" s="414">
        <v>0.94097222222222221</v>
      </c>
      <c r="J579" s="407">
        <f t="shared" si="97"/>
        <v>2.4166666666666665</v>
      </c>
      <c r="K579" s="404" t="s">
        <v>186</v>
      </c>
      <c r="L579" s="408">
        <v>4010</v>
      </c>
      <c r="M579" s="408">
        <v>4010</v>
      </c>
      <c r="N579" s="398">
        <f t="shared" si="98"/>
        <v>9690.8333333333321</v>
      </c>
      <c r="O579" s="296" t="s">
        <v>64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423" t="s">
        <v>192</v>
      </c>
      <c r="B580" s="403" t="s">
        <v>35</v>
      </c>
      <c r="C580" s="448" t="s">
        <v>46</v>
      </c>
      <c r="D580" s="411">
        <v>17</v>
      </c>
      <c r="E580" s="415" t="s">
        <v>44</v>
      </c>
      <c r="F580" s="288">
        <v>99</v>
      </c>
      <c r="G580" s="404">
        <v>6</v>
      </c>
      <c r="H580" s="414">
        <v>0.87986111111111109</v>
      </c>
      <c r="I580" s="414">
        <v>0.93888888888888899</v>
      </c>
      <c r="J580" s="407">
        <f t="shared" si="97"/>
        <v>1.4166666666666667</v>
      </c>
      <c r="K580" s="404" t="s">
        <v>45</v>
      </c>
      <c r="L580" s="408">
        <v>117</v>
      </c>
      <c r="M580" s="408">
        <v>117</v>
      </c>
      <c r="N580" s="398">
        <f t="shared" si="98"/>
        <v>165.75</v>
      </c>
      <c r="O580" s="296" t="s">
        <v>64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392">
        <v>44368</v>
      </c>
      <c r="B581" s="393" t="s">
        <v>47</v>
      </c>
      <c r="C581" s="394" t="s">
        <v>49</v>
      </c>
      <c r="D581" s="395">
        <v>1</v>
      </c>
      <c r="E581" s="395" t="s">
        <v>50</v>
      </c>
      <c r="F581" s="286" t="s">
        <v>34</v>
      </c>
      <c r="G581" s="400">
        <v>7</v>
      </c>
      <c r="H581" s="397">
        <v>0</v>
      </c>
      <c r="I581" s="397">
        <v>0.34236111111111112</v>
      </c>
      <c r="J581" s="398">
        <f t="shared" si="97"/>
        <v>8.2166666666666668</v>
      </c>
      <c r="K581" s="399">
        <v>7.2</v>
      </c>
      <c r="L581" s="395">
        <v>9306</v>
      </c>
      <c r="M581" s="295"/>
      <c r="N581" s="398">
        <f t="shared" si="98"/>
        <v>76464.3</v>
      </c>
      <c r="O581" s="294"/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392">
        <v>44369</v>
      </c>
      <c r="B582" s="393" t="s">
        <v>47</v>
      </c>
      <c r="C582" s="394" t="s">
        <v>48</v>
      </c>
      <c r="D582" s="395">
        <v>1</v>
      </c>
      <c r="E582" s="395" t="s">
        <v>21</v>
      </c>
      <c r="F582" s="396">
        <v>99</v>
      </c>
      <c r="G582" s="395">
        <v>7</v>
      </c>
      <c r="H582" s="397">
        <v>0.23055555555555554</v>
      </c>
      <c r="I582" s="397">
        <v>0.56874999999999998</v>
      </c>
      <c r="J582" s="398">
        <f t="shared" si="97"/>
        <v>8.1166666666666671</v>
      </c>
      <c r="K582" s="416">
        <v>7.0000000000000007E-2</v>
      </c>
      <c r="L582" s="395">
        <v>1065</v>
      </c>
      <c r="M582" s="295"/>
      <c r="N582" s="398">
        <f t="shared" si="98"/>
        <v>8644.25</v>
      </c>
      <c r="O582" s="294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45">
      <c r="A583" s="392">
        <v>44369</v>
      </c>
      <c r="B583" s="393" t="s">
        <v>47</v>
      </c>
      <c r="C583" s="394" t="s">
        <v>49</v>
      </c>
      <c r="D583" s="395">
        <v>2</v>
      </c>
      <c r="E583" s="395" t="s">
        <v>50</v>
      </c>
      <c r="F583" s="286" t="s">
        <v>34</v>
      </c>
      <c r="G583" s="400">
        <v>7</v>
      </c>
      <c r="H583" s="397">
        <v>0.3833333333333333</v>
      </c>
      <c r="I583" s="397">
        <v>0.44375000000000003</v>
      </c>
      <c r="J583" s="398">
        <f t="shared" si="97"/>
        <v>1.45</v>
      </c>
      <c r="K583" s="399">
        <v>7.2</v>
      </c>
      <c r="L583" s="395">
        <v>9306</v>
      </c>
      <c r="M583" s="295"/>
      <c r="N583" s="398">
        <f t="shared" si="98"/>
        <v>13493.699999999999</v>
      </c>
      <c r="O583" s="294"/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45">
      <c r="A584" s="392">
        <v>44369</v>
      </c>
      <c r="B584" s="393" t="s">
        <v>47</v>
      </c>
      <c r="C584" s="394" t="s">
        <v>196</v>
      </c>
      <c r="D584" s="395">
        <v>1</v>
      </c>
      <c r="E584" s="395" t="s">
        <v>33</v>
      </c>
      <c r="F584" s="286" t="s">
        <v>34</v>
      </c>
      <c r="G584" s="395">
        <v>7</v>
      </c>
      <c r="H584" s="397">
        <v>0.3833333333333333</v>
      </c>
      <c r="I584" s="397">
        <v>0.42986111111111108</v>
      </c>
      <c r="J584" s="398">
        <f t="shared" si="97"/>
        <v>1.1166666666666667</v>
      </c>
      <c r="K584" s="399">
        <v>7.2</v>
      </c>
      <c r="L584" s="395">
        <v>9306</v>
      </c>
      <c r="M584" s="295"/>
      <c r="N584" s="398">
        <f t="shared" si="98"/>
        <v>10391.700000000001</v>
      </c>
      <c r="O584" s="294"/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392">
        <v>44369</v>
      </c>
      <c r="B585" s="393" t="s">
        <v>47</v>
      </c>
      <c r="C585" s="394" t="s">
        <v>197</v>
      </c>
      <c r="D585" s="395">
        <v>1</v>
      </c>
      <c r="E585" s="395" t="s">
        <v>21</v>
      </c>
      <c r="F585" s="286">
        <v>99</v>
      </c>
      <c r="G585" s="400">
        <v>7</v>
      </c>
      <c r="H585" s="397">
        <v>0.49791666666666662</v>
      </c>
      <c r="I585" s="397">
        <v>0.51250000000000007</v>
      </c>
      <c r="J585" s="398">
        <f t="shared" si="97"/>
        <v>0.35</v>
      </c>
      <c r="K585" s="399">
        <v>7.2</v>
      </c>
      <c r="L585" s="395">
        <v>9306</v>
      </c>
      <c r="M585" s="295"/>
      <c r="N585" s="398">
        <f t="shared" si="98"/>
        <v>3257.1</v>
      </c>
      <c r="O585" s="294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45">
      <c r="A586" s="392">
        <v>44369</v>
      </c>
      <c r="B586" s="393" t="s">
        <v>47</v>
      </c>
      <c r="C586" s="394" t="s">
        <v>49</v>
      </c>
      <c r="D586" s="395">
        <v>3</v>
      </c>
      <c r="E586" s="395" t="s">
        <v>50</v>
      </c>
      <c r="F586" s="286" t="s">
        <v>34</v>
      </c>
      <c r="G586" s="400">
        <v>7</v>
      </c>
      <c r="H586" s="397">
        <v>0.5493055555555556</v>
      </c>
      <c r="I586" s="397">
        <v>0.57777777777777783</v>
      </c>
      <c r="J586" s="398">
        <f t="shared" si="97"/>
        <v>0.68333333333333335</v>
      </c>
      <c r="K586" s="399">
        <v>7.2</v>
      </c>
      <c r="L586" s="395">
        <v>9306</v>
      </c>
      <c r="M586" s="295"/>
      <c r="N586" s="398">
        <f t="shared" si="98"/>
        <v>6359.1</v>
      </c>
      <c r="O586" s="294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392">
        <v>44369</v>
      </c>
      <c r="B587" s="393" t="s">
        <v>47</v>
      </c>
      <c r="C587" s="394" t="s">
        <v>49</v>
      </c>
      <c r="D587" s="395">
        <v>4</v>
      </c>
      <c r="E587" s="395" t="s">
        <v>50</v>
      </c>
      <c r="F587" s="286" t="s">
        <v>34</v>
      </c>
      <c r="G587" s="400">
        <v>7</v>
      </c>
      <c r="H587" s="397">
        <v>0.59027777777777779</v>
      </c>
      <c r="I587" s="397">
        <v>0.99930555555555556</v>
      </c>
      <c r="J587" s="398">
        <f t="shared" si="97"/>
        <v>9.8166666666666664</v>
      </c>
      <c r="K587" s="399">
        <v>7.2</v>
      </c>
      <c r="L587" s="395">
        <v>0</v>
      </c>
      <c r="M587" s="295"/>
      <c r="N587" s="398">
        <f t="shared" si="98"/>
        <v>0</v>
      </c>
      <c r="O587" s="294"/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392">
        <v>44369</v>
      </c>
      <c r="B588" s="393" t="s">
        <v>47</v>
      </c>
      <c r="C588" s="394" t="s">
        <v>48</v>
      </c>
      <c r="D588" s="395">
        <v>1</v>
      </c>
      <c r="E588" s="395" t="s">
        <v>84</v>
      </c>
      <c r="F588" s="396">
        <v>99</v>
      </c>
      <c r="G588" s="395">
        <v>7</v>
      </c>
      <c r="H588" s="397">
        <v>0.69444444444444453</v>
      </c>
      <c r="I588" s="397">
        <v>0.72986111111111107</v>
      </c>
      <c r="J588" s="398">
        <f t="shared" si="97"/>
        <v>0.85</v>
      </c>
      <c r="K588" s="416">
        <v>7.0000000000000007E-2</v>
      </c>
      <c r="L588" s="395">
        <v>1065</v>
      </c>
      <c r="M588" s="295"/>
      <c r="N588" s="398">
        <f t="shared" si="98"/>
        <v>905.25</v>
      </c>
      <c r="O588" s="294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45">
      <c r="A589" s="392">
        <v>44369</v>
      </c>
      <c r="B589" s="393" t="s">
        <v>47</v>
      </c>
      <c r="C589" s="394" t="s">
        <v>59</v>
      </c>
      <c r="D589" s="395">
        <v>1</v>
      </c>
      <c r="E589" s="395" t="s">
        <v>21</v>
      </c>
      <c r="F589" s="286">
        <v>99</v>
      </c>
      <c r="G589" s="400">
        <v>7</v>
      </c>
      <c r="H589" s="397">
        <v>0.86458333333333337</v>
      </c>
      <c r="I589" s="397">
        <v>0.92152777777777783</v>
      </c>
      <c r="J589" s="398">
        <f t="shared" si="97"/>
        <v>1.3666666666666667</v>
      </c>
      <c r="K589" s="416">
        <v>7.0000000000000007E-2</v>
      </c>
      <c r="L589" s="395">
        <v>1065</v>
      </c>
      <c r="M589" s="295"/>
      <c r="N589" s="398">
        <f t="shared" si="98"/>
        <v>1455.5</v>
      </c>
      <c r="O589" s="294"/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392">
        <v>44369</v>
      </c>
      <c r="B590" s="393" t="s">
        <v>47</v>
      </c>
      <c r="C590" s="394" t="s">
        <v>59</v>
      </c>
      <c r="D590" s="395">
        <v>2</v>
      </c>
      <c r="E590" s="395" t="s">
        <v>21</v>
      </c>
      <c r="F590" s="286">
        <v>99</v>
      </c>
      <c r="G590" s="400">
        <v>6</v>
      </c>
      <c r="H590" s="397">
        <v>0.96597222222222223</v>
      </c>
      <c r="I590" s="397">
        <v>0.97222222222222221</v>
      </c>
      <c r="J590" s="398">
        <f t="shared" si="97"/>
        <v>0.15</v>
      </c>
      <c r="K590" s="416">
        <v>7.0000000000000007E-2</v>
      </c>
      <c r="L590" s="395">
        <v>1065</v>
      </c>
      <c r="M590" s="295"/>
      <c r="N590" s="398">
        <f t="shared" si="98"/>
        <v>159.75</v>
      </c>
      <c r="O590" s="294"/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392">
        <v>44369</v>
      </c>
      <c r="B591" s="393" t="s">
        <v>47</v>
      </c>
      <c r="C591" s="394" t="s">
        <v>59</v>
      </c>
      <c r="D591" s="395">
        <v>3</v>
      </c>
      <c r="E591" s="395" t="s">
        <v>21</v>
      </c>
      <c r="F591" s="286">
        <v>99</v>
      </c>
      <c r="G591" s="400">
        <v>6</v>
      </c>
      <c r="H591" s="397">
        <v>0.97222222222222221</v>
      </c>
      <c r="I591" s="397">
        <v>0.99930555555555556</v>
      </c>
      <c r="J591" s="398">
        <f t="shared" si="97"/>
        <v>0.65</v>
      </c>
      <c r="K591" s="416">
        <v>7.0000000000000007E-2</v>
      </c>
      <c r="L591" s="395">
        <v>1065</v>
      </c>
      <c r="M591" s="295"/>
      <c r="N591" s="398">
        <f t="shared" si="98"/>
        <v>692.25</v>
      </c>
      <c r="O591" s="294"/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70.5">
      <c r="A592" s="372" t="s">
        <v>192</v>
      </c>
      <c r="B592" s="373" t="s">
        <v>19</v>
      </c>
      <c r="C592" s="374" t="s">
        <v>30</v>
      </c>
      <c r="D592" s="375">
        <v>1</v>
      </c>
      <c r="E592" s="375" t="s">
        <v>21</v>
      </c>
      <c r="F592" s="376">
        <v>99</v>
      </c>
      <c r="G592" s="375">
        <v>6</v>
      </c>
      <c r="H592" s="377">
        <v>0</v>
      </c>
      <c r="I592" s="377">
        <v>0.61805555555555558</v>
      </c>
      <c r="J592" s="378">
        <f t="shared" si="97"/>
        <v>14.833333333333334</v>
      </c>
      <c r="K592" s="379">
        <v>4</v>
      </c>
      <c r="L592" s="375">
        <v>25</v>
      </c>
      <c r="M592" s="375">
        <v>25</v>
      </c>
      <c r="N592" s="378">
        <f t="shared" si="98"/>
        <v>370.83333333333337</v>
      </c>
      <c r="O592" s="387" t="s">
        <v>198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372" t="s">
        <v>199</v>
      </c>
      <c r="B593" s="373" t="s">
        <v>19</v>
      </c>
      <c r="C593" s="374" t="s">
        <v>24</v>
      </c>
      <c r="D593" s="375">
        <v>1</v>
      </c>
      <c r="E593" s="375" t="s">
        <v>21</v>
      </c>
      <c r="F593" s="376">
        <v>99</v>
      </c>
      <c r="G593" s="375" t="s">
        <v>74</v>
      </c>
      <c r="H593" s="377">
        <v>0.55138888888888882</v>
      </c>
      <c r="I593" s="377">
        <v>0.55972222222222223</v>
      </c>
      <c r="J593" s="378">
        <f t="shared" si="97"/>
        <v>0.2</v>
      </c>
      <c r="K593" s="379">
        <v>12</v>
      </c>
      <c r="L593" s="380">
        <v>0</v>
      </c>
      <c r="M593" s="380"/>
      <c r="N593" s="378">
        <f t="shared" si="98"/>
        <v>0</v>
      </c>
      <c r="O593" s="381" t="s">
        <v>75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372" t="s">
        <v>199</v>
      </c>
      <c r="B594" s="373" t="s">
        <v>19</v>
      </c>
      <c r="C594" s="374" t="s">
        <v>24</v>
      </c>
      <c r="D594" s="375">
        <v>2</v>
      </c>
      <c r="E594" s="375" t="s">
        <v>21</v>
      </c>
      <c r="F594" s="376">
        <v>99</v>
      </c>
      <c r="G594" s="375">
        <v>6</v>
      </c>
      <c r="H594" s="377">
        <v>0.7729166666666667</v>
      </c>
      <c r="I594" s="377">
        <v>0.90486111111111101</v>
      </c>
      <c r="J594" s="378">
        <f t="shared" si="97"/>
        <v>3.1666666666666665</v>
      </c>
      <c r="K594" s="379">
        <v>10</v>
      </c>
      <c r="L594" s="375">
        <v>0</v>
      </c>
      <c r="M594" s="375"/>
      <c r="N594" s="378">
        <f t="shared" si="98"/>
        <v>0</v>
      </c>
      <c r="O594" s="388" t="s">
        <v>75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45">
      <c r="A595" s="372" t="s">
        <v>199</v>
      </c>
      <c r="B595" s="373" t="s">
        <v>19</v>
      </c>
      <c r="C595" s="374" t="s">
        <v>25</v>
      </c>
      <c r="D595" s="375">
        <v>1</v>
      </c>
      <c r="E595" s="375" t="s">
        <v>21</v>
      </c>
      <c r="F595" s="376">
        <v>99</v>
      </c>
      <c r="G595" s="375">
        <v>6</v>
      </c>
      <c r="H595" s="377">
        <v>0.77430555555555547</v>
      </c>
      <c r="I595" s="377">
        <v>0.90416666666666667</v>
      </c>
      <c r="J595" s="378">
        <f t="shared" si="97"/>
        <v>3.1166666666666667</v>
      </c>
      <c r="K595" s="379">
        <v>10</v>
      </c>
      <c r="L595" s="375">
        <v>14</v>
      </c>
      <c r="M595" s="375"/>
      <c r="N595" s="378">
        <f t="shared" si="98"/>
        <v>43.633333333333333</v>
      </c>
      <c r="O595" s="388" t="s">
        <v>75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45">
      <c r="A596" s="372" t="s">
        <v>199</v>
      </c>
      <c r="B596" s="373" t="s">
        <v>19</v>
      </c>
      <c r="C596" s="374" t="s">
        <v>30</v>
      </c>
      <c r="D596" s="375">
        <v>1</v>
      </c>
      <c r="E596" s="375" t="s">
        <v>21</v>
      </c>
      <c r="F596" s="376">
        <v>99</v>
      </c>
      <c r="G596" s="375">
        <v>6</v>
      </c>
      <c r="H596" s="377">
        <v>0.77430555555555547</v>
      </c>
      <c r="I596" s="377">
        <v>0.90625</v>
      </c>
      <c r="J596" s="378">
        <f t="shared" si="97"/>
        <v>3.1666666666666665</v>
      </c>
      <c r="K596" s="379">
        <v>5</v>
      </c>
      <c r="L596" s="375">
        <v>25</v>
      </c>
      <c r="M596" s="383"/>
      <c r="N596" s="378">
        <f t="shared" si="98"/>
        <v>79.166666666666657</v>
      </c>
      <c r="O596" s="388" t="s">
        <v>75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372" t="s">
        <v>199</v>
      </c>
      <c r="B597" s="373" t="s">
        <v>19</v>
      </c>
      <c r="C597" s="374" t="s">
        <v>20</v>
      </c>
      <c r="D597" s="375">
        <v>1</v>
      </c>
      <c r="E597" s="375" t="s">
        <v>21</v>
      </c>
      <c r="F597" s="376">
        <v>99</v>
      </c>
      <c r="G597" s="375">
        <v>6</v>
      </c>
      <c r="H597" s="377">
        <v>0.77986111111111101</v>
      </c>
      <c r="I597" s="377">
        <v>0.99930555555555556</v>
      </c>
      <c r="J597" s="378">
        <f t="shared" si="97"/>
        <v>5.2666666666666666</v>
      </c>
      <c r="K597" s="379">
        <v>17</v>
      </c>
      <c r="L597" s="375">
        <v>0</v>
      </c>
      <c r="M597" s="380"/>
      <c r="N597" s="378">
        <f t="shared" si="98"/>
        <v>0</v>
      </c>
      <c r="O597" s="387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45">
      <c r="A598" s="372" t="s">
        <v>199</v>
      </c>
      <c r="B598" s="373" t="s">
        <v>19</v>
      </c>
      <c r="C598" s="374" t="s">
        <v>32</v>
      </c>
      <c r="D598" s="375">
        <v>1</v>
      </c>
      <c r="E598" s="375" t="s">
        <v>21</v>
      </c>
      <c r="F598" s="376">
        <v>99</v>
      </c>
      <c r="G598" s="375">
        <v>7</v>
      </c>
      <c r="H598" s="377">
        <v>0.77986111111111101</v>
      </c>
      <c r="I598" s="377">
        <v>0.99930555555555556</v>
      </c>
      <c r="J598" s="378">
        <f>HOUR(I598-H598)+MINUTE(I598-H598)/60</f>
        <v>5.2666666666666666</v>
      </c>
      <c r="K598" s="379"/>
      <c r="L598" s="375">
        <v>14</v>
      </c>
      <c r="M598" s="380"/>
      <c r="N598" s="378">
        <f>J598*L598</f>
        <v>73.733333333333334</v>
      </c>
      <c r="O598" s="387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47.1">
      <c r="A599" s="392">
        <v>44369</v>
      </c>
      <c r="B599" s="393" t="s">
        <v>47</v>
      </c>
      <c r="C599" s="394" t="s">
        <v>49</v>
      </c>
      <c r="D599" s="395">
        <v>1</v>
      </c>
      <c r="E599" s="395" t="s">
        <v>21</v>
      </c>
      <c r="F599" s="286">
        <v>99</v>
      </c>
      <c r="G599" s="400">
        <v>7</v>
      </c>
      <c r="H599" s="397">
        <v>0</v>
      </c>
      <c r="I599" s="397">
        <v>0.71597222222222223</v>
      </c>
      <c r="J599" s="398">
        <f>HOUR(I599-H599)+MINUTE(I599-H599)/60</f>
        <v>17.183333333333334</v>
      </c>
      <c r="K599" s="399">
        <v>7.2</v>
      </c>
      <c r="L599" s="395">
        <v>9306</v>
      </c>
      <c r="M599" s="295"/>
      <c r="N599" s="398">
        <f>J599*L599</f>
        <v>159908.1</v>
      </c>
      <c r="O599" s="294" t="s">
        <v>200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45">
      <c r="A600" s="392">
        <v>44369</v>
      </c>
      <c r="B600" s="393" t="s">
        <v>47</v>
      </c>
      <c r="C600" s="394" t="s">
        <v>59</v>
      </c>
      <c r="D600" s="395">
        <v>1</v>
      </c>
      <c r="E600" s="395" t="s">
        <v>21</v>
      </c>
      <c r="F600" s="286">
        <v>99</v>
      </c>
      <c r="G600" s="400">
        <v>6</v>
      </c>
      <c r="H600" s="397">
        <v>0</v>
      </c>
      <c r="I600" s="397">
        <v>0.54027777777777775</v>
      </c>
      <c r="J600" s="398">
        <f t="shared" ref="J600:J604" si="99">HOUR(I600-H600)+MINUTE(I600-H600)/60</f>
        <v>12.966666666666667</v>
      </c>
      <c r="K600" s="416">
        <v>7.0000000000000007E-2</v>
      </c>
      <c r="L600" s="395">
        <v>667</v>
      </c>
      <c r="M600" s="295"/>
      <c r="N600" s="398">
        <f t="shared" ref="N600:N604" si="100">J600*L600</f>
        <v>8648.7666666666664</v>
      </c>
      <c r="O600" s="294" t="s">
        <v>201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392">
        <v>44369</v>
      </c>
      <c r="B601" s="393" t="s">
        <v>47</v>
      </c>
      <c r="C601" s="394" t="s">
        <v>48</v>
      </c>
      <c r="D601" s="395">
        <v>1</v>
      </c>
      <c r="E601" s="395" t="s">
        <v>21</v>
      </c>
      <c r="F601" s="396">
        <v>99</v>
      </c>
      <c r="G601" s="395">
        <v>7</v>
      </c>
      <c r="H601" s="397">
        <v>0</v>
      </c>
      <c r="I601" s="397">
        <v>0.97499999999999998</v>
      </c>
      <c r="J601" s="398">
        <f t="shared" si="99"/>
        <v>23.4</v>
      </c>
      <c r="K601" s="416">
        <v>7.0000000000000007E-2</v>
      </c>
      <c r="L601" s="395">
        <v>1065</v>
      </c>
      <c r="M601" s="295"/>
      <c r="N601" s="398">
        <f t="shared" si="100"/>
        <v>24921</v>
      </c>
      <c r="O601" s="294" t="s">
        <v>202</v>
      </c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392">
        <v>44369</v>
      </c>
      <c r="B602" s="393" t="s">
        <v>47</v>
      </c>
      <c r="C602" s="394" t="s">
        <v>57</v>
      </c>
      <c r="D602" s="395">
        <v>1</v>
      </c>
      <c r="E602" s="395" t="s">
        <v>21</v>
      </c>
      <c r="F602" s="396">
        <v>99</v>
      </c>
      <c r="G602" s="395">
        <v>7</v>
      </c>
      <c r="H602" s="397">
        <v>0</v>
      </c>
      <c r="I602" s="397">
        <v>0.61527777777777781</v>
      </c>
      <c r="J602" s="398">
        <f t="shared" si="99"/>
        <v>14.766666666666667</v>
      </c>
      <c r="K602" s="416">
        <v>7.0000000000000007E-2</v>
      </c>
      <c r="L602" s="395">
        <v>1065</v>
      </c>
      <c r="M602" s="295"/>
      <c r="N602" s="398">
        <f t="shared" si="100"/>
        <v>15726.5</v>
      </c>
      <c r="O602" s="294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47.1">
      <c r="A603" s="392">
        <v>44370</v>
      </c>
      <c r="B603" s="393" t="s">
        <v>47</v>
      </c>
      <c r="C603" s="394" t="s">
        <v>53</v>
      </c>
      <c r="D603" s="395">
        <v>1</v>
      </c>
      <c r="E603" s="395" t="s">
        <v>84</v>
      </c>
      <c r="F603" s="286">
        <v>99</v>
      </c>
      <c r="G603" s="400">
        <v>7</v>
      </c>
      <c r="H603" s="397">
        <v>0.3666666666666667</v>
      </c>
      <c r="I603" s="397">
        <v>0.5395833333333333</v>
      </c>
      <c r="J603" s="398">
        <f t="shared" si="99"/>
        <v>4.1500000000000004</v>
      </c>
      <c r="K603" s="416">
        <v>7.0000000000000007E-2</v>
      </c>
      <c r="L603" s="395">
        <v>6</v>
      </c>
      <c r="M603" s="295"/>
      <c r="N603" s="398">
        <f t="shared" si="100"/>
        <v>24.900000000000002</v>
      </c>
      <c r="O603" s="294" t="s">
        <v>203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392">
        <v>44370</v>
      </c>
      <c r="B604" s="393" t="s">
        <v>47</v>
      </c>
      <c r="C604" s="394" t="s">
        <v>204</v>
      </c>
      <c r="D604" s="395">
        <v>1</v>
      </c>
      <c r="E604" s="395" t="s">
        <v>21</v>
      </c>
      <c r="F604" s="396">
        <v>99</v>
      </c>
      <c r="G604" s="395">
        <v>1</v>
      </c>
      <c r="H604" s="397">
        <v>0.6694444444444444</v>
      </c>
      <c r="I604" s="397">
        <v>0.79861111111111116</v>
      </c>
      <c r="J604" s="398">
        <f t="shared" si="99"/>
        <v>3.1</v>
      </c>
      <c r="K604" s="416">
        <v>6.5</v>
      </c>
      <c r="L604" s="395">
        <v>1948</v>
      </c>
      <c r="M604" s="295"/>
      <c r="N604" s="398">
        <f t="shared" si="100"/>
        <v>6038.8</v>
      </c>
      <c r="O604" s="294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45">
      <c r="A605" s="392">
        <v>44370</v>
      </c>
      <c r="B605" s="393" t="s">
        <v>47</v>
      </c>
      <c r="C605" s="394" t="s">
        <v>196</v>
      </c>
      <c r="D605" s="395">
        <v>1</v>
      </c>
      <c r="E605" s="395" t="s">
        <v>21</v>
      </c>
      <c r="F605" s="286">
        <v>99</v>
      </c>
      <c r="G605" s="400">
        <v>1</v>
      </c>
      <c r="H605" s="397">
        <v>0.71875</v>
      </c>
      <c r="I605" s="397">
        <v>0.75208333333333333</v>
      </c>
      <c r="J605" s="398">
        <f>HOUR(I605-H605)+MINUTE(I605-H605)/60</f>
        <v>0.8</v>
      </c>
      <c r="K605" s="399">
        <v>7.2</v>
      </c>
      <c r="L605" s="395">
        <v>9306</v>
      </c>
      <c r="M605" s="295"/>
      <c r="N605" s="398">
        <f>J605*L605</f>
        <v>7444.8</v>
      </c>
      <c r="O605" s="294"/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45">
      <c r="A606" s="392">
        <v>44370</v>
      </c>
      <c r="B606" s="393" t="s">
        <v>47</v>
      </c>
      <c r="C606" s="394" t="s">
        <v>49</v>
      </c>
      <c r="D606" s="395">
        <v>2</v>
      </c>
      <c r="E606" s="395" t="s">
        <v>21</v>
      </c>
      <c r="F606" s="286">
        <v>99</v>
      </c>
      <c r="G606" s="400">
        <v>7</v>
      </c>
      <c r="H606" s="397">
        <v>0.71875</v>
      </c>
      <c r="I606" s="397">
        <v>0.99930555555555556</v>
      </c>
      <c r="J606" s="398">
        <f>HOUR(I606-H606)+MINUTE(I606-H606)/60</f>
        <v>6.7333333333333334</v>
      </c>
      <c r="K606" s="399">
        <v>7.2</v>
      </c>
      <c r="L606" s="395">
        <v>0</v>
      </c>
      <c r="M606" s="295"/>
      <c r="N606" s="398">
        <f t="shared" ref="N606:N608" si="101">J606*L606</f>
        <v>0</v>
      </c>
      <c r="O606" s="294"/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45">
      <c r="A607" s="392">
        <v>44370</v>
      </c>
      <c r="B607" s="393" t="s">
        <v>47</v>
      </c>
      <c r="C607" s="394" t="s">
        <v>59</v>
      </c>
      <c r="D607" s="395">
        <v>2</v>
      </c>
      <c r="E607" s="395" t="s">
        <v>21</v>
      </c>
      <c r="F607" s="286" t="s">
        <v>89</v>
      </c>
      <c r="G607" s="400">
        <v>6</v>
      </c>
      <c r="H607" s="397">
        <v>0.76874999999999993</v>
      </c>
      <c r="I607" s="397">
        <v>0.90972222222222221</v>
      </c>
      <c r="J607" s="398">
        <f t="shared" ref="J607:J608" si="102">HOUR(I607-H607)+MINUTE(I607-H607)/60</f>
        <v>3.3833333333333333</v>
      </c>
      <c r="K607" s="416">
        <v>7.0000000000000007E-2</v>
      </c>
      <c r="L607" s="395">
        <v>667</v>
      </c>
      <c r="M607" s="295"/>
      <c r="N607" s="398">
        <f t="shared" si="101"/>
        <v>2256.6833333333334</v>
      </c>
      <c r="O607" s="294" t="s">
        <v>205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45">
      <c r="A608" s="392">
        <v>44370</v>
      </c>
      <c r="B608" s="393" t="s">
        <v>47</v>
      </c>
      <c r="C608" s="394" t="s">
        <v>206</v>
      </c>
      <c r="D608" s="395">
        <v>1</v>
      </c>
      <c r="E608" s="395" t="s">
        <v>21</v>
      </c>
      <c r="F608" s="286" t="s">
        <v>89</v>
      </c>
      <c r="G608" s="400">
        <v>6</v>
      </c>
      <c r="H608" s="397">
        <v>0.7729166666666667</v>
      </c>
      <c r="I608" s="397">
        <v>0.99930555555555556</v>
      </c>
      <c r="J608" s="398">
        <f t="shared" si="102"/>
        <v>5.4333333333333336</v>
      </c>
      <c r="K608" s="416">
        <v>0.4</v>
      </c>
      <c r="L608" s="395">
        <v>0</v>
      </c>
      <c r="M608" s="295"/>
      <c r="N608" s="398">
        <f t="shared" si="101"/>
        <v>0</v>
      </c>
      <c r="O608" s="294" t="s">
        <v>205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45">
      <c r="A609" s="392">
        <v>44370</v>
      </c>
      <c r="B609" s="393" t="s">
        <v>47</v>
      </c>
      <c r="C609" s="394" t="s">
        <v>196</v>
      </c>
      <c r="D609" s="395">
        <v>2</v>
      </c>
      <c r="E609" s="395" t="s">
        <v>21</v>
      </c>
      <c r="F609" s="286" t="s">
        <v>89</v>
      </c>
      <c r="G609" s="400">
        <v>6</v>
      </c>
      <c r="H609" s="397">
        <v>0.77708333333333324</v>
      </c>
      <c r="I609" s="397">
        <v>0.90833333333333333</v>
      </c>
      <c r="J609" s="398">
        <f>HOUR(I609-H609)+MINUTE(I609-H609)/60</f>
        <v>3.15</v>
      </c>
      <c r="K609" s="399">
        <v>7.2</v>
      </c>
      <c r="L609" s="395">
        <v>9306</v>
      </c>
      <c r="M609" s="295"/>
      <c r="N609" s="398">
        <f>J609*L609</f>
        <v>29313.899999999998</v>
      </c>
      <c r="O609" s="294" t="s">
        <v>205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47.1">
      <c r="A610" s="402" t="s">
        <v>199</v>
      </c>
      <c r="B610" s="440" t="s">
        <v>35</v>
      </c>
      <c r="C610" s="417" t="s">
        <v>36</v>
      </c>
      <c r="D610" s="411"/>
      <c r="E610" s="412" t="s">
        <v>41</v>
      </c>
      <c r="F610" s="413" t="s">
        <v>34</v>
      </c>
      <c r="G610" s="404">
        <v>7</v>
      </c>
      <c r="H610" s="406">
        <v>0</v>
      </c>
      <c r="I610" s="406">
        <v>0.34375</v>
      </c>
      <c r="J610" s="407">
        <f>HOUR(I610-H610)+MINUTE(I610-H610)/60</f>
        <v>8.25</v>
      </c>
      <c r="K610" s="404" t="s">
        <v>38</v>
      </c>
      <c r="L610" s="408">
        <v>4000</v>
      </c>
      <c r="M610" s="408">
        <v>4000</v>
      </c>
      <c r="N610" s="398">
        <f>J610*L610</f>
        <v>33000</v>
      </c>
      <c r="O610" s="409" t="s">
        <v>90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47.1">
      <c r="A611" s="402" t="s">
        <v>199</v>
      </c>
      <c r="B611" s="440" t="s">
        <v>35</v>
      </c>
      <c r="C611" s="417" t="s">
        <v>40</v>
      </c>
      <c r="D611" s="411"/>
      <c r="E611" s="412" t="s">
        <v>41</v>
      </c>
      <c r="F611" s="413" t="s">
        <v>34</v>
      </c>
      <c r="G611" s="404">
        <v>7</v>
      </c>
      <c r="H611" s="406">
        <v>0</v>
      </c>
      <c r="I611" s="410">
        <v>1.1111111111111112E-2</v>
      </c>
      <c r="J611" s="407">
        <f t="shared" ref="J611:J633" si="103">HOUR(I611-H611)+MINUTE(I611-H611)/60</f>
        <v>0.26666666666666666</v>
      </c>
      <c r="K611" s="404" t="s">
        <v>38</v>
      </c>
      <c r="L611" s="408">
        <v>9634</v>
      </c>
      <c r="M611" s="408">
        <v>9634</v>
      </c>
      <c r="N611" s="398">
        <f t="shared" ref="N611:N633" si="104">J611*L611</f>
        <v>2569.0666666666666</v>
      </c>
      <c r="O611" s="409" t="s">
        <v>90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47.1">
      <c r="A612" s="402" t="s">
        <v>199</v>
      </c>
      <c r="B612" s="440" t="s">
        <v>35</v>
      </c>
      <c r="C612" s="417" t="s">
        <v>43</v>
      </c>
      <c r="D612" s="411">
        <v>5</v>
      </c>
      <c r="E612" s="412" t="s">
        <v>44</v>
      </c>
      <c r="F612" s="413">
        <v>99</v>
      </c>
      <c r="G612" s="404">
        <v>6</v>
      </c>
      <c r="H612" s="405">
        <v>0.18611111111111112</v>
      </c>
      <c r="I612" s="406">
        <v>0.20069444444444443</v>
      </c>
      <c r="J612" s="407">
        <f t="shared" si="103"/>
        <v>0.35</v>
      </c>
      <c r="K612" s="404" t="s">
        <v>70</v>
      </c>
      <c r="L612" s="408">
        <v>4100</v>
      </c>
      <c r="M612" s="408">
        <v>4100</v>
      </c>
      <c r="N612" s="398">
        <f t="shared" si="104"/>
        <v>1435</v>
      </c>
      <c r="O612" s="296" t="s">
        <v>90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45">
      <c r="A613" s="402" t="s">
        <v>199</v>
      </c>
      <c r="B613" s="440" t="s">
        <v>35</v>
      </c>
      <c r="C613" s="417" t="s">
        <v>40</v>
      </c>
      <c r="D613" s="411">
        <v>5</v>
      </c>
      <c r="E613" s="412" t="s">
        <v>37</v>
      </c>
      <c r="F613" s="413" t="s">
        <v>34</v>
      </c>
      <c r="G613" s="404">
        <v>1</v>
      </c>
      <c r="H613" s="405">
        <v>0.18611111111111112</v>
      </c>
      <c r="I613" s="406">
        <v>0.46666666666666662</v>
      </c>
      <c r="J613" s="407">
        <f t="shared" si="103"/>
        <v>6.7333333333333334</v>
      </c>
      <c r="K613" s="404" t="s">
        <v>38</v>
      </c>
      <c r="L613" s="408">
        <v>9634</v>
      </c>
      <c r="M613" s="408">
        <v>9634</v>
      </c>
      <c r="N613" s="398">
        <f t="shared" si="104"/>
        <v>64868.933333333334</v>
      </c>
      <c r="O613" s="409" t="s">
        <v>39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402" t="s">
        <v>199</v>
      </c>
      <c r="B614" s="440" t="s">
        <v>35</v>
      </c>
      <c r="C614" s="417" t="s">
        <v>46</v>
      </c>
      <c r="D614" s="411">
        <v>7</v>
      </c>
      <c r="E614" s="412" t="s">
        <v>131</v>
      </c>
      <c r="F614" s="413">
        <v>99</v>
      </c>
      <c r="G614" s="404">
        <v>6</v>
      </c>
      <c r="H614" s="405">
        <v>0.23333333333333331</v>
      </c>
      <c r="I614" s="406">
        <v>0.24097222222222223</v>
      </c>
      <c r="J614" s="407">
        <f t="shared" si="103"/>
        <v>0.18333333333333332</v>
      </c>
      <c r="K614" s="404" t="s">
        <v>71</v>
      </c>
      <c r="L614" s="408">
        <v>117</v>
      </c>
      <c r="M614" s="408">
        <v>117</v>
      </c>
      <c r="N614" s="398">
        <f t="shared" si="104"/>
        <v>21.45</v>
      </c>
      <c r="O614" s="409" t="s">
        <v>207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47.1">
      <c r="A615" s="402" t="s">
        <v>199</v>
      </c>
      <c r="B615" s="440" t="s">
        <v>35</v>
      </c>
      <c r="C615" s="417" t="s">
        <v>36</v>
      </c>
      <c r="D615" s="404">
        <v>11</v>
      </c>
      <c r="E615" s="412" t="s">
        <v>41</v>
      </c>
      <c r="F615" s="413" t="s">
        <v>34</v>
      </c>
      <c r="G615" s="404">
        <v>7</v>
      </c>
      <c r="H615" s="406">
        <v>0.44791666666666669</v>
      </c>
      <c r="I615" s="406">
        <v>0.6694444444444444</v>
      </c>
      <c r="J615" s="407">
        <f t="shared" si="103"/>
        <v>5.3166666666666664</v>
      </c>
      <c r="K615" s="404" t="s">
        <v>164</v>
      </c>
      <c r="L615" s="408">
        <v>4000</v>
      </c>
      <c r="M615" s="408">
        <v>4000</v>
      </c>
      <c r="N615" s="398">
        <f t="shared" si="104"/>
        <v>21266.666666666664</v>
      </c>
      <c r="O615" s="296" t="s">
        <v>90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402" t="s">
        <v>199</v>
      </c>
      <c r="B616" s="440" t="s">
        <v>35</v>
      </c>
      <c r="C616" s="417" t="s">
        <v>40</v>
      </c>
      <c r="D616" s="411">
        <v>12</v>
      </c>
      <c r="E616" s="412" t="s">
        <v>44</v>
      </c>
      <c r="F616" s="413">
        <v>99</v>
      </c>
      <c r="G616" s="404">
        <v>6</v>
      </c>
      <c r="H616" s="405">
        <v>0.47222222222222227</v>
      </c>
      <c r="I616" s="406">
        <v>0.50555555555555554</v>
      </c>
      <c r="J616" s="407">
        <f t="shared" si="103"/>
        <v>0.8</v>
      </c>
      <c r="K616" s="404" t="s">
        <v>208</v>
      </c>
      <c r="L616" s="408">
        <v>9634</v>
      </c>
      <c r="M616" s="408">
        <v>9634</v>
      </c>
      <c r="N616" s="398">
        <f t="shared" si="104"/>
        <v>7707.2000000000007</v>
      </c>
      <c r="O616" s="409" t="s">
        <v>207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47.1">
      <c r="A617" s="402" t="s">
        <v>199</v>
      </c>
      <c r="B617" s="440" t="s">
        <v>35</v>
      </c>
      <c r="C617" s="417" t="s">
        <v>40</v>
      </c>
      <c r="D617" s="411">
        <v>14</v>
      </c>
      <c r="E617" s="412" t="s">
        <v>41</v>
      </c>
      <c r="F617" s="413" t="s">
        <v>34</v>
      </c>
      <c r="G617" s="404">
        <v>7</v>
      </c>
      <c r="H617" s="405">
        <v>0.66319444444444442</v>
      </c>
      <c r="I617" s="406">
        <v>0.87847222222222221</v>
      </c>
      <c r="J617" s="407">
        <f t="shared" si="103"/>
        <v>5.166666666666667</v>
      </c>
      <c r="K617" s="404" t="s">
        <v>209</v>
      </c>
      <c r="L617" s="408">
        <v>9634</v>
      </c>
      <c r="M617" s="408">
        <v>9634</v>
      </c>
      <c r="N617" s="398">
        <f t="shared" si="104"/>
        <v>49775.666666666672</v>
      </c>
      <c r="O617" s="296" t="s">
        <v>90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402" t="s">
        <v>199</v>
      </c>
      <c r="B618" s="440" t="s">
        <v>35</v>
      </c>
      <c r="C618" s="417" t="s">
        <v>46</v>
      </c>
      <c r="D618" s="411">
        <v>19</v>
      </c>
      <c r="E618" s="412" t="s">
        <v>44</v>
      </c>
      <c r="F618" s="413">
        <v>99</v>
      </c>
      <c r="G618" s="404">
        <v>6</v>
      </c>
      <c r="H618" s="405">
        <v>0.77777777777777779</v>
      </c>
      <c r="I618" s="406">
        <v>0.82013888888888886</v>
      </c>
      <c r="J618" s="407">
        <f t="shared" si="103"/>
        <v>1.0166666666666666</v>
      </c>
      <c r="K618" s="404" t="s">
        <v>70</v>
      </c>
      <c r="L618" s="408">
        <v>117</v>
      </c>
      <c r="M618" s="408">
        <v>117</v>
      </c>
      <c r="N618" s="398">
        <f t="shared" si="104"/>
        <v>118.94999999999999</v>
      </c>
      <c r="O618" s="409" t="s">
        <v>207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402" t="s">
        <v>199</v>
      </c>
      <c r="B619" s="440" t="s">
        <v>35</v>
      </c>
      <c r="C619" s="417" t="s">
        <v>43</v>
      </c>
      <c r="D619" s="411">
        <v>20</v>
      </c>
      <c r="E619" s="412" t="s">
        <v>44</v>
      </c>
      <c r="F619" s="413">
        <v>99</v>
      </c>
      <c r="G619" s="404">
        <v>6</v>
      </c>
      <c r="H619" s="405">
        <v>0.78194444444444444</v>
      </c>
      <c r="I619" s="406">
        <v>0.82638888888888884</v>
      </c>
      <c r="J619" s="407">
        <f t="shared" si="103"/>
        <v>1.0666666666666667</v>
      </c>
      <c r="K619" s="404" t="s">
        <v>81</v>
      </c>
      <c r="L619" s="408">
        <v>4100</v>
      </c>
      <c r="M619" s="408">
        <v>4100</v>
      </c>
      <c r="N619" s="398">
        <f t="shared" si="104"/>
        <v>4373.333333333333</v>
      </c>
      <c r="O619" s="409" t="s">
        <v>207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402" t="s">
        <v>199</v>
      </c>
      <c r="B620" s="440" t="s">
        <v>35</v>
      </c>
      <c r="C620" s="417" t="s">
        <v>36</v>
      </c>
      <c r="D620" s="411">
        <v>20</v>
      </c>
      <c r="E620" s="412" t="s">
        <v>37</v>
      </c>
      <c r="F620" s="413" t="s">
        <v>34</v>
      </c>
      <c r="G620" s="404">
        <v>1</v>
      </c>
      <c r="H620" s="405">
        <v>0.78194444444444444</v>
      </c>
      <c r="I620" s="406">
        <v>0.99930555555555556</v>
      </c>
      <c r="J620" s="407">
        <f t="shared" si="103"/>
        <v>5.2166666666666668</v>
      </c>
      <c r="K620" s="404" t="s">
        <v>38</v>
      </c>
      <c r="L620" s="408">
        <v>0</v>
      </c>
      <c r="M620" s="408">
        <v>0</v>
      </c>
      <c r="N620" s="398">
        <f t="shared" si="104"/>
        <v>0</v>
      </c>
      <c r="O620" s="409" t="s">
        <v>39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45">
      <c r="A621" s="402" t="s">
        <v>199</v>
      </c>
      <c r="B621" s="440" t="s">
        <v>35</v>
      </c>
      <c r="C621" s="417" t="s">
        <v>40</v>
      </c>
      <c r="D621" s="411">
        <v>21</v>
      </c>
      <c r="E621" s="412" t="s">
        <v>44</v>
      </c>
      <c r="F621" s="413">
        <v>99</v>
      </c>
      <c r="G621" s="404">
        <v>6</v>
      </c>
      <c r="H621" s="405">
        <v>0.87847222222222221</v>
      </c>
      <c r="I621" s="406">
        <v>0.99930555555555556</v>
      </c>
      <c r="J621" s="407">
        <f t="shared" si="103"/>
        <v>2.9</v>
      </c>
      <c r="K621" s="404" t="s">
        <v>38</v>
      </c>
      <c r="L621" s="408">
        <v>0</v>
      </c>
      <c r="M621" s="408">
        <v>0</v>
      </c>
      <c r="N621" s="398">
        <f t="shared" si="104"/>
        <v>0</v>
      </c>
      <c r="O621" s="409" t="s">
        <v>207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402" t="s">
        <v>199</v>
      </c>
      <c r="B622" s="440" t="s">
        <v>35</v>
      </c>
      <c r="C622" s="417" t="s">
        <v>43</v>
      </c>
      <c r="D622" s="411">
        <v>21</v>
      </c>
      <c r="E622" s="412" t="s">
        <v>44</v>
      </c>
      <c r="F622" s="413">
        <v>99</v>
      </c>
      <c r="G622" s="404">
        <v>6</v>
      </c>
      <c r="H622" s="405">
        <v>0.87847222222222221</v>
      </c>
      <c r="I622" s="406">
        <v>0.8979166666666667</v>
      </c>
      <c r="J622" s="407">
        <f t="shared" si="103"/>
        <v>0.46666666666666667</v>
      </c>
      <c r="K622" s="404" t="s">
        <v>45</v>
      </c>
      <c r="L622" s="408">
        <v>4100</v>
      </c>
      <c r="M622" s="408">
        <v>4100</v>
      </c>
      <c r="N622" s="398">
        <f t="shared" si="104"/>
        <v>1913.3333333333333</v>
      </c>
      <c r="O622" s="409" t="s">
        <v>207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45">
      <c r="A623" s="372" t="s">
        <v>199</v>
      </c>
      <c r="B623" s="373" t="s">
        <v>19</v>
      </c>
      <c r="C623" s="374" t="s">
        <v>20</v>
      </c>
      <c r="D623" s="375">
        <v>1</v>
      </c>
      <c r="E623" s="375" t="s">
        <v>21</v>
      </c>
      <c r="F623" s="376">
        <v>99</v>
      </c>
      <c r="G623" s="375">
        <v>6</v>
      </c>
      <c r="H623" s="377">
        <v>0</v>
      </c>
      <c r="I623" s="377">
        <v>0.57291666666666663</v>
      </c>
      <c r="J623" s="378">
        <f t="shared" si="103"/>
        <v>13.75</v>
      </c>
      <c r="K623" s="379">
        <v>17</v>
      </c>
      <c r="L623" s="375">
        <v>492</v>
      </c>
      <c r="M623" s="375">
        <v>492</v>
      </c>
      <c r="N623" s="378">
        <f t="shared" si="104"/>
        <v>6765</v>
      </c>
      <c r="O623" s="387" t="s">
        <v>210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45">
      <c r="A624" s="372" t="s">
        <v>211</v>
      </c>
      <c r="B624" s="373" t="s">
        <v>19</v>
      </c>
      <c r="C624" s="384" t="s">
        <v>24</v>
      </c>
      <c r="D624" s="385">
        <v>1</v>
      </c>
      <c r="E624" s="375" t="s">
        <v>21</v>
      </c>
      <c r="F624" s="376">
        <v>99</v>
      </c>
      <c r="G624" s="375">
        <v>6</v>
      </c>
      <c r="H624" s="377">
        <v>0.13125000000000001</v>
      </c>
      <c r="I624" s="377">
        <v>0.13680555555555554</v>
      </c>
      <c r="J624" s="378">
        <f t="shared" si="103"/>
        <v>0.13333333333333333</v>
      </c>
      <c r="K624" s="379">
        <v>15</v>
      </c>
      <c r="L624" s="380">
        <v>1</v>
      </c>
      <c r="M624" s="380"/>
      <c r="N624" s="378">
        <f t="shared" si="104"/>
        <v>0.13333333333333333</v>
      </c>
      <c r="O624" s="381" t="s">
        <v>138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45">
      <c r="A625" s="372" t="s">
        <v>211</v>
      </c>
      <c r="B625" s="373" t="s">
        <v>19</v>
      </c>
      <c r="C625" s="384" t="s">
        <v>24</v>
      </c>
      <c r="D625" s="385">
        <v>2</v>
      </c>
      <c r="E625" s="375" t="s">
        <v>21</v>
      </c>
      <c r="F625" s="376">
        <v>99</v>
      </c>
      <c r="G625" s="375">
        <v>6</v>
      </c>
      <c r="H625" s="377">
        <v>0.29652777777777778</v>
      </c>
      <c r="I625" s="377">
        <v>0.3034722222222222</v>
      </c>
      <c r="J625" s="378">
        <f t="shared" si="103"/>
        <v>0.16666666666666666</v>
      </c>
      <c r="K625" s="379">
        <v>10</v>
      </c>
      <c r="L625" s="375">
        <v>1</v>
      </c>
      <c r="M625" s="375"/>
      <c r="N625" s="378">
        <f t="shared" si="104"/>
        <v>0.16666666666666666</v>
      </c>
      <c r="O625" s="381" t="s">
        <v>138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372" t="s">
        <v>211</v>
      </c>
      <c r="B626" s="373" t="s">
        <v>19</v>
      </c>
      <c r="C626" s="384" t="s">
        <v>28</v>
      </c>
      <c r="D626" s="385">
        <v>1</v>
      </c>
      <c r="E626" s="375" t="s">
        <v>21</v>
      </c>
      <c r="F626" s="376">
        <v>99</v>
      </c>
      <c r="G626" s="375">
        <v>6</v>
      </c>
      <c r="H626" s="377">
        <v>0.33749999999999997</v>
      </c>
      <c r="I626" s="377">
        <v>0.34583333333333338</v>
      </c>
      <c r="J626" s="378">
        <f t="shared" si="103"/>
        <v>0.2</v>
      </c>
      <c r="K626" s="379">
        <v>4</v>
      </c>
      <c r="L626" s="375">
        <v>11</v>
      </c>
      <c r="M626" s="375"/>
      <c r="N626" s="378">
        <f t="shared" si="104"/>
        <v>2.2000000000000002</v>
      </c>
      <c r="O626" s="381" t="s">
        <v>138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372" t="s">
        <v>211</v>
      </c>
      <c r="B627" s="373" t="s">
        <v>19</v>
      </c>
      <c r="C627" s="384" t="s">
        <v>28</v>
      </c>
      <c r="D627" s="385">
        <v>2</v>
      </c>
      <c r="E627" s="375" t="s">
        <v>21</v>
      </c>
      <c r="F627" s="376">
        <v>99</v>
      </c>
      <c r="G627" s="375" t="s">
        <v>22</v>
      </c>
      <c r="H627" s="377">
        <v>0.55208333333333337</v>
      </c>
      <c r="I627" s="377">
        <v>0.55902777777777779</v>
      </c>
      <c r="J627" s="378">
        <f t="shared" si="103"/>
        <v>0.16666666666666666</v>
      </c>
      <c r="K627" s="379">
        <v>5</v>
      </c>
      <c r="L627" s="375">
        <v>11</v>
      </c>
      <c r="M627" s="383"/>
      <c r="N627" s="378">
        <f t="shared" si="104"/>
        <v>1.8333333333333333</v>
      </c>
      <c r="O627" s="381" t="s">
        <v>138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372" t="s">
        <v>211</v>
      </c>
      <c r="B628" s="373" t="s">
        <v>19</v>
      </c>
      <c r="C628" s="384" t="s">
        <v>28</v>
      </c>
      <c r="D628" s="385">
        <v>3</v>
      </c>
      <c r="E628" s="375" t="s">
        <v>21</v>
      </c>
      <c r="F628" s="376">
        <v>99</v>
      </c>
      <c r="G628" s="375">
        <v>6</v>
      </c>
      <c r="H628" s="377">
        <v>0.56458333333333333</v>
      </c>
      <c r="I628" s="377">
        <v>0.65138888888888891</v>
      </c>
      <c r="J628" s="378">
        <f t="shared" si="103"/>
        <v>2.0833333333333335</v>
      </c>
      <c r="K628" s="379">
        <v>2</v>
      </c>
      <c r="L628" s="375">
        <v>11</v>
      </c>
      <c r="M628" s="380"/>
      <c r="N628" s="378">
        <f t="shared" si="104"/>
        <v>22.916666666666668</v>
      </c>
      <c r="O628" s="387" t="s">
        <v>210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372" t="s">
        <v>211</v>
      </c>
      <c r="B629" s="373" t="s">
        <v>19</v>
      </c>
      <c r="C629" s="384" t="s">
        <v>20</v>
      </c>
      <c r="D629" s="385">
        <v>1</v>
      </c>
      <c r="E629" s="375" t="s">
        <v>21</v>
      </c>
      <c r="F629" s="376">
        <v>99</v>
      </c>
      <c r="G629" s="375" t="s">
        <v>22</v>
      </c>
      <c r="H629" s="377">
        <v>0.63472222222222219</v>
      </c>
      <c r="I629" s="377">
        <v>0.64236111111111105</v>
      </c>
      <c r="J629" s="378">
        <f t="shared" si="103"/>
        <v>0.18333333333333332</v>
      </c>
      <c r="K629" s="379">
        <v>17</v>
      </c>
      <c r="L629" s="375">
        <v>492</v>
      </c>
      <c r="M629" s="380"/>
      <c r="N629" s="378">
        <f t="shared" si="104"/>
        <v>90.199999999999989</v>
      </c>
      <c r="O629" s="381" t="s">
        <v>138</v>
      </c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372" t="s">
        <v>211</v>
      </c>
      <c r="B630" s="373" t="s">
        <v>19</v>
      </c>
      <c r="C630" s="384" t="s">
        <v>24</v>
      </c>
      <c r="D630" s="385">
        <v>3</v>
      </c>
      <c r="E630" s="375" t="s">
        <v>21</v>
      </c>
      <c r="F630" s="376">
        <v>99</v>
      </c>
      <c r="G630" s="375">
        <v>6</v>
      </c>
      <c r="H630" s="377">
        <v>0.65347222222222223</v>
      </c>
      <c r="I630" s="377">
        <v>0.66736111111111107</v>
      </c>
      <c r="J630" s="378">
        <f t="shared" si="103"/>
        <v>0.33333333333333331</v>
      </c>
      <c r="K630" s="379">
        <v>14</v>
      </c>
      <c r="L630" s="375">
        <v>1</v>
      </c>
      <c r="M630" s="380"/>
      <c r="N630" s="378">
        <f t="shared" si="104"/>
        <v>0.33333333333333331</v>
      </c>
      <c r="O630" s="381" t="s">
        <v>138</v>
      </c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372" t="s">
        <v>211</v>
      </c>
      <c r="B631" s="373" t="s">
        <v>19</v>
      </c>
      <c r="C631" s="384" t="s">
        <v>25</v>
      </c>
      <c r="D631" s="385">
        <v>1</v>
      </c>
      <c r="E631" s="375" t="s">
        <v>33</v>
      </c>
      <c r="F631" s="376" t="s">
        <v>34</v>
      </c>
      <c r="G631" s="375">
        <v>7</v>
      </c>
      <c r="H631" s="377">
        <v>0.65902777777777777</v>
      </c>
      <c r="I631" s="377">
        <v>0.66597222222222219</v>
      </c>
      <c r="J631" s="378">
        <f t="shared" si="103"/>
        <v>0.16666666666666666</v>
      </c>
      <c r="K631" s="379">
        <v>14</v>
      </c>
      <c r="L631" s="375">
        <v>14</v>
      </c>
      <c r="M631" s="380"/>
      <c r="N631" s="378">
        <f t="shared" si="104"/>
        <v>2.333333333333333</v>
      </c>
      <c r="O631" s="387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372" t="s">
        <v>211</v>
      </c>
      <c r="B632" s="373" t="s">
        <v>19</v>
      </c>
      <c r="C632" s="384" t="s">
        <v>20</v>
      </c>
      <c r="D632" s="385">
        <v>2</v>
      </c>
      <c r="E632" s="375" t="s">
        <v>33</v>
      </c>
      <c r="F632" s="376" t="s">
        <v>34</v>
      </c>
      <c r="G632" s="375">
        <v>7</v>
      </c>
      <c r="H632" s="377">
        <v>0.86111111111111116</v>
      </c>
      <c r="I632" s="377">
        <v>0.98402777777777783</v>
      </c>
      <c r="J632" s="378">
        <f t="shared" si="103"/>
        <v>2.95</v>
      </c>
      <c r="K632" s="379">
        <v>10</v>
      </c>
      <c r="L632" s="375">
        <v>492</v>
      </c>
      <c r="M632" s="380"/>
      <c r="N632" s="378">
        <f t="shared" si="104"/>
        <v>1451.4</v>
      </c>
      <c r="O632" s="387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72" t="s">
        <v>211</v>
      </c>
      <c r="B633" s="373" t="s">
        <v>19</v>
      </c>
      <c r="C633" s="384" t="s">
        <v>30</v>
      </c>
      <c r="D633" s="385">
        <v>1</v>
      </c>
      <c r="E633" s="375" t="s">
        <v>33</v>
      </c>
      <c r="F633" s="376" t="s">
        <v>34</v>
      </c>
      <c r="G633" s="375">
        <v>7</v>
      </c>
      <c r="H633" s="377">
        <v>0.86111111111111116</v>
      </c>
      <c r="I633" s="377">
        <v>0.98263888888888884</v>
      </c>
      <c r="J633" s="378">
        <f t="shared" si="103"/>
        <v>2.9166666666666665</v>
      </c>
      <c r="K633" s="379">
        <v>5</v>
      </c>
      <c r="L633" s="375">
        <v>25</v>
      </c>
      <c r="M633" s="380"/>
      <c r="N633" s="378">
        <f t="shared" si="104"/>
        <v>72.916666666666657</v>
      </c>
      <c r="O633" s="387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72" t="s">
        <v>199</v>
      </c>
      <c r="B634" s="373" t="s">
        <v>19</v>
      </c>
      <c r="C634" s="374" t="s">
        <v>32</v>
      </c>
      <c r="D634" s="375"/>
      <c r="E634" s="375" t="s">
        <v>21</v>
      </c>
      <c r="F634" s="376">
        <v>99</v>
      </c>
      <c r="G634" s="375">
        <v>7</v>
      </c>
      <c r="H634" s="377">
        <v>0</v>
      </c>
      <c r="I634" s="377">
        <v>0.58194444444444449</v>
      </c>
      <c r="J634" s="378">
        <f>HOUR(I634-H634)+MINUTE(I634-H634)/60</f>
        <v>13.966666666666667</v>
      </c>
      <c r="K634" s="379"/>
      <c r="L634" s="375">
        <v>14</v>
      </c>
      <c r="M634" s="380"/>
      <c r="N634" s="378">
        <f>J634*L634</f>
        <v>195.53333333333333</v>
      </c>
      <c r="O634" s="387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72" t="s">
        <v>211</v>
      </c>
      <c r="B635" s="373" t="s">
        <v>19</v>
      </c>
      <c r="C635" s="374" t="s">
        <v>32</v>
      </c>
      <c r="D635" s="385">
        <v>1</v>
      </c>
      <c r="E635" s="375" t="s">
        <v>21</v>
      </c>
      <c r="F635" s="376">
        <v>99</v>
      </c>
      <c r="G635" s="375">
        <v>1</v>
      </c>
      <c r="H635" s="377">
        <v>0.63472222222222219</v>
      </c>
      <c r="I635" s="377">
        <v>0.82777777777777783</v>
      </c>
      <c r="J635" s="378">
        <f>HOUR(I635-H635)+MINUTE(I635-H635)/60</f>
        <v>4.6333333333333329</v>
      </c>
      <c r="K635" s="378">
        <v>0.6</v>
      </c>
      <c r="L635" s="375">
        <v>14</v>
      </c>
      <c r="M635" s="375"/>
      <c r="N635" s="378">
        <f>J635*L635</f>
        <v>64.86666666666666</v>
      </c>
      <c r="O635" s="381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72" t="s">
        <v>211</v>
      </c>
      <c r="B636" s="373" t="s">
        <v>19</v>
      </c>
      <c r="C636" s="374" t="s">
        <v>32</v>
      </c>
      <c r="D636" s="385">
        <v>2</v>
      </c>
      <c r="E636" s="375" t="s">
        <v>33</v>
      </c>
      <c r="F636" s="376" t="s">
        <v>34</v>
      </c>
      <c r="G636" s="375">
        <v>7</v>
      </c>
      <c r="H636" s="377">
        <v>0.86111111111111116</v>
      </c>
      <c r="I636" s="377">
        <v>0.99722222222222223</v>
      </c>
      <c r="J636" s="378">
        <f>HOUR(I636-H636)+MINUTE(I636-H636)/60</f>
        <v>3.2666666666666666</v>
      </c>
      <c r="K636" s="379"/>
      <c r="L636" s="375">
        <v>14</v>
      </c>
      <c r="M636" s="380"/>
      <c r="N636" s="378">
        <f>J636*L636</f>
        <v>45.733333333333334</v>
      </c>
      <c r="O636" s="387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47.1">
      <c r="A637" s="392">
        <v>44370</v>
      </c>
      <c r="B637" s="393" t="s">
        <v>47</v>
      </c>
      <c r="C637" s="394" t="s">
        <v>49</v>
      </c>
      <c r="D637" s="395">
        <v>1</v>
      </c>
      <c r="E637" s="395" t="s">
        <v>21</v>
      </c>
      <c r="F637" s="286" t="s">
        <v>86</v>
      </c>
      <c r="G637" s="400">
        <v>7</v>
      </c>
      <c r="H637" s="397">
        <v>0</v>
      </c>
      <c r="I637" s="397">
        <v>0.7368055555555556</v>
      </c>
      <c r="J637" s="398">
        <f>HOUR(I637-H637)+MINUTE(I637-H637)/60</f>
        <v>17.683333333333334</v>
      </c>
      <c r="K637" s="399">
        <v>7.2</v>
      </c>
      <c r="L637" s="395">
        <v>9306</v>
      </c>
      <c r="M637" s="295"/>
      <c r="N637" s="398">
        <f t="shared" ref="N637:N638" si="105">J637*L637</f>
        <v>164561.1</v>
      </c>
      <c r="O637" s="294" t="s">
        <v>212</v>
      </c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70.5">
      <c r="A638" s="392">
        <v>44370</v>
      </c>
      <c r="B638" s="393" t="s">
        <v>47</v>
      </c>
      <c r="C638" s="394" t="s">
        <v>206</v>
      </c>
      <c r="D638" s="395">
        <v>1</v>
      </c>
      <c r="E638" s="395" t="s">
        <v>21</v>
      </c>
      <c r="F638" s="286" t="s">
        <v>89</v>
      </c>
      <c r="G638" s="400">
        <v>6</v>
      </c>
      <c r="H638" s="397">
        <v>0</v>
      </c>
      <c r="I638" s="397">
        <v>0.62083333333333335</v>
      </c>
      <c r="J638" s="398">
        <f t="shared" ref="J638" si="106">HOUR(I638-H638)+MINUTE(I638-H638)/60</f>
        <v>14.9</v>
      </c>
      <c r="K638" s="416">
        <v>0.4</v>
      </c>
      <c r="L638" s="395">
        <v>20</v>
      </c>
      <c r="M638" s="295"/>
      <c r="N638" s="398">
        <f t="shared" si="105"/>
        <v>298</v>
      </c>
      <c r="O638" s="294" t="s">
        <v>213</v>
      </c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45">
      <c r="A639" s="392">
        <v>44371</v>
      </c>
      <c r="B639" s="393" t="s">
        <v>47</v>
      </c>
      <c r="C639" s="394" t="s">
        <v>49</v>
      </c>
      <c r="D639" s="395">
        <v>2</v>
      </c>
      <c r="E639" s="395" t="s">
        <v>50</v>
      </c>
      <c r="F639" s="286" t="s">
        <v>34</v>
      </c>
      <c r="G639" s="400">
        <v>7</v>
      </c>
      <c r="H639" s="397">
        <v>0.8520833333333333</v>
      </c>
      <c r="I639" s="397">
        <v>0.99930555555555556</v>
      </c>
      <c r="J639" s="398">
        <f>HOUR(I639-H639)+MINUTE(I639-H639)/60</f>
        <v>3.5333333333333332</v>
      </c>
      <c r="K639" s="399">
        <v>4.5</v>
      </c>
      <c r="L639" s="395">
        <v>0</v>
      </c>
      <c r="M639" s="295"/>
      <c r="N639" s="398"/>
      <c r="O639" s="294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47.1">
      <c r="A640" s="423" t="s">
        <v>211</v>
      </c>
      <c r="B640" s="440" t="s">
        <v>35</v>
      </c>
      <c r="C640" s="448" t="s">
        <v>36</v>
      </c>
      <c r="D640" s="411"/>
      <c r="E640" s="412" t="s">
        <v>41</v>
      </c>
      <c r="F640" s="413" t="s">
        <v>34</v>
      </c>
      <c r="G640" s="404">
        <v>7</v>
      </c>
      <c r="H640" s="406">
        <v>0</v>
      </c>
      <c r="I640" s="406">
        <v>0.73263888888888884</v>
      </c>
      <c r="J640" s="407">
        <f>HOUR(I640-H640)+MINUTE(I640-H640)/60</f>
        <v>17.583333333333332</v>
      </c>
      <c r="K640" s="404" t="s">
        <v>38</v>
      </c>
      <c r="L640" s="408">
        <v>4000</v>
      </c>
      <c r="M640" s="408">
        <v>4000</v>
      </c>
      <c r="N640" s="398">
        <f>J640*L640</f>
        <v>70333.333333333328</v>
      </c>
      <c r="O640" s="296" t="s">
        <v>214</v>
      </c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47.1">
      <c r="A641" s="423" t="s">
        <v>211</v>
      </c>
      <c r="B641" s="440" t="s">
        <v>35</v>
      </c>
      <c r="C641" s="448" t="s">
        <v>40</v>
      </c>
      <c r="D641" s="411"/>
      <c r="E641" s="412" t="s">
        <v>44</v>
      </c>
      <c r="F641" s="413">
        <v>99</v>
      </c>
      <c r="G641" s="404">
        <v>6</v>
      </c>
      <c r="H641" s="405">
        <v>0</v>
      </c>
      <c r="I641" s="406">
        <v>0.74305555555555547</v>
      </c>
      <c r="J641" s="407">
        <f t="shared" ref="J641:J650" si="107">HOUR(I641-H641)+MINUTE(I641-H641)/60</f>
        <v>17.833333333333332</v>
      </c>
      <c r="K641" s="404" t="s">
        <v>38</v>
      </c>
      <c r="L641" s="408">
        <v>9634</v>
      </c>
      <c r="M641" s="408">
        <v>9634</v>
      </c>
      <c r="N641" s="398">
        <f t="shared" ref="N641:N650" si="108">J641*L641</f>
        <v>171806.33333333331</v>
      </c>
      <c r="O641" s="296" t="s">
        <v>215</v>
      </c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47.1">
      <c r="A642" s="423" t="s">
        <v>211</v>
      </c>
      <c r="B642" s="440" t="s">
        <v>35</v>
      </c>
      <c r="C642" s="448" t="s">
        <v>43</v>
      </c>
      <c r="D642" s="411">
        <v>4</v>
      </c>
      <c r="E642" s="412" t="s">
        <v>44</v>
      </c>
      <c r="F642" s="413">
        <v>99</v>
      </c>
      <c r="G642" s="404">
        <v>6</v>
      </c>
      <c r="H642" s="405">
        <v>0.33611111111111108</v>
      </c>
      <c r="I642" s="414">
        <v>0.34583333333333338</v>
      </c>
      <c r="J642" s="407">
        <f t="shared" si="107"/>
        <v>0.23333333333333334</v>
      </c>
      <c r="K642" s="404" t="s">
        <v>45</v>
      </c>
      <c r="L642" s="408">
        <v>4010</v>
      </c>
      <c r="M642" s="408">
        <v>4010</v>
      </c>
      <c r="N642" s="398">
        <f t="shared" si="108"/>
        <v>935.66666666666663</v>
      </c>
      <c r="O642" s="409" t="s">
        <v>216</v>
      </c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45">
      <c r="A643" s="423" t="s">
        <v>211</v>
      </c>
      <c r="B643" s="440" t="s">
        <v>35</v>
      </c>
      <c r="C643" s="448" t="s">
        <v>43</v>
      </c>
      <c r="D643" s="411">
        <v>6</v>
      </c>
      <c r="E643" s="412" t="s">
        <v>131</v>
      </c>
      <c r="F643" s="413">
        <v>99</v>
      </c>
      <c r="G643" s="404">
        <v>6</v>
      </c>
      <c r="H643" s="414">
        <v>0.54305555555555551</v>
      </c>
      <c r="I643" s="406">
        <v>0.54652777777777783</v>
      </c>
      <c r="J643" s="407">
        <f t="shared" si="107"/>
        <v>8.3333333333333329E-2</v>
      </c>
      <c r="K643" s="404" t="s">
        <v>110</v>
      </c>
      <c r="L643" s="408">
        <v>4010</v>
      </c>
      <c r="M643" s="408">
        <v>4010</v>
      </c>
      <c r="N643" s="398">
        <f t="shared" si="108"/>
        <v>334.16666666666663</v>
      </c>
      <c r="O643" s="409" t="s">
        <v>64</v>
      </c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47.1">
      <c r="A644" s="423" t="s">
        <v>211</v>
      </c>
      <c r="B644" s="440" t="s">
        <v>35</v>
      </c>
      <c r="C644" s="444" t="s">
        <v>46</v>
      </c>
      <c r="D644" s="404">
        <v>10</v>
      </c>
      <c r="E644" s="412" t="s">
        <v>44</v>
      </c>
      <c r="F644" s="413">
        <v>99</v>
      </c>
      <c r="G644" s="404">
        <v>6</v>
      </c>
      <c r="H644" s="406">
        <v>0.61597222222222225</v>
      </c>
      <c r="I644" s="406">
        <v>0.63402777777777775</v>
      </c>
      <c r="J644" s="407">
        <f t="shared" si="107"/>
        <v>0.43333333333333335</v>
      </c>
      <c r="K644" s="404" t="s">
        <v>81</v>
      </c>
      <c r="L644" s="408">
        <v>117</v>
      </c>
      <c r="M644" s="408">
        <v>117</v>
      </c>
      <c r="N644" s="398">
        <f t="shared" si="108"/>
        <v>50.7</v>
      </c>
      <c r="O644" s="409" t="s">
        <v>217</v>
      </c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423" t="s">
        <v>211</v>
      </c>
      <c r="B645" s="440" t="s">
        <v>35</v>
      </c>
      <c r="C645" s="444" t="s">
        <v>43</v>
      </c>
      <c r="D645" s="404">
        <v>10</v>
      </c>
      <c r="E645" s="412" t="s">
        <v>44</v>
      </c>
      <c r="F645" s="288">
        <v>99</v>
      </c>
      <c r="G645" s="404">
        <v>6</v>
      </c>
      <c r="H645" s="414">
        <v>0.61597222222222225</v>
      </c>
      <c r="I645" s="406">
        <v>0.63541666666666663</v>
      </c>
      <c r="J645" s="407">
        <v>0.46666666666666667</v>
      </c>
      <c r="K645" s="404" t="s">
        <v>110</v>
      </c>
      <c r="L645" s="408">
        <v>4010</v>
      </c>
      <c r="M645" s="408">
        <v>4010</v>
      </c>
      <c r="N645" s="398">
        <f t="shared" si="108"/>
        <v>1871.3333333333333</v>
      </c>
      <c r="O645" s="296" t="s">
        <v>64</v>
      </c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45">
      <c r="A646" s="423" t="s">
        <v>211</v>
      </c>
      <c r="B646" s="440" t="s">
        <v>35</v>
      </c>
      <c r="C646" s="448" t="s">
        <v>43</v>
      </c>
      <c r="D646" s="404">
        <v>15</v>
      </c>
      <c r="E646" s="412" t="s">
        <v>41</v>
      </c>
      <c r="F646" s="413" t="s">
        <v>34</v>
      </c>
      <c r="G646" s="404">
        <v>7</v>
      </c>
      <c r="H646" s="414">
        <v>0.80208333333333337</v>
      </c>
      <c r="I646" s="406">
        <v>0.81111111111111101</v>
      </c>
      <c r="J646" s="407">
        <f t="shared" si="107"/>
        <v>0.21666666666666667</v>
      </c>
      <c r="K646" s="404" t="s">
        <v>218</v>
      </c>
      <c r="L646" s="408">
        <v>4010</v>
      </c>
      <c r="M646" s="408">
        <v>4010</v>
      </c>
      <c r="N646" s="398">
        <f t="shared" si="108"/>
        <v>868.83333333333337</v>
      </c>
      <c r="O646" s="296" t="s">
        <v>42</v>
      </c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423" t="s">
        <v>211</v>
      </c>
      <c r="B647" s="440" t="s">
        <v>35</v>
      </c>
      <c r="C647" s="448" t="s">
        <v>40</v>
      </c>
      <c r="D647" s="404">
        <v>15</v>
      </c>
      <c r="E647" s="412" t="s">
        <v>66</v>
      </c>
      <c r="F647" s="288" t="s">
        <v>34</v>
      </c>
      <c r="G647" s="404">
        <v>1</v>
      </c>
      <c r="H647" s="414">
        <v>0.80208333333333337</v>
      </c>
      <c r="I647" s="406">
        <v>0.81111111111111101</v>
      </c>
      <c r="J647" s="407">
        <f t="shared" si="107"/>
        <v>0.21666666666666667</v>
      </c>
      <c r="K647" s="404" t="s">
        <v>38</v>
      </c>
      <c r="L647" s="460">
        <v>0</v>
      </c>
      <c r="M647" s="460">
        <v>0</v>
      </c>
      <c r="N647" s="398">
        <f t="shared" si="108"/>
        <v>0</v>
      </c>
      <c r="O647" s="296" t="s">
        <v>42</v>
      </c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423" t="s">
        <v>211</v>
      </c>
      <c r="B648" s="440" t="s">
        <v>35</v>
      </c>
      <c r="C648" s="448" t="s">
        <v>36</v>
      </c>
      <c r="D648" s="404">
        <v>15</v>
      </c>
      <c r="E648" s="412" t="s">
        <v>66</v>
      </c>
      <c r="F648" s="288" t="s">
        <v>34</v>
      </c>
      <c r="G648" s="404">
        <v>1</v>
      </c>
      <c r="H648" s="414">
        <v>0.80208333333333337</v>
      </c>
      <c r="I648" s="406">
        <v>0.81111111111111101</v>
      </c>
      <c r="J648" s="407">
        <f t="shared" si="107"/>
        <v>0.21666666666666667</v>
      </c>
      <c r="K648" s="404" t="s">
        <v>38</v>
      </c>
      <c r="L648" s="460">
        <v>0</v>
      </c>
      <c r="M648" s="460">
        <v>0</v>
      </c>
      <c r="N648" s="398">
        <f t="shared" si="108"/>
        <v>0</v>
      </c>
      <c r="O648" s="296" t="s">
        <v>42</v>
      </c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47.1">
      <c r="A649" s="423" t="s">
        <v>211</v>
      </c>
      <c r="B649" s="440" t="s">
        <v>35</v>
      </c>
      <c r="C649" s="448" t="s">
        <v>40</v>
      </c>
      <c r="D649" s="404">
        <v>16</v>
      </c>
      <c r="E649" s="412" t="s">
        <v>41</v>
      </c>
      <c r="F649" s="413" t="s">
        <v>34</v>
      </c>
      <c r="G649" s="404">
        <v>7</v>
      </c>
      <c r="H649" s="406">
        <v>0.81111111111111101</v>
      </c>
      <c r="I649" s="406">
        <v>0.99930555555555556</v>
      </c>
      <c r="J649" s="407">
        <f t="shared" si="107"/>
        <v>4.5166666666666666</v>
      </c>
      <c r="K649" s="404" t="s">
        <v>38</v>
      </c>
      <c r="L649" s="460">
        <v>0</v>
      </c>
      <c r="M649" s="460">
        <v>0</v>
      </c>
      <c r="N649" s="398">
        <f t="shared" si="108"/>
        <v>0</v>
      </c>
      <c r="O649" s="409" t="s">
        <v>90</v>
      </c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47.1">
      <c r="A650" s="423" t="s">
        <v>211</v>
      </c>
      <c r="B650" s="440" t="s">
        <v>35</v>
      </c>
      <c r="C650" s="448" t="s">
        <v>36</v>
      </c>
      <c r="D650" s="404">
        <v>16</v>
      </c>
      <c r="E650" s="412" t="s">
        <v>41</v>
      </c>
      <c r="F650" s="413" t="s">
        <v>34</v>
      </c>
      <c r="G650" s="404">
        <v>7</v>
      </c>
      <c r="H650" s="406">
        <v>0.81111111111111101</v>
      </c>
      <c r="I650" s="406">
        <v>0.99930555555555556</v>
      </c>
      <c r="J650" s="407">
        <f t="shared" si="107"/>
        <v>4.5166666666666666</v>
      </c>
      <c r="K650" s="404" t="s">
        <v>38</v>
      </c>
      <c r="L650" s="460">
        <v>0</v>
      </c>
      <c r="M650" s="460">
        <v>0</v>
      </c>
      <c r="N650" s="398">
        <f t="shared" si="108"/>
        <v>0</v>
      </c>
      <c r="O650" s="409" t="s">
        <v>90</v>
      </c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372" t="s">
        <v>219</v>
      </c>
      <c r="B651" s="373" t="s">
        <v>19</v>
      </c>
      <c r="C651" s="374" t="s">
        <v>30</v>
      </c>
      <c r="D651" s="385">
        <v>1</v>
      </c>
      <c r="E651" s="375" t="s">
        <v>21</v>
      </c>
      <c r="F651" s="376">
        <v>99</v>
      </c>
      <c r="G651" s="375" t="s">
        <v>74</v>
      </c>
      <c r="H651" s="377">
        <v>0.42708333333333331</v>
      </c>
      <c r="I651" s="377">
        <v>0.44166666666666665</v>
      </c>
      <c r="J651" s="378">
        <f>HOUR(I651-H651)+MINUTE(I651-H651)/60</f>
        <v>0.35</v>
      </c>
      <c r="K651" s="379">
        <v>6</v>
      </c>
      <c r="L651" s="375">
        <v>25</v>
      </c>
      <c r="M651" s="375">
        <v>25</v>
      </c>
      <c r="N651" s="378">
        <f>J651*L651</f>
        <v>8.75</v>
      </c>
      <c r="O651" s="409" t="s">
        <v>64</v>
      </c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372" t="s">
        <v>219</v>
      </c>
      <c r="B652" s="373" t="s">
        <v>19</v>
      </c>
      <c r="C652" s="374" t="s">
        <v>28</v>
      </c>
      <c r="D652" s="375">
        <v>1</v>
      </c>
      <c r="E652" s="375" t="s">
        <v>33</v>
      </c>
      <c r="F652" s="376" t="s">
        <v>34</v>
      </c>
      <c r="G652" s="375">
        <v>7</v>
      </c>
      <c r="H652" s="377">
        <v>0.56874999999999998</v>
      </c>
      <c r="I652" s="377">
        <v>0.6069444444444444</v>
      </c>
      <c r="J652" s="378">
        <f t="shared" ref="J652:J657" si="109">HOUR(I652-H652)+MINUTE(I652-H652)/60</f>
        <v>0.91666666666666663</v>
      </c>
      <c r="K652" s="379">
        <v>2</v>
      </c>
      <c r="L652" s="380">
        <v>11</v>
      </c>
      <c r="M652" s="380"/>
      <c r="N652" s="378">
        <f t="shared" ref="N652:N657" si="110">J652*L652</f>
        <v>10.083333333333332</v>
      </c>
      <c r="O652" s="381"/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72" t="s">
        <v>219</v>
      </c>
      <c r="B653" s="373" t="s">
        <v>19</v>
      </c>
      <c r="C653" s="374" t="s">
        <v>24</v>
      </c>
      <c r="D653" s="375">
        <v>1</v>
      </c>
      <c r="E653" s="375" t="s">
        <v>33</v>
      </c>
      <c r="F653" s="376" t="s">
        <v>34</v>
      </c>
      <c r="G653" s="375">
        <v>1</v>
      </c>
      <c r="H653" s="377">
        <v>0.56944444444444442</v>
      </c>
      <c r="I653" s="377">
        <v>0.76527777777777783</v>
      </c>
      <c r="J653" s="378">
        <f t="shared" si="109"/>
        <v>4.7</v>
      </c>
      <c r="K653" s="379">
        <v>7</v>
      </c>
      <c r="L653" s="375">
        <v>1</v>
      </c>
      <c r="M653" s="375"/>
      <c r="N653" s="378">
        <f t="shared" si="110"/>
        <v>4.7</v>
      </c>
      <c r="O653" s="388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372" t="s">
        <v>219</v>
      </c>
      <c r="B654" s="373" t="s">
        <v>19</v>
      </c>
      <c r="C654" s="374" t="s">
        <v>20</v>
      </c>
      <c r="D654" s="375">
        <v>1</v>
      </c>
      <c r="E654" s="375" t="s">
        <v>21</v>
      </c>
      <c r="F654" s="376">
        <v>99</v>
      </c>
      <c r="G654" s="375" t="s">
        <v>74</v>
      </c>
      <c r="H654" s="377">
        <v>0.62013888888888891</v>
      </c>
      <c r="I654" s="377">
        <v>0.62569444444444444</v>
      </c>
      <c r="J654" s="378">
        <f t="shared" si="109"/>
        <v>0.13333333333333333</v>
      </c>
      <c r="K654" s="379">
        <v>13</v>
      </c>
      <c r="L654" s="375">
        <v>492</v>
      </c>
      <c r="M654" s="375"/>
      <c r="N654" s="378">
        <f t="shared" si="110"/>
        <v>65.599999999999994</v>
      </c>
      <c r="O654" s="389"/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45">
      <c r="A655" s="372" t="s">
        <v>219</v>
      </c>
      <c r="B655" s="373" t="s">
        <v>19</v>
      </c>
      <c r="C655" s="374" t="s">
        <v>20</v>
      </c>
      <c r="D655" s="375">
        <v>2</v>
      </c>
      <c r="E655" s="375" t="s">
        <v>33</v>
      </c>
      <c r="F655" s="376" t="s">
        <v>34</v>
      </c>
      <c r="G655" s="375">
        <v>7</v>
      </c>
      <c r="H655" s="377">
        <v>0.76041666666666663</v>
      </c>
      <c r="I655" s="377">
        <v>0.92361111111111116</v>
      </c>
      <c r="J655" s="378">
        <f t="shared" si="109"/>
        <v>3.9166666666666665</v>
      </c>
      <c r="K655" s="379">
        <v>10</v>
      </c>
      <c r="L655" s="375">
        <v>492</v>
      </c>
      <c r="M655" s="383"/>
      <c r="N655" s="378">
        <f t="shared" si="110"/>
        <v>1927</v>
      </c>
      <c r="O655" s="390"/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372" t="s">
        <v>219</v>
      </c>
      <c r="B656" s="373" t="s">
        <v>19</v>
      </c>
      <c r="C656" s="374" t="s">
        <v>24</v>
      </c>
      <c r="D656" s="375">
        <v>2</v>
      </c>
      <c r="E656" s="375" t="s">
        <v>33</v>
      </c>
      <c r="F656" s="376" t="s">
        <v>34</v>
      </c>
      <c r="G656" s="375">
        <v>1</v>
      </c>
      <c r="H656" s="377">
        <v>0.87986111111111109</v>
      </c>
      <c r="I656" s="377">
        <v>0.88402777777777775</v>
      </c>
      <c r="J656" s="378">
        <f t="shared" si="109"/>
        <v>0.1</v>
      </c>
      <c r="K656" s="379">
        <v>9</v>
      </c>
      <c r="L656" s="375">
        <v>1</v>
      </c>
      <c r="M656" s="383"/>
      <c r="N656" s="378">
        <f t="shared" si="110"/>
        <v>0.1</v>
      </c>
      <c r="O656" s="390"/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372" t="s">
        <v>219</v>
      </c>
      <c r="B657" s="373" t="s">
        <v>19</v>
      </c>
      <c r="C657" s="374" t="s">
        <v>30</v>
      </c>
      <c r="D657" s="375">
        <v>2</v>
      </c>
      <c r="E657" s="375" t="s">
        <v>33</v>
      </c>
      <c r="F657" s="376" t="s">
        <v>34</v>
      </c>
      <c r="G657" s="375">
        <v>7</v>
      </c>
      <c r="H657" s="377">
        <v>0.87986111111111109</v>
      </c>
      <c r="I657" s="377">
        <v>0.92499999999999993</v>
      </c>
      <c r="J657" s="378">
        <f t="shared" si="109"/>
        <v>1.0833333333333333</v>
      </c>
      <c r="K657" s="379">
        <v>5</v>
      </c>
      <c r="L657" s="375">
        <v>25</v>
      </c>
      <c r="M657" s="380"/>
      <c r="N657" s="378">
        <f t="shared" si="110"/>
        <v>27.083333333333332</v>
      </c>
      <c r="O657" s="387"/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372" t="s">
        <v>219</v>
      </c>
      <c r="B658" s="373" t="s">
        <v>19</v>
      </c>
      <c r="C658" s="374" t="s">
        <v>32</v>
      </c>
      <c r="D658" s="375">
        <v>1</v>
      </c>
      <c r="E658" s="375" t="s">
        <v>21</v>
      </c>
      <c r="F658" s="376">
        <v>99</v>
      </c>
      <c r="G658" s="375">
        <v>7</v>
      </c>
      <c r="H658" s="377">
        <v>0.62013888888888891</v>
      </c>
      <c r="I658" s="377">
        <v>0.93958333333333333</v>
      </c>
      <c r="J658" s="378">
        <f>HOUR(I658-H658)+MINUTE(I658-H658)/60</f>
        <v>7.666666666666667</v>
      </c>
      <c r="K658" s="378"/>
      <c r="L658" s="375">
        <v>14</v>
      </c>
      <c r="M658" s="375"/>
      <c r="N658" s="378">
        <f>J658*L658</f>
        <v>107.33333333333334</v>
      </c>
      <c r="O658" s="381"/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392">
        <v>44371</v>
      </c>
      <c r="B659" s="393" t="s">
        <v>47</v>
      </c>
      <c r="C659" s="394" t="s">
        <v>49</v>
      </c>
      <c r="D659" s="395">
        <v>1</v>
      </c>
      <c r="E659" s="395" t="s">
        <v>50</v>
      </c>
      <c r="F659" s="286" t="s">
        <v>34</v>
      </c>
      <c r="G659" s="395">
        <v>7</v>
      </c>
      <c r="H659" s="397">
        <v>0</v>
      </c>
      <c r="I659" s="397">
        <v>0.46180555555555558</v>
      </c>
      <c r="J659" s="398">
        <f>HOUR(I659-H659)+MINUTE(I659-H659)/60</f>
        <v>11.083333333333334</v>
      </c>
      <c r="K659" s="399">
        <v>7.2</v>
      </c>
      <c r="L659" s="395">
        <v>9306</v>
      </c>
      <c r="M659" s="295"/>
      <c r="N659" s="398">
        <f t="shared" ref="N659:N662" si="111">J659*L659</f>
        <v>103141.5</v>
      </c>
      <c r="O659" s="294"/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392">
        <v>44372</v>
      </c>
      <c r="B660" s="393" t="s">
        <v>47</v>
      </c>
      <c r="C660" s="394" t="s">
        <v>49</v>
      </c>
      <c r="D660" s="395">
        <v>2</v>
      </c>
      <c r="E660" s="395" t="s">
        <v>50</v>
      </c>
      <c r="F660" s="286" t="s">
        <v>34</v>
      </c>
      <c r="G660" s="395">
        <v>7</v>
      </c>
      <c r="H660" s="397">
        <v>0.54861111111111105</v>
      </c>
      <c r="I660" s="397">
        <v>0.99930555555555556</v>
      </c>
      <c r="J660" s="398">
        <f>HOUR(I660-H660)+MINUTE(I660-H660)/60</f>
        <v>10.816666666666666</v>
      </c>
      <c r="K660" s="399">
        <v>7.2</v>
      </c>
      <c r="L660" s="395">
        <v>9306</v>
      </c>
      <c r="M660" s="295"/>
      <c r="N660" s="398">
        <f t="shared" si="111"/>
        <v>100659.9</v>
      </c>
      <c r="O660" s="294"/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392">
        <v>44372</v>
      </c>
      <c r="B661" s="393" t="s">
        <v>47</v>
      </c>
      <c r="C661" s="394" t="s">
        <v>196</v>
      </c>
      <c r="D661" s="395">
        <v>1</v>
      </c>
      <c r="E661" s="395" t="s">
        <v>33</v>
      </c>
      <c r="F661" s="286">
        <v>99</v>
      </c>
      <c r="G661" s="400">
        <v>1</v>
      </c>
      <c r="H661" s="397">
        <v>0.54861111111111105</v>
      </c>
      <c r="I661" s="397">
        <v>0.82986111111111116</v>
      </c>
      <c r="J661" s="398">
        <f>HOUR(I661-H661)+MINUTE(I661-H661)/60</f>
        <v>6.75</v>
      </c>
      <c r="K661" s="399">
        <v>7.2</v>
      </c>
      <c r="L661" s="395">
        <v>9306</v>
      </c>
      <c r="M661" s="295"/>
      <c r="N661" s="398">
        <f>J661*L661</f>
        <v>62815.5</v>
      </c>
      <c r="O661" s="294"/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392">
        <v>44372</v>
      </c>
      <c r="B662" s="393" t="s">
        <v>47</v>
      </c>
      <c r="C662" s="394" t="s">
        <v>48</v>
      </c>
      <c r="D662" s="395">
        <v>1</v>
      </c>
      <c r="E662" s="395" t="s">
        <v>50</v>
      </c>
      <c r="F662" s="286" t="s">
        <v>34</v>
      </c>
      <c r="G662" s="395">
        <v>7</v>
      </c>
      <c r="H662" s="397">
        <v>0.55069444444444449</v>
      </c>
      <c r="I662" s="397">
        <v>0.99930555555555556</v>
      </c>
      <c r="J662" s="398">
        <f t="shared" ref="J662:J664" si="112">HOUR(I662-H662)+MINUTE(I662-H662)/60</f>
        <v>10.766666666666667</v>
      </c>
      <c r="K662" s="416">
        <v>7.0000000000000007E-2</v>
      </c>
      <c r="L662" s="395">
        <v>1065</v>
      </c>
      <c r="M662" s="295"/>
      <c r="N662" s="398">
        <f t="shared" si="111"/>
        <v>11466.5</v>
      </c>
      <c r="O662" s="294"/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47.1">
      <c r="A663" s="423" t="s">
        <v>211</v>
      </c>
      <c r="B663" s="440" t="s">
        <v>35</v>
      </c>
      <c r="C663" s="448" t="s">
        <v>40</v>
      </c>
      <c r="D663" s="404">
        <v>16</v>
      </c>
      <c r="E663" s="412" t="s">
        <v>41</v>
      </c>
      <c r="F663" s="413" t="s">
        <v>34</v>
      </c>
      <c r="G663" s="404">
        <v>7</v>
      </c>
      <c r="H663" s="406">
        <v>0</v>
      </c>
      <c r="I663" s="406">
        <v>0.10902777777777778</v>
      </c>
      <c r="J663" s="407">
        <f t="shared" si="112"/>
        <v>2.6166666666666667</v>
      </c>
      <c r="K663" s="404" t="s">
        <v>38</v>
      </c>
      <c r="L663" s="408">
        <v>9634</v>
      </c>
      <c r="M663" s="408">
        <v>9634</v>
      </c>
      <c r="N663" s="398">
        <f t="shared" ref="N663:N665" si="113">J663*L664</f>
        <v>10466.666666666666</v>
      </c>
      <c r="O663" s="409" t="s">
        <v>90</v>
      </c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47.1">
      <c r="A664" s="423" t="s">
        <v>211</v>
      </c>
      <c r="B664" s="440" t="s">
        <v>35</v>
      </c>
      <c r="C664" s="448" t="s">
        <v>36</v>
      </c>
      <c r="D664" s="404">
        <v>16</v>
      </c>
      <c r="E664" s="412" t="s">
        <v>41</v>
      </c>
      <c r="F664" s="413" t="s">
        <v>34</v>
      </c>
      <c r="G664" s="404">
        <v>7</v>
      </c>
      <c r="H664" s="406">
        <v>0</v>
      </c>
      <c r="I664" s="406">
        <v>0.2986111111111111</v>
      </c>
      <c r="J664" s="407">
        <f t="shared" si="112"/>
        <v>7.166666666666667</v>
      </c>
      <c r="K664" s="404" t="s">
        <v>220</v>
      </c>
      <c r="L664" s="408">
        <v>4000</v>
      </c>
      <c r="M664" s="408">
        <v>4000</v>
      </c>
      <c r="N664" s="398">
        <f t="shared" si="113"/>
        <v>838.5</v>
      </c>
      <c r="O664" s="409" t="s">
        <v>90</v>
      </c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47.1">
      <c r="A665" s="423" t="s">
        <v>219</v>
      </c>
      <c r="B665" s="440" t="s">
        <v>35</v>
      </c>
      <c r="C665" s="440" t="s">
        <v>46</v>
      </c>
      <c r="D665" s="411">
        <v>1</v>
      </c>
      <c r="E665" s="412" t="s">
        <v>41</v>
      </c>
      <c r="F665" s="413" t="s">
        <v>34</v>
      </c>
      <c r="G665" s="404">
        <v>7</v>
      </c>
      <c r="H665" s="406">
        <v>3.7499999999999999E-2</v>
      </c>
      <c r="I665" s="406">
        <v>4.8611111111111112E-2</v>
      </c>
      <c r="J665" s="407">
        <v>4.8611111111111112E-2</v>
      </c>
      <c r="K665" s="404" t="s">
        <v>72</v>
      </c>
      <c r="L665" s="460">
        <v>117</v>
      </c>
      <c r="M665" s="460">
        <v>117</v>
      </c>
      <c r="N665" s="398">
        <f t="shared" si="113"/>
        <v>468.31944444444446</v>
      </c>
      <c r="O665" s="409" t="s">
        <v>90</v>
      </c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47.1">
      <c r="A666" s="423" t="s">
        <v>219</v>
      </c>
      <c r="B666" s="440" t="s">
        <v>35</v>
      </c>
      <c r="C666" s="448" t="s">
        <v>40</v>
      </c>
      <c r="D666" s="411">
        <v>5</v>
      </c>
      <c r="E666" s="412" t="s">
        <v>41</v>
      </c>
      <c r="F666" s="413" t="s">
        <v>34</v>
      </c>
      <c r="G666" s="404">
        <v>7</v>
      </c>
      <c r="H666" s="414">
        <v>0.26666666666666666</v>
      </c>
      <c r="I666" s="406">
        <v>0.4236111111111111</v>
      </c>
      <c r="J666" s="407">
        <f t="shared" ref="J666:J677" si="114">HOUR(I666-H666)+MINUTE(I666-H666)/60</f>
        <v>3.7666666666666666</v>
      </c>
      <c r="K666" s="422" t="s">
        <v>221</v>
      </c>
      <c r="L666" s="408">
        <v>9634</v>
      </c>
      <c r="M666" s="408">
        <v>9634</v>
      </c>
      <c r="N666" s="398">
        <f t="shared" ref="N666:N671" si="115">J666*L666</f>
        <v>36288.066666666666</v>
      </c>
      <c r="O666" s="409" t="s">
        <v>90</v>
      </c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423" t="s">
        <v>219</v>
      </c>
      <c r="B667" s="440" t="s">
        <v>35</v>
      </c>
      <c r="C667" s="448" t="s">
        <v>40</v>
      </c>
      <c r="D667" s="404">
        <v>8</v>
      </c>
      <c r="E667" s="412" t="s">
        <v>44</v>
      </c>
      <c r="F667" s="413">
        <v>99</v>
      </c>
      <c r="G667" s="404">
        <v>6</v>
      </c>
      <c r="H667" s="406">
        <v>0.51111111111111118</v>
      </c>
      <c r="I667" s="406">
        <v>0.8520833333333333</v>
      </c>
      <c r="J667" s="407">
        <f t="shared" si="114"/>
        <v>8.1833333333333336</v>
      </c>
      <c r="K667" s="422" t="s">
        <v>222</v>
      </c>
      <c r="L667" s="408">
        <v>9634</v>
      </c>
      <c r="M667" s="408">
        <v>9634</v>
      </c>
      <c r="N667" s="398">
        <f t="shared" si="115"/>
        <v>78838.233333333337</v>
      </c>
      <c r="O667" s="409" t="s">
        <v>64</v>
      </c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423" t="s">
        <v>219</v>
      </c>
      <c r="B668" s="440" t="s">
        <v>35</v>
      </c>
      <c r="C668" s="444" t="s">
        <v>43</v>
      </c>
      <c r="D668" s="404">
        <v>8</v>
      </c>
      <c r="E668" s="412" t="s">
        <v>44</v>
      </c>
      <c r="F668" s="288">
        <v>99</v>
      </c>
      <c r="G668" s="404">
        <v>6</v>
      </c>
      <c r="H668" s="406">
        <v>0.51111111111111118</v>
      </c>
      <c r="I668" s="406">
        <v>0.51597222222222217</v>
      </c>
      <c r="J668" s="407">
        <f t="shared" si="114"/>
        <v>0.11666666666666667</v>
      </c>
      <c r="K668" s="422" t="s">
        <v>223</v>
      </c>
      <c r="L668" s="408">
        <v>4010</v>
      </c>
      <c r="M668" s="408">
        <v>4010</v>
      </c>
      <c r="N668" s="398">
        <f t="shared" si="115"/>
        <v>467.83333333333331</v>
      </c>
      <c r="O668" s="409" t="s">
        <v>64</v>
      </c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423" t="s">
        <v>219</v>
      </c>
      <c r="B669" s="440" t="s">
        <v>35</v>
      </c>
      <c r="C669" s="448" t="s">
        <v>36</v>
      </c>
      <c r="D669" s="411">
        <v>8</v>
      </c>
      <c r="E669" s="412" t="s">
        <v>37</v>
      </c>
      <c r="F669" s="413" t="s">
        <v>34</v>
      </c>
      <c r="G669" s="404">
        <v>1</v>
      </c>
      <c r="H669" s="406">
        <v>0.51111111111111118</v>
      </c>
      <c r="I669" s="406">
        <v>0.99930555555555556</v>
      </c>
      <c r="J669" s="407">
        <f t="shared" si="114"/>
        <v>11.716666666666667</v>
      </c>
      <c r="K669" s="422" t="s">
        <v>208</v>
      </c>
      <c r="L669" s="408">
        <v>0</v>
      </c>
      <c r="M669" s="408">
        <v>0</v>
      </c>
      <c r="N669" s="398">
        <f t="shared" si="115"/>
        <v>0</v>
      </c>
      <c r="O669" s="409" t="s">
        <v>39</v>
      </c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47.1">
      <c r="A670" s="423" t="s">
        <v>219</v>
      </c>
      <c r="B670" s="440" t="s">
        <v>35</v>
      </c>
      <c r="C670" s="440" t="s">
        <v>46</v>
      </c>
      <c r="D670" s="411">
        <v>11</v>
      </c>
      <c r="E670" s="412" t="s">
        <v>41</v>
      </c>
      <c r="F670" s="413" t="s">
        <v>34</v>
      </c>
      <c r="G670" s="404">
        <v>7</v>
      </c>
      <c r="H670" s="406">
        <v>0.54722222222222217</v>
      </c>
      <c r="I670" s="406">
        <v>0.83194444444444438</v>
      </c>
      <c r="J670" s="407">
        <f t="shared" si="114"/>
        <v>6.833333333333333</v>
      </c>
      <c r="K670" s="422" t="s">
        <v>63</v>
      </c>
      <c r="L670" s="408">
        <v>117</v>
      </c>
      <c r="M670" s="408">
        <v>117</v>
      </c>
      <c r="N670" s="398">
        <f t="shared" si="115"/>
        <v>799.5</v>
      </c>
      <c r="O670" s="409" t="s">
        <v>90</v>
      </c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47.1">
      <c r="A671" s="423" t="s">
        <v>219</v>
      </c>
      <c r="B671" s="440" t="s">
        <v>35</v>
      </c>
      <c r="C671" s="444" t="s">
        <v>43</v>
      </c>
      <c r="D671" s="411">
        <v>12</v>
      </c>
      <c r="E671" s="412" t="s">
        <v>41</v>
      </c>
      <c r="F671" s="413" t="s">
        <v>34</v>
      </c>
      <c r="G671" s="404">
        <v>7</v>
      </c>
      <c r="H671" s="472">
        <v>0.56805555555555554</v>
      </c>
      <c r="I671" s="472">
        <v>0.76736111111111116</v>
      </c>
      <c r="J671" s="407">
        <f t="shared" si="114"/>
        <v>4.7833333333333332</v>
      </c>
      <c r="K671" s="422" t="s">
        <v>70</v>
      </c>
      <c r="L671" s="408">
        <v>4010</v>
      </c>
      <c r="M671" s="408">
        <v>4010</v>
      </c>
      <c r="N671" s="398">
        <f t="shared" si="115"/>
        <v>19181.166666666668</v>
      </c>
      <c r="O671" s="409" t="s">
        <v>90</v>
      </c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372" t="s">
        <v>224</v>
      </c>
      <c r="B672" s="373" t="s">
        <v>19</v>
      </c>
      <c r="C672" s="374" t="s">
        <v>24</v>
      </c>
      <c r="D672" s="385">
        <v>1</v>
      </c>
      <c r="E672" s="375" t="s">
        <v>21</v>
      </c>
      <c r="F672" s="376">
        <v>99</v>
      </c>
      <c r="G672" s="375">
        <v>6</v>
      </c>
      <c r="H672" s="377">
        <v>0.22013888888888888</v>
      </c>
      <c r="I672" s="377">
        <v>0.40833333333333338</v>
      </c>
      <c r="J672" s="378">
        <f t="shared" si="114"/>
        <v>4.5166666666666666</v>
      </c>
      <c r="K672" s="379">
        <v>8</v>
      </c>
      <c r="L672" s="375">
        <v>1</v>
      </c>
      <c r="M672" s="386">
        <v>1</v>
      </c>
      <c r="N672" s="378">
        <f>J672*L672</f>
        <v>4.5166666666666666</v>
      </c>
      <c r="O672" s="387" t="s">
        <v>225</v>
      </c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372" t="s">
        <v>224</v>
      </c>
      <c r="B673" s="373" t="s">
        <v>19</v>
      </c>
      <c r="C673" s="374" t="s">
        <v>30</v>
      </c>
      <c r="D673" s="375">
        <v>1</v>
      </c>
      <c r="E673" s="375" t="s">
        <v>21</v>
      </c>
      <c r="F673" s="376">
        <v>99</v>
      </c>
      <c r="G673" s="375" t="s">
        <v>74</v>
      </c>
      <c r="H673" s="377">
        <v>0.22500000000000001</v>
      </c>
      <c r="I673" s="382">
        <v>0.99930555555555556</v>
      </c>
      <c r="J673" s="378">
        <f t="shared" si="114"/>
        <v>18.583333333333332</v>
      </c>
      <c r="K673" s="379">
        <v>4</v>
      </c>
      <c r="L673" s="375">
        <v>0</v>
      </c>
      <c r="M673" s="380"/>
      <c r="N673" s="378">
        <f t="shared" ref="N673:N677" si="116">J673*L673</f>
        <v>0</v>
      </c>
      <c r="O673" s="381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372" t="s">
        <v>224</v>
      </c>
      <c r="B674" s="373" t="s">
        <v>19</v>
      </c>
      <c r="C674" s="374" t="s">
        <v>25</v>
      </c>
      <c r="D674" s="375">
        <v>1</v>
      </c>
      <c r="E674" s="375" t="s">
        <v>21</v>
      </c>
      <c r="F674" s="376">
        <v>99</v>
      </c>
      <c r="G674" s="375">
        <v>6</v>
      </c>
      <c r="H674" s="377">
        <v>0.22916666666666666</v>
      </c>
      <c r="I674" s="377">
        <v>0.39444444444444443</v>
      </c>
      <c r="J674" s="378">
        <f t="shared" si="114"/>
        <v>3.9666666666666668</v>
      </c>
      <c r="K674" s="379">
        <v>12</v>
      </c>
      <c r="L674" s="375">
        <v>14</v>
      </c>
      <c r="M674" s="375"/>
      <c r="N674" s="378">
        <f t="shared" si="116"/>
        <v>55.533333333333331</v>
      </c>
      <c r="O674" s="388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372" t="s">
        <v>224</v>
      </c>
      <c r="B675" s="373" t="s">
        <v>19</v>
      </c>
      <c r="C675" s="374" t="s">
        <v>20</v>
      </c>
      <c r="D675" s="375">
        <v>1</v>
      </c>
      <c r="E675" s="375" t="s">
        <v>21</v>
      </c>
      <c r="F675" s="376">
        <v>99</v>
      </c>
      <c r="G675" s="375" t="s">
        <v>74</v>
      </c>
      <c r="H675" s="377">
        <v>0.23124999999999998</v>
      </c>
      <c r="I675" s="377">
        <v>0.82152777777777775</v>
      </c>
      <c r="J675" s="378">
        <f t="shared" si="114"/>
        <v>14.166666666666666</v>
      </c>
      <c r="K675" s="379">
        <v>7</v>
      </c>
      <c r="L675" s="375">
        <v>492</v>
      </c>
      <c r="M675" s="375"/>
      <c r="N675" s="378">
        <f t="shared" si="116"/>
        <v>6970</v>
      </c>
      <c r="O675" s="389" t="s">
        <v>226</v>
      </c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372" t="s">
        <v>224</v>
      </c>
      <c r="B676" s="373" t="s">
        <v>19</v>
      </c>
      <c r="C676" s="384" t="s">
        <v>28</v>
      </c>
      <c r="D676" s="375">
        <v>1</v>
      </c>
      <c r="E676" s="375" t="s">
        <v>21</v>
      </c>
      <c r="F676" s="376">
        <v>99</v>
      </c>
      <c r="G676" s="375" t="s">
        <v>106</v>
      </c>
      <c r="H676" s="377">
        <v>0.33402777777777781</v>
      </c>
      <c r="I676" s="377">
        <v>0.4055555555555555</v>
      </c>
      <c r="J676" s="378">
        <f t="shared" si="114"/>
        <v>1.7166666666666668</v>
      </c>
      <c r="K676" s="379">
        <v>0.1</v>
      </c>
      <c r="L676" s="375">
        <v>11</v>
      </c>
      <c r="M676" s="383"/>
      <c r="N676" s="378">
        <f t="shared" si="116"/>
        <v>18.883333333333333</v>
      </c>
      <c r="O676" s="390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45">
      <c r="A677" s="372" t="s">
        <v>224</v>
      </c>
      <c r="B677" s="373" t="s">
        <v>19</v>
      </c>
      <c r="C677" s="374" t="s">
        <v>24</v>
      </c>
      <c r="D677" s="375">
        <v>2</v>
      </c>
      <c r="E677" s="375" t="s">
        <v>21</v>
      </c>
      <c r="F677" s="376">
        <v>99</v>
      </c>
      <c r="G677" s="375">
        <v>6</v>
      </c>
      <c r="H677" s="377">
        <v>0.88958333333333339</v>
      </c>
      <c r="I677" s="382">
        <v>0.99930555555555556</v>
      </c>
      <c r="J677" s="378">
        <f t="shared" si="114"/>
        <v>2.6333333333333333</v>
      </c>
      <c r="K677" s="379">
        <v>8</v>
      </c>
      <c r="L677" s="375">
        <v>0</v>
      </c>
      <c r="M677" s="380"/>
      <c r="N677" s="378">
        <f t="shared" si="116"/>
        <v>0</v>
      </c>
      <c r="O677" s="387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372" t="s">
        <v>224</v>
      </c>
      <c r="B678" s="373" t="s">
        <v>19</v>
      </c>
      <c r="C678" s="374" t="s">
        <v>32</v>
      </c>
      <c r="D678" s="375">
        <v>1</v>
      </c>
      <c r="E678" s="375" t="s">
        <v>21</v>
      </c>
      <c r="F678" s="376">
        <v>99</v>
      </c>
      <c r="G678" s="375">
        <v>7</v>
      </c>
      <c r="H678" s="377">
        <v>0.23124999999999998</v>
      </c>
      <c r="I678" s="377">
        <v>0.84861111111111109</v>
      </c>
      <c r="J678" s="378">
        <f>HOUR(I678-H678)+MINUTE(I678-H678)/60</f>
        <v>14.816666666666666</v>
      </c>
      <c r="K678" s="378"/>
      <c r="L678" s="375">
        <v>14</v>
      </c>
      <c r="M678" s="375"/>
      <c r="N678" s="378">
        <f>J678*L678</f>
        <v>207.43333333333334</v>
      </c>
      <c r="O678" s="381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392">
        <v>44372</v>
      </c>
      <c r="B679" s="393" t="s">
        <v>47</v>
      </c>
      <c r="C679" s="394" t="s">
        <v>49</v>
      </c>
      <c r="D679" s="395">
        <v>1</v>
      </c>
      <c r="E679" s="395" t="s">
        <v>50</v>
      </c>
      <c r="F679" s="286" t="s">
        <v>34</v>
      </c>
      <c r="G679" s="395">
        <v>7</v>
      </c>
      <c r="H679" s="397">
        <v>0</v>
      </c>
      <c r="I679" s="397">
        <v>0.99930555555555556</v>
      </c>
      <c r="J679" s="398">
        <f>HOUR(I679-H679)+MINUTE(I679-H679)/60</f>
        <v>23.983333333333334</v>
      </c>
      <c r="K679" s="399">
        <v>7.2</v>
      </c>
      <c r="L679" s="395">
        <v>0</v>
      </c>
      <c r="M679" s="295"/>
      <c r="N679" s="398">
        <f t="shared" ref="N679:N683" si="117">J679*L679</f>
        <v>0</v>
      </c>
      <c r="O679" s="294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392">
        <v>44372</v>
      </c>
      <c r="B680" s="393" t="s">
        <v>47</v>
      </c>
      <c r="C680" s="394" t="s">
        <v>48</v>
      </c>
      <c r="D680" s="395">
        <v>1</v>
      </c>
      <c r="E680" s="395" t="s">
        <v>50</v>
      </c>
      <c r="F680" s="286" t="s">
        <v>34</v>
      </c>
      <c r="G680" s="395">
        <v>7</v>
      </c>
      <c r="H680" s="397">
        <v>0</v>
      </c>
      <c r="I680" s="397">
        <v>0.60277777777777775</v>
      </c>
      <c r="J680" s="398">
        <f t="shared" ref="J680:J683" si="118">HOUR(I680-H680)+MINUTE(I680-H680)/60</f>
        <v>14.466666666666667</v>
      </c>
      <c r="K680" s="416">
        <v>7.0000000000000007E-2</v>
      </c>
      <c r="L680" s="395">
        <v>1065</v>
      </c>
      <c r="M680" s="295"/>
      <c r="N680" s="398">
        <f t="shared" si="117"/>
        <v>15407</v>
      </c>
      <c r="O680" s="294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45">
      <c r="A681" s="392">
        <v>44373</v>
      </c>
      <c r="B681" s="393" t="s">
        <v>47</v>
      </c>
      <c r="C681" s="394" t="s">
        <v>59</v>
      </c>
      <c r="D681" s="395">
        <v>1</v>
      </c>
      <c r="E681" s="395" t="s">
        <v>21</v>
      </c>
      <c r="F681" s="286">
        <v>99</v>
      </c>
      <c r="G681" s="395">
        <v>7</v>
      </c>
      <c r="H681" s="397">
        <v>0.23055555555555554</v>
      </c>
      <c r="I681" s="397">
        <v>0.29097222222222224</v>
      </c>
      <c r="J681" s="398">
        <f t="shared" si="118"/>
        <v>1.45</v>
      </c>
      <c r="K681" s="416">
        <v>7.0000000000000007E-2</v>
      </c>
      <c r="L681" s="395">
        <v>667</v>
      </c>
      <c r="M681" s="295"/>
      <c r="N681" s="398">
        <f t="shared" si="117"/>
        <v>967.15</v>
      </c>
      <c r="O681" s="294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45">
      <c r="A682" s="392">
        <v>44373</v>
      </c>
      <c r="B682" s="393" t="s">
        <v>47</v>
      </c>
      <c r="C682" s="394" t="s">
        <v>51</v>
      </c>
      <c r="D682" s="395">
        <v>1</v>
      </c>
      <c r="E682" s="395" t="s">
        <v>21</v>
      </c>
      <c r="F682" s="286">
        <v>99</v>
      </c>
      <c r="G682" s="395">
        <v>7</v>
      </c>
      <c r="H682" s="397">
        <v>0.23472222222222219</v>
      </c>
      <c r="I682" s="397">
        <v>0.29930555555555555</v>
      </c>
      <c r="J682" s="398">
        <f t="shared" si="118"/>
        <v>1.55</v>
      </c>
      <c r="K682" s="416">
        <v>7.0000000000000007E-2</v>
      </c>
      <c r="L682" s="395">
        <v>20</v>
      </c>
      <c r="M682" s="295"/>
      <c r="N682" s="398">
        <f t="shared" si="117"/>
        <v>31</v>
      </c>
      <c r="O682" s="294"/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392">
        <v>44373</v>
      </c>
      <c r="B683" s="393" t="s">
        <v>47</v>
      </c>
      <c r="C683" s="394" t="s">
        <v>227</v>
      </c>
      <c r="D683" s="395">
        <v>1</v>
      </c>
      <c r="E683" s="395" t="s">
        <v>21</v>
      </c>
      <c r="F683" s="286">
        <v>99</v>
      </c>
      <c r="G683" s="395">
        <v>7</v>
      </c>
      <c r="H683" s="397">
        <v>0.23819444444444446</v>
      </c>
      <c r="I683" s="397">
        <v>0.27708333333333335</v>
      </c>
      <c r="J683" s="398">
        <f t="shared" si="118"/>
        <v>0.93333333333333335</v>
      </c>
      <c r="K683" s="416">
        <v>7.0000000000000007E-2</v>
      </c>
      <c r="L683" s="395">
        <v>165</v>
      </c>
      <c r="M683" s="295"/>
      <c r="N683" s="398">
        <f t="shared" si="117"/>
        <v>154</v>
      </c>
      <c r="O683" s="294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392">
        <v>44373</v>
      </c>
      <c r="B684" s="393" t="s">
        <v>47</v>
      </c>
      <c r="C684" s="394" t="s">
        <v>196</v>
      </c>
      <c r="D684" s="395">
        <v>1</v>
      </c>
      <c r="E684" s="395" t="s">
        <v>21</v>
      </c>
      <c r="F684" s="286">
        <v>99</v>
      </c>
      <c r="G684" s="395">
        <v>7</v>
      </c>
      <c r="H684" s="397">
        <v>0.23958333333333334</v>
      </c>
      <c r="I684" s="397">
        <v>0.41111111111111115</v>
      </c>
      <c r="J684" s="398">
        <f>HOUR(I684-H684)+MINUTE(I684-H684)/60</f>
        <v>4.1166666666666663</v>
      </c>
      <c r="K684" s="399">
        <v>7.2</v>
      </c>
      <c r="L684" s="395">
        <v>3</v>
      </c>
      <c r="M684" s="295"/>
      <c r="N684" s="398">
        <f>J684*L684</f>
        <v>12.349999999999998</v>
      </c>
      <c r="O684" s="294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47.1">
      <c r="A685" s="392">
        <v>44373</v>
      </c>
      <c r="B685" s="393" t="s">
        <v>47</v>
      </c>
      <c r="C685" s="394" t="s">
        <v>51</v>
      </c>
      <c r="D685" s="395">
        <v>2</v>
      </c>
      <c r="E685" s="395" t="s">
        <v>21</v>
      </c>
      <c r="F685" s="286">
        <v>99</v>
      </c>
      <c r="G685" s="395">
        <v>7</v>
      </c>
      <c r="H685" s="397">
        <v>0.29930555555555555</v>
      </c>
      <c r="I685" s="397">
        <v>0.68541666666666667</v>
      </c>
      <c r="J685" s="398">
        <f t="shared" ref="J685:J694" si="119">HOUR(I685-H685)+MINUTE(I685-H685)/60</f>
        <v>9.2666666666666675</v>
      </c>
      <c r="K685" s="416">
        <v>7.0000000000000007E-2</v>
      </c>
      <c r="L685" s="395">
        <v>2</v>
      </c>
      <c r="M685" s="295"/>
      <c r="N685" s="398">
        <f t="shared" ref="N685:N698" si="120">J685*L685</f>
        <v>18.533333333333335</v>
      </c>
      <c r="O685" s="294" t="s">
        <v>228</v>
      </c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402" t="s">
        <v>224</v>
      </c>
      <c r="B686" s="403" t="s">
        <v>35</v>
      </c>
      <c r="C686" s="444" t="s">
        <v>36</v>
      </c>
      <c r="D686" s="404"/>
      <c r="E686" s="418" t="s">
        <v>41</v>
      </c>
      <c r="F686" s="288" t="s">
        <v>34</v>
      </c>
      <c r="G686" s="419">
        <v>7</v>
      </c>
      <c r="H686" s="410">
        <v>0</v>
      </c>
      <c r="I686" s="406">
        <v>0.99930555555555556</v>
      </c>
      <c r="J686" s="407">
        <f t="shared" si="119"/>
        <v>23.983333333333334</v>
      </c>
      <c r="K686" s="404" t="s">
        <v>38</v>
      </c>
      <c r="L686" s="408">
        <v>0</v>
      </c>
      <c r="M686" s="408">
        <v>0</v>
      </c>
      <c r="N686" s="398">
        <f t="shared" si="120"/>
        <v>0</v>
      </c>
      <c r="O686" s="409" t="s">
        <v>42</v>
      </c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402" t="s">
        <v>224</v>
      </c>
      <c r="B687" s="403" t="s">
        <v>35</v>
      </c>
      <c r="C687" s="417" t="s">
        <v>127</v>
      </c>
      <c r="D687" s="404"/>
      <c r="E687" s="418" t="s">
        <v>41</v>
      </c>
      <c r="F687" s="451" t="s">
        <v>34</v>
      </c>
      <c r="G687" s="419">
        <v>7</v>
      </c>
      <c r="H687" s="406">
        <v>0</v>
      </c>
      <c r="I687" s="406">
        <v>0.1423611111111111</v>
      </c>
      <c r="J687" s="407">
        <f t="shared" si="119"/>
        <v>3.4166666666666665</v>
      </c>
      <c r="K687" s="404" t="s">
        <v>38</v>
      </c>
      <c r="L687" s="408">
        <v>9634</v>
      </c>
      <c r="M687" s="408">
        <v>9634</v>
      </c>
      <c r="N687" s="398">
        <f t="shared" si="120"/>
        <v>32916.166666666664</v>
      </c>
      <c r="O687" s="409" t="s">
        <v>42</v>
      </c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402" t="s">
        <v>224</v>
      </c>
      <c r="B688" s="403" t="s">
        <v>35</v>
      </c>
      <c r="C688" s="417" t="s">
        <v>127</v>
      </c>
      <c r="D688" s="404">
        <v>4</v>
      </c>
      <c r="E688" s="418" t="s">
        <v>44</v>
      </c>
      <c r="F688" s="451">
        <v>99</v>
      </c>
      <c r="G688" s="419">
        <v>6</v>
      </c>
      <c r="H688" s="405">
        <v>0.20486111111111113</v>
      </c>
      <c r="I688" s="405">
        <v>0.99930555555555556</v>
      </c>
      <c r="J688" s="407">
        <f t="shared" si="119"/>
        <v>19.066666666666666</v>
      </c>
      <c r="K688" s="404" t="s">
        <v>165</v>
      </c>
      <c r="L688" s="408">
        <v>0</v>
      </c>
      <c r="M688" s="408">
        <v>0</v>
      </c>
      <c r="N688" s="398">
        <f t="shared" si="120"/>
        <v>0</v>
      </c>
      <c r="O688" s="409" t="s">
        <v>42</v>
      </c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93.95">
      <c r="A689" s="402" t="s">
        <v>224</v>
      </c>
      <c r="B689" s="403" t="s">
        <v>35</v>
      </c>
      <c r="C689" s="417" t="s">
        <v>43</v>
      </c>
      <c r="D689" s="404">
        <v>5</v>
      </c>
      <c r="E689" s="418" t="s">
        <v>44</v>
      </c>
      <c r="F689" s="451">
        <v>99</v>
      </c>
      <c r="G689" s="419">
        <v>6</v>
      </c>
      <c r="H689" s="405">
        <v>0.20694444444444446</v>
      </c>
      <c r="I689" s="405">
        <v>0.7402777777777777</v>
      </c>
      <c r="J689" s="407">
        <f t="shared" si="119"/>
        <v>12.8</v>
      </c>
      <c r="K689" s="404" t="s">
        <v>117</v>
      </c>
      <c r="L689" s="408">
        <v>4010</v>
      </c>
      <c r="M689" s="408">
        <v>4010</v>
      </c>
      <c r="N689" s="398">
        <f t="shared" si="120"/>
        <v>51328</v>
      </c>
      <c r="O689" s="409" t="s">
        <v>229</v>
      </c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402" t="s">
        <v>224</v>
      </c>
      <c r="B690" s="403" t="s">
        <v>35</v>
      </c>
      <c r="C690" s="417" t="s">
        <v>46</v>
      </c>
      <c r="D690" s="404">
        <v>9</v>
      </c>
      <c r="E690" s="418" t="s">
        <v>44</v>
      </c>
      <c r="F690" s="451">
        <v>99</v>
      </c>
      <c r="G690" s="419">
        <v>6</v>
      </c>
      <c r="H690" s="405">
        <v>0.23472222222222219</v>
      </c>
      <c r="I690" s="405">
        <v>0.42986111111111108</v>
      </c>
      <c r="J690" s="407">
        <f t="shared" si="119"/>
        <v>4.6833333333333336</v>
      </c>
      <c r="K690" s="404" t="s">
        <v>186</v>
      </c>
      <c r="L690" s="408">
        <v>117</v>
      </c>
      <c r="M690" s="408">
        <v>117</v>
      </c>
      <c r="N690" s="398">
        <f t="shared" si="120"/>
        <v>547.95000000000005</v>
      </c>
      <c r="O690" s="296" t="s">
        <v>82</v>
      </c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402" t="s">
        <v>224</v>
      </c>
      <c r="B691" s="403" t="s">
        <v>35</v>
      </c>
      <c r="C691" s="417" t="s">
        <v>46</v>
      </c>
      <c r="D691" s="404">
        <v>10</v>
      </c>
      <c r="E691" s="418" t="s">
        <v>66</v>
      </c>
      <c r="F691" s="451" t="s">
        <v>34</v>
      </c>
      <c r="G691" s="419">
        <v>1</v>
      </c>
      <c r="H691" s="405">
        <v>0.50416666666666665</v>
      </c>
      <c r="I691" s="405">
        <v>0.5131944444444444</v>
      </c>
      <c r="J691" s="407">
        <f t="shared" si="119"/>
        <v>0.21666666666666667</v>
      </c>
      <c r="K691" s="404" t="s">
        <v>186</v>
      </c>
      <c r="L691" s="408">
        <v>117</v>
      </c>
      <c r="M691" s="408">
        <v>117</v>
      </c>
      <c r="N691" s="398">
        <f t="shared" si="120"/>
        <v>25.35</v>
      </c>
      <c r="O691" s="409" t="s">
        <v>67</v>
      </c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45">
      <c r="A692" s="402" t="s">
        <v>224</v>
      </c>
      <c r="B692" s="403" t="s">
        <v>35</v>
      </c>
      <c r="C692" s="417" t="s">
        <v>46</v>
      </c>
      <c r="D692" s="404">
        <v>12</v>
      </c>
      <c r="E692" s="418" t="s">
        <v>44</v>
      </c>
      <c r="F692" s="451">
        <v>99</v>
      </c>
      <c r="G692" s="419">
        <v>6</v>
      </c>
      <c r="H692" s="405">
        <v>0.65972222222222221</v>
      </c>
      <c r="I692" s="405">
        <v>0.66597222222222219</v>
      </c>
      <c r="J692" s="407">
        <f t="shared" si="119"/>
        <v>0.15</v>
      </c>
      <c r="K692" s="404" t="s">
        <v>121</v>
      </c>
      <c r="L692" s="408">
        <v>117</v>
      </c>
      <c r="M692" s="408">
        <v>117</v>
      </c>
      <c r="N692" s="398">
        <f t="shared" si="120"/>
        <v>17.55</v>
      </c>
      <c r="O692" s="409" t="s">
        <v>82</v>
      </c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70.5">
      <c r="A693" s="402" t="s">
        <v>224</v>
      </c>
      <c r="B693" s="403" t="s">
        <v>35</v>
      </c>
      <c r="C693" s="417" t="s">
        <v>43</v>
      </c>
      <c r="D693" s="404">
        <v>14</v>
      </c>
      <c r="E693" s="418" t="s">
        <v>44</v>
      </c>
      <c r="F693" s="451">
        <v>99</v>
      </c>
      <c r="G693" s="419">
        <v>6</v>
      </c>
      <c r="H693" s="405">
        <v>0.78611111111111109</v>
      </c>
      <c r="I693" s="405">
        <v>0.81944444444444453</v>
      </c>
      <c r="J693" s="407">
        <f t="shared" si="119"/>
        <v>0.8</v>
      </c>
      <c r="K693" s="404" t="s">
        <v>121</v>
      </c>
      <c r="L693" s="408">
        <v>4010</v>
      </c>
      <c r="M693" s="408">
        <v>4010</v>
      </c>
      <c r="N693" s="398">
        <f t="shared" si="120"/>
        <v>3208</v>
      </c>
      <c r="O693" s="409" t="s">
        <v>230</v>
      </c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402" t="s">
        <v>224</v>
      </c>
      <c r="B694" s="403" t="s">
        <v>35</v>
      </c>
      <c r="C694" s="417" t="s">
        <v>46</v>
      </c>
      <c r="D694" s="404">
        <v>17</v>
      </c>
      <c r="E694" s="418" t="s">
        <v>44</v>
      </c>
      <c r="F694" s="451">
        <v>99</v>
      </c>
      <c r="G694" s="419">
        <v>6</v>
      </c>
      <c r="H694" s="405">
        <v>0.94791666666666663</v>
      </c>
      <c r="I694" s="405">
        <v>0.95694444444444438</v>
      </c>
      <c r="J694" s="407">
        <f t="shared" si="119"/>
        <v>0.21666666666666667</v>
      </c>
      <c r="K694" s="404" t="s">
        <v>108</v>
      </c>
      <c r="L694" s="408">
        <v>117</v>
      </c>
      <c r="M694" s="408">
        <v>117</v>
      </c>
      <c r="N694" s="398">
        <f t="shared" si="120"/>
        <v>25.35</v>
      </c>
      <c r="O694" s="409" t="s">
        <v>82</v>
      </c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93.95">
      <c r="A695" s="372" t="s">
        <v>224</v>
      </c>
      <c r="B695" s="373" t="s">
        <v>19</v>
      </c>
      <c r="C695" s="374" t="s">
        <v>30</v>
      </c>
      <c r="D695" s="375">
        <v>0</v>
      </c>
      <c r="E695" s="375" t="s">
        <v>21</v>
      </c>
      <c r="F695" s="376">
        <v>99</v>
      </c>
      <c r="G695" s="375" t="s">
        <v>74</v>
      </c>
      <c r="H695" s="377">
        <v>0</v>
      </c>
      <c r="I695" s="377">
        <v>0.56180555555555556</v>
      </c>
      <c r="J695" s="378">
        <f>HOUR(I695-H695)+MINUTE(I695-H695)/60</f>
        <v>13.483333333333333</v>
      </c>
      <c r="K695" s="379">
        <v>4</v>
      </c>
      <c r="L695" s="380">
        <v>25</v>
      </c>
      <c r="M695" s="380">
        <v>25</v>
      </c>
      <c r="N695" s="378">
        <f t="shared" si="120"/>
        <v>337.08333333333331</v>
      </c>
      <c r="O695" s="381" t="s">
        <v>231</v>
      </c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372" t="s">
        <v>224</v>
      </c>
      <c r="B696" s="373" t="s">
        <v>19</v>
      </c>
      <c r="C696" s="374" t="s">
        <v>24</v>
      </c>
      <c r="D696" s="375"/>
      <c r="E696" s="375" t="s">
        <v>21</v>
      </c>
      <c r="F696" s="376">
        <v>99</v>
      </c>
      <c r="G696" s="375">
        <v>7</v>
      </c>
      <c r="H696" s="377">
        <v>0</v>
      </c>
      <c r="I696" s="377">
        <v>0.99930555555555556</v>
      </c>
      <c r="J696" s="378">
        <f>HOUR(I696-H696)+MINUTE(I696-H696)/60</f>
        <v>23.983333333333334</v>
      </c>
      <c r="K696" s="379">
        <v>8</v>
      </c>
      <c r="L696" s="375">
        <v>0</v>
      </c>
      <c r="M696" s="380"/>
      <c r="N696" s="378">
        <f t="shared" si="120"/>
        <v>0</v>
      </c>
      <c r="O696" s="387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72" t="s">
        <v>232</v>
      </c>
      <c r="B697" s="373" t="s">
        <v>19</v>
      </c>
      <c r="C697" s="374" t="s">
        <v>20</v>
      </c>
      <c r="D697" s="375">
        <v>1</v>
      </c>
      <c r="E697" s="375" t="s">
        <v>21</v>
      </c>
      <c r="F697" s="376">
        <v>99</v>
      </c>
      <c r="G697" s="375" t="s">
        <v>74</v>
      </c>
      <c r="H697" s="377">
        <v>0.48958333333333331</v>
      </c>
      <c r="I697" s="377">
        <v>0.50347222222222221</v>
      </c>
      <c r="J697" s="378">
        <f t="shared" ref="J697:J698" si="121">HOUR(I697-H697)+MINUTE(I697-H697)/60</f>
        <v>0.33333333333333331</v>
      </c>
      <c r="K697" s="379">
        <v>14</v>
      </c>
      <c r="L697" s="375">
        <v>492</v>
      </c>
      <c r="M697" s="375"/>
      <c r="N697" s="378">
        <f t="shared" si="120"/>
        <v>164</v>
      </c>
      <c r="O697" s="388" t="s">
        <v>75</v>
      </c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72" t="s">
        <v>232</v>
      </c>
      <c r="B698" s="373" t="s">
        <v>19</v>
      </c>
      <c r="C698" s="374" t="s">
        <v>30</v>
      </c>
      <c r="D698" s="375">
        <v>1</v>
      </c>
      <c r="E698" s="375" t="s">
        <v>21</v>
      </c>
      <c r="F698" s="376">
        <v>99</v>
      </c>
      <c r="G698" s="375">
        <v>6</v>
      </c>
      <c r="H698" s="377">
        <v>0.90972222222222221</v>
      </c>
      <c r="I698" s="377">
        <v>0.93055555555555547</v>
      </c>
      <c r="J698" s="378">
        <f t="shared" si="121"/>
        <v>0.5</v>
      </c>
      <c r="K698" s="379">
        <v>3</v>
      </c>
      <c r="L698" s="375">
        <v>25</v>
      </c>
      <c r="M698" s="375"/>
      <c r="N698" s="378">
        <f t="shared" si="120"/>
        <v>12.5</v>
      </c>
      <c r="O698" s="389" t="s">
        <v>75</v>
      </c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372" t="s">
        <v>232</v>
      </c>
      <c r="B699" s="373" t="s">
        <v>19</v>
      </c>
      <c r="C699" s="374" t="s">
        <v>32</v>
      </c>
      <c r="D699" s="375">
        <v>1</v>
      </c>
      <c r="E699" s="375" t="s">
        <v>21</v>
      </c>
      <c r="F699" s="376">
        <v>99</v>
      </c>
      <c r="G699" s="375">
        <v>7</v>
      </c>
      <c r="H699" s="377">
        <v>0.48958333333333331</v>
      </c>
      <c r="I699" s="377">
        <v>0.50486111111111109</v>
      </c>
      <c r="J699" s="378">
        <f>HOUR(I699-H699)+MINUTE(I699-H699)/60</f>
        <v>0.36666666666666664</v>
      </c>
      <c r="K699" s="378"/>
      <c r="L699" s="375">
        <v>14</v>
      </c>
      <c r="M699" s="375"/>
      <c r="N699" s="378">
        <f>J699*L699</f>
        <v>5.1333333333333329</v>
      </c>
      <c r="O699" s="381"/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93.95">
      <c r="A700" s="392">
        <v>44373</v>
      </c>
      <c r="B700" s="393" t="s">
        <v>47</v>
      </c>
      <c r="C700" s="394" t="s">
        <v>49</v>
      </c>
      <c r="D700" s="395">
        <v>1</v>
      </c>
      <c r="E700" s="395" t="s">
        <v>50</v>
      </c>
      <c r="F700" s="286" t="s">
        <v>34</v>
      </c>
      <c r="G700" s="395">
        <v>7</v>
      </c>
      <c r="H700" s="397">
        <v>0</v>
      </c>
      <c r="I700" s="397">
        <v>0.67569444444444438</v>
      </c>
      <c r="J700" s="398">
        <f>HOUR(I700-H700)+MINUTE(I700-H700)/60</f>
        <v>16.216666666666665</v>
      </c>
      <c r="K700" s="399">
        <v>7.2</v>
      </c>
      <c r="L700" s="395">
        <v>9306</v>
      </c>
      <c r="M700" s="295"/>
      <c r="N700" s="398">
        <f t="shared" ref="N700:N749" si="122">J700*L700</f>
        <v>150912.29999999999</v>
      </c>
      <c r="O700" s="294" t="s">
        <v>233</v>
      </c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93.95">
      <c r="A701" s="392">
        <v>44374</v>
      </c>
      <c r="B701" s="393" t="s">
        <v>47</v>
      </c>
      <c r="C701" s="394" t="s">
        <v>59</v>
      </c>
      <c r="D701" s="395">
        <v>1</v>
      </c>
      <c r="E701" s="395" t="s">
        <v>21</v>
      </c>
      <c r="F701" s="396">
        <v>99</v>
      </c>
      <c r="G701" s="395">
        <v>7</v>
      </c>
      <c r="H701" s="397">
        <v>6.7361111111111108E-2</v>
      </c>
      <c r="I701" s="397">
        <v>0.54097222222222219</v>
      </c>
      <c r="J701" s="398">
        <f t="shared" ref="J701:J703" si="123">HOUR(I701-H701)+MINUTE(I701-H701)/60</f>
        <v>11.366666666666667</v>
      </c>
      <c r="K701" s="399">
        <v>6</v>
      </c>
      <c r="L701" s="395">
        <v>227</v>
      </c>
      <c r="M701" s="295"/>
      <c r="N701" s="398">
        <f t="shared" si="122"/>
        <v>2580.2333333333336</v>
      </c>
      <c r="O701" s="294" t="s">
        <v>234</v>
      </c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47.1">
      <c r="A702" s="392">
        <v>44374</v>
      </c>
      <c r="B702" s="393" t="s">
        <v>47</v>
      </c>
      <c r="C702" s="394" t="s">
        <v>48</v>
      </c>
      <c r="D702" s="395">
        <v>1</v>
      </c>
      <c r="E702" s="395" t="s">
        <v>21</v>
      </c>
      <c r="F702" s="396">
        <v>99</v>
      </c>
      <c r="G702" s="395">
        <v>7</v>
      </c>
      <c r="H702" s="397">
        <v>6.7361111111111108E-2</v>
      </c>
      <c r="I702" s="397">
        <v>0.55069444444444449</v>
      </c>
      <c r="J702" s="398">
        <f t="shared" si="123"/>
        <v>11.6</v>
      </c>
      <c r="K702" s="416">
        <v>7.0000000000000007E-2</v>
      </c>
      <c r="L702" s="395">
        <v>1065</v>
      </c>
      <c r="M702" s="295"/>
      <c r="N702" s="398">
        <f t="shared" si="122"/>
        <v>12354</v>
      </c>
      <c r="O702" s="294" t="s">
        <v>235</v>
      </c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92">
        <v>44374</v>
      </c>
      <c r="B703" s="393" t="s">
        <v>47</v>
      </c>
      <c r="C703" s="394" t="s">
        <v>59</v>
      </c>
      <c r="D703" s="395">
        <v>2</v>
      </c>
      <c r="E703" s="395" t="s">
        <v>21</v>
      </c>
      <c r="F703" s="396">
        <v>99</v>
      </c>
      <c r="G703" s="395">
        <v>1</v>
      </c>
      <c r="H703" s="397">
        <v>0.66180555555555554</v>
      </c>
      <c r="I703" s="397">
        <v>0.66736111111111107</v>
      </c>
      <c r="J703" s="398">
        <f t="shared" si="123"/>
        <v>0.13333333333333333</v>
      </c>
      <c r="K703" s="399">
        <v>10</v>
      </c>
      <c r="L703" s="395">
        <v>227</v>
      </c>
      <c r="M703" s="295"/>
      <c r="N703" s="398">
        <f t="shared" si="122"/>
        <v>30.266666666666666</v>
      </c>
      <c r="O703" s="294"/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92">
        <v>44374</v>
      </c>
      <c r="B704" s="393" t="s">
        <v>47</v>
      </c>
      <c r="C704" s="394" t="s">
        <v>196</v>
      </c>
      <c r="D704" s="395">
        <v>1</v>
      </c>
      <c r="E704" s="395" t="s">
        <v>21</v>
      </c>
      <c r="F704" s="286">
        <v>99</v>
      </c>
      <c r="G704" s="395">
        <v>7</v>
      </c>
      <c r="H704" s="397">
        <v>0.70416666666666661</v>
      </c>
      <c r="I704" s="397">
        <v>0.70972222222222225</v>
      </c>
      <c r="J704" s="398">
        <f>HOUR(I704-H704)+MINUTE(I704-H704)/60</f>
        <v>0.13333333333333333</v>
      </c>
      <c r="K704" s="399">
        <v>6</v>
      </c>
      <c r="L704" s="395">
        <v>33</v>
      </c>
      <c r="M704" s="295"/>
      <c r="N704" s="398">
        <f t="shared" si="122"/>
        <v>4.4000000000000004</v>
      </c>
      <c r="O704" s="294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402" t="s">
        <v>232</v>
      </c>
      <c r="B705" s="403" t="s">
        <v>35</v>
      </c>
      <c r="C705" s="444" t="s">
        <v>36</v>
      </c>
      <c r="D705" s="404"/>
      <c r="E705" s="404" t="s">
        <v>37</v>
      </c>
      <c r="F705" s="288" t="s">
        <v>34</v>
      </c>
      <c r="G705" s="404">
        <v>1</v>
      </c>
      <c r="H705" s="405">
        <v>0</v>
      </c>
      <c r="I705" s="410">
        <v>0.62708333333333333</v>
      </c>
      <c r="J705" s="407">
        <f t="shared" ref="J705:J710" si="124">HOUR(I705-H705)+MINUTE(I705-H705)/60</f>
        <v>15.05</v>
      </c>
      <c r="K705" s="422" t="s">
        <v>38</v>
      </c>
      <c r="L705" s="408">
        <v>4000</v>
      </c>
      <c r="M705" s="408">
        <v>4000</v>
      </c>
      <c r="N705" s="398">
        <f t="shared" si="122"/>
        <v>60200</v>
      </c>
      <c r="O705" s="409" t="s">
        <v>39</v>
      </c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47.1">
      <c r="A706" s="402" t="s">
        <v>232</v>
      </c>
      <c r="B706" s="403" t="s">
        <v>35</v>
      </c>
      <c r="C706" s="417" t="s">
        <v>40</v>
      </c>
      <c r="D706" s="411"/>
      <c r="E706" s="404" t="s">
        <v>44</v>
      </c>
      <c r="F706" s="288">
        <v>99</v>
      </c>
      <c r="G706" s="404">
        <v>6</v>
      </c>
      <c r="H706" s="405">
        <v>0</v>
      </c>
      <c r="I706" s="410">
        <v>0.99930555555555556</v>
      </c>
      <c r="J706" s="407">
        <f t="shared" si="124"/>
        <v>23.983333333333334</v>
      </c>
      <c r="K706" s="422" t="s">
        <v>38</v>
      </c>
      <c r="L706" s="408">
        <v>0</v>
      </c>
      <c r="M706" s="408">
        <v>0</v>
      </c>
      <c r="N706" s="398">
        <f t="shared" si="122"/>
        <v>0</v>
      </c>
      <c r="O706" s="409" t="s">
        <v>236</v>
      </c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402" t="s">
        <v>232</v>
      </c>
      <c r="B707" s="403" t="s">
        <v>35</v>
      </c>
      <c r="C707" s="417" t="s">
        <v>237</v>
      </c>
      <c r="D707" s="411">
        <v>7</v>
      </c>
      <c r="E707" s="404" t="s">
        <v>44</v>
      </c>
      <c r="F707" s="288">
        <v>99</v>
      </c>
      <c r="G707" s="404">
        <v>6</v>
      </c>
      <c r="H707" s="405">
        <v>0.56805555555555554</v>
      </c>
      <c r="I707" s="406">
        <v>0.57708333333333328</v>
      </c>
      <c r="J707" s="407">
        <f t="shared" si="124"/>
        <v>0.21666666666666667</v>
      </c>
      <c r="K707" s="422" t="s">
        <v>45</v>
      </c>
      <c r="L707" s="408">
        <v>4010</v>
      </c>
      <c r="M707" s="408">
        <v>4010</v>
      </c>
      <c r="N707" s="398">
        <f t="shared" si="122"/>
        <v>868.83333333333337</v>
      </c>
      <c r="O707" s="409" t="s">
        <v>82</v>
      </c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402" t="s">
        <v>232</v>
      </c>
      <c r="B708" s="403" t="s">
        <v>35</v>
      </c>
      <c r="C708" s="417" t="s">
        <v>46</v>
      </c>
      <c r="D708" s="404">
        <v>8</v>
      </c>
      <c r="E708" s="404" t="s">
        <v>44</v>
      </c>
      <c r="F708" s="288">
        <v>99</v>
      </c>
      <c r="G708" s="404">
        <v>6</v>
      </c>
      <c r="H708" s="406">
        <v>0.56874999999999998</v>
      </c>
      <c r="I708" s="406">
        <v>0.65694444444444444</v>
      </c>
      <c r="J708" s="407">
        <f t="shared" si="124"/>
        <v>2.1166666666666667</v>
      </c>
      <c r="K708" s="422" t="s">
        <v>72</v>
      </c>
      <c r="L708" s="408">
        <v>117</v>
      </c>
      <c r="M708" s="408">
        <v>117</v>
      </c>
      <c r="N708" s="398">
        <f t="shared" si="122"/>
        <v>247.65</v>
      </c>
      <c r="O708" s="409" t="s">
        <v>82</v>
      </c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47.1">
      <c r="A709" s="402" t="s">
        <v>232</v>
      </c>
      <c r="B709" s="403" t="s">
        <v>35</v>
      </c>
      <c r="C709" s="417" t="s">
        <v>237</v>
      </c>
      <c r="D709" s="404">
        <v>9</v>
      </c>
      <c r="E709" s="404" t="s">
        <v>37</v>
      </c>
      <c r="F709" s="288" t="s">
        <v>34</v>
      </c>
      <c r="G709" s="404">
        <v>1</v>
      </c>
      <c r="H709" s="406">
        <v>0.58333333333333337</v>
      </c>
      <c r="I709" s="406">
        <v>0.59444444444444444</v>
      </c>
      <c r="J709" s="407">
        <f t="shared" si="124"/>
        <v>0.26666666666666666</v>
      </c>
      <c r="K709" s="422" t="s">
        <v>238</v>
      </c>
      <c r="L709" s="408">
        <v>4010</v>
      </c>
      <c r="M709" s="408">
        <v>4010</v>
      </c>
      <c r="N709" s="398">
        <f t="shared" si="122"/>
        <v>1069.3333333333333</v>
      </c>
      <c r="O709" s="296" t="s">
        <v>239</v>
      </c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47.1">
      <c r="A710" s="402" t="s">
        <v>232</v>
      </c>
      <c r="B710" s="403" t="s">
        <v>35</v>
      </c>
      <c r="C710" s="444" t="s">
        <v>36</v>
      </c>
      <c r="D710" s="404">
        <v>10</v>
      </c>
      <c r="E710" s="404" t="s">
        <v>41</v>
      </c>
      <c r="F710" s="288" t="s">
        <v>34</v>
      </c>
      <c r="G710" s="404">
        <v>7</v>
      </c>
      <c r="H710" s="406">
        <v>0.78263888888888899</v>
      </c>
      <c r="I710" s="410">
        <v>0.99930555555555556</v>
      </c>
      <c r="J710" s="407">
        <f t="shared" si="124"/>
        <v>5.2</v>
      </c>
      <c r="K710" s="404" t="s">
        <v>240</v>
      </c>
      <c r="L710" s="408">
        <v>0</v>
      </c>
      <c r="M710" s="408">
        <v>0</v>
      </c>
      <c r="N710" s="398">
        <f t="shared" si="122"/>
        <v>0</v>
      </c>
      <c r="O710" s="409" t="s">
        <v>90</v>
      </c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372" t="s">
        <v>224</v>
      </c>
      <c r="B711" s="373" t="s">
        <v>19</v>
      </c>
      <c r="C711" s="374" t="s">
        <v>24</v>
      </c>
      <c r="D711" s="375">
        <v>1</v>
      </c>
      <c r="E711" s="375" t="s">
        <v>21</v>
      </c>
      <c r="F711" s="376">
        <v>99</v>
      </c>
      <c r="G711" s="375">
        <v>6</v>
      </c>
      <c r="H711" s="377">
        <v>0</v>
      </c>
      <c r="I711" s="377">
        <v>0.47986111111111113</v>
      </c>
      <c r="J711" s="378">
        <f>HOUR(I711-H711)+MINUTE(I711-H711)/60</f>
        <v>11.516666666666667</v>
      </c>
      <c r="K711" s="379">
        <v>8</v>
      </c>
      <c r="L711" s="375">
        <v>1</v>
      </c>
      <c r="M711" s="375">
        <v>1</v>
      </c>
      <c r="N711" s="378">
        <f t="shared" si="122"/>
        <v>11.516666666666667</v>
      </c>
      <c r="O711" s="387" t="s">
        <v>241</v>
      </c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372" t="s">
        <v>242</v>
      </c>
      <c r="B712" s="373" t="s">
        <v>19</v>
      </c>
      <c r="C712" s="374" t="s">
        <v>20</v>
      </c>
      <c r="D712" s="375">
        <v>1</v>
      </c>
      <c r="E712" s="375" t="s">
        <v>33</v>
      </c>
      <c r="F712" s="376" t="s">
        <v>34</v>
      </c>
      <c r="G712" s="375">
        <v>7</v>
      </c>
      <c r="H712" s="377">
        <v>0.4381944444444445</v>
      </c>
      <c r="I712" s="377">
        <v>0.45694444444444443</v>
      </c>
      <c r="J712" s="378">
        <f t="shared" ref="J712:J730" si="125">HOUR(I712-H712)+MINUTE(I712-H712)/60</f>
        <v>0.45</v>
      </c>
      <c r="K712" s="379">
        <v>11</v>
      </c>
      <c r="L712" s="380">
        <v>492</v>
      </c>
      <c r="M712" s="380"/>
      <c r="N712" s="378">
        <f t="shared" si="122"/>
        <v>221.4</v>
      </c>
      <c r="O712" s="381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372" t="s">
        <v>242</v>
      </c>
      <c r="B713" s="373" t="s">
        <v>19</v>
      </c>
      <c r="C713" s="374" t="s">
        <v>20</v>
      </c>
      <c r="D713" s="375">
        <v>2</v>
      </c>
      <c r="E713" s="375" t="s">
        <v>21</v>
      </c>
      <c r="F713" s="376">
        <v>99</v>
      </c>
      <c r="G713" s="375">
        <v>1</v>
      </c>
      <c r="H713" s="377">
        <v>0.4916666666666667</v>
      </c>
      <c r="I713" s="377">
        <v>0.51944444444444449</v>
      </c>
      <c r="J713" s="378">
        <f t="shared" si="125"/>
        <v>0.66666666666666663</v>
      </c>
      <c r="K713" s="379">
        <v>3</v>
      </c>
      <c r="L713" s="375">
        <v>492</v>
      </c>
      <c r="M713" s="375"/>
      <c r="N713" s="378">
        <f t="shared" si="122"/>
        <v>328</v>
      </c>
      <c r="O713" s="388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372" t="s">
        <v>242</v>
      </c>
      <c r="B714" s="373" t="s">
        <v>19</v>
      </c>
      <c r="C714" s="374" t="s">
        <v>243</v>
      </c>
      <c r="D714" s="375">
        <v>1</v>
      </c>
      <c r="E714" s="375" t="s">
        <v>126</v>
      </c>
      <c r="F714" s="376" t="s">
        <v>34</v>
      </c>
      <c r="G714" s="375">
        <v>7</v>
      </c>
      <c r="H714" s="377">
        <v>0.51180555555555551</v>
      </c>
      <c r="I714" s="377">
        <v>0.53611111111111109</v>
      </c>
      <c r="J714" s="378">
        <f t="shared" si="125"/>
        <v>0.58333333333333337</v>
      </c>
      <c r="K714" s="379">
        <v>17</v>
      </c>
      <c r="L714" s="375">
        <v>14</v>
      </c>
      <c r="M714" s="375"/>
      <c r="N714" s="378">
        <f t="shared" si="122"/>
        <v>8.1666666666666679</v>
      </c>
      <c r="O714" s="389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45">
      <c r="A715" s="372" t="s">
        <v>242</v>
      </c>
      <c r="B715" s="373" t="s">
        <v>19</v>
      </c>
      <c r="C715" s="374" t="s">
        <v>24</v>
      </c>
      <c r="D715" s="375">
        <v>1</v>
      </c>
      <c r="E715" s="375" t="s">
        <v>126</v>
      </c>
      <c r="F715" s="376" t="s">
        <v>34</v>
      </c>
      <c r="G715" s="375">
        <v>7</v>
      </c>
      <c r="H715" s="377">
        <v>0.51180555555555551</v>
      </c>
      <c r="I715" s="382">
        <v>0.53749999999999998</v>
      </c>
      <c r="J715" s="378">
        <f t="shared" si="125"/>
        <v>0.6166666666666667</v>
      </c>
      <c r="K715" s="379">
        <v>3</v>
      </c>
      <c r="L715" s="375">
        <v>1</v>
      </c>
      <c r="M715" s="383"/>
      <c r="N715" s="378">
        <f t="shared" si="122"/>
        <v>0.6166666666666667</v>
      </c>
      <c r="O715" s="390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372" t="s">
        <v>242</v>
      </c>
      <c r="B716" s="373" t="s">
        <v>19</v>
      </c>
      <c r="C716" s="374" t="s">
        <v>243</v>
      </c>
      <c r="D716" s="375">
        <v>2</v>
      </c>
      <c r="E716" s="375" t="s">
        <v>33</v>
      </c>
      <c r="F716" s="376" t="s">
        <v>34</v>
      </c>
      <c r="G716" s="375">
        <v>7</v>
      </c>
      <c r="H716" s="377">
        <v>0.59722222222222221</v>
      </c>
      <c r="I716" s="377">
        <v>0.6</v>
      </c>
      <c r="J716" s="378">
        <f t="shared" si="125"/>
        <v>6.6666666666666666E-2</v>
      </c>
      <c r="K716" s="379">
        <v>15</v>
      </c>
      <c r="L716" s="375">
        <v>14</v>
      </c>
      <c r="M716" s="380"/>
      <c r="N716" s="378">
        <f t="shared" si="122"/>
        <v>0.93333333333333335</v>
      </c>
      <c r="O716" s="387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372" t="s">
        <v>242</v>
      </c>
      <c r="B717" s="373" t="s">
        <v>19</v>
      </c>
      <c r="C717" s="374" t="s">
        <v>244</v>
      </c>
      <c r="D717" s="375">
        <v>2</v>
      </c>
      <c r="E717" s="375" t="s">
        <v>33</v>
      </c>
      <c r="F717" s="376" t="s">
        <v>34</v>
      </c>
      <c r="G717" s="375">
        <v>7</v>
      </c>
      <c r="H717" s="377">
        <v>0.59722222222222221</v>
      </c>
      <c r="I717" s="377">
        <v>0.63055555555555554</v>
      </c>
      <c r="J717" s="378">
        <f t="shared" si="125"/>
        <v>0.8</v>
      </c>
      <c r="K717" s="379">
        <v>5</v>
      </c>
      <c r="L717" s="375">
        <v>11</v>
      </c>
      <c r="M717" s="380"/>
      <c r="N717" s="378">
        <f t="shared" si="122"/>
        <v>8.8000000000000007</v>
      </c>
      <c r="O717" s="387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372" t="s">
        <v>242</v>
      </c>
      <c r="B718" s="373" t="s">
        <v>19</v>
      </c>
      <c r="C718" s="374" t="s">
        <v>244</v>
      </c>
      <c r="D718" s="375">
        <v>3</v>
      </c>
      <c r="E718" s="375" t="s">
        <v>21</v>
      </c>
      <c r="F718" s="376">
        <v>99</v>
      </c>
      <c r="G718" s="375">
        <v>1</v>
      </c>
      <c r="H718" s="377">
        <v>0.7416666666666667</v>
      </c>
      <c r="I718" s="377">
        <v>0.84236111111111101</v>
      </c>
      <c r="J718" s="378">
        <f t="shared" si="125"/>
        <v>2.4166666666666665</v>
      </c>
      <c r="K718" s="379">
        <v>2</v>
      </c>
      <c r="L718" s="375">
        <v>11</v>
      </c>
      <c r="M718" s="380"/>
      <c r="N718" s="378">
        <f t="shared" si="122"/>
        <v>26.583333333333332</v>
      </c>
      <c r="O718" s="387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72" t="s">
        <v>242</v>
      </c>
      <c r="B719" s="373" t="s">
        <v>19</v>
      </c>
      <c r="C719" s="374" t="s">
        <v>20</v>
      </c>
      <c r="D719" s="375">
        <v>3</v>
      </c>
      <c r="E719" s="375" t="s">
        <v>21</v>
      </c>
      <c r="F719" s="376">
        <v>99</v>
      </c>
      <c r="G719" s="375">
        <v>1</v>
      </c>
      <c r="H719" s="377">
        <v>0.74930555555555556</v>
      </c>
      <c r="I719" s="377">
        <v>0.84444444444444444</v>
      </c>
      <c r="J719" s="378">
        <f t="shared" si="125"/>
        <v>2.2833333333333332</v>
      </c>
      <c r="K719" s="379">
        <v>11</v>
      </c>
      <c r="L719" s="375">
        <v>492</v>
      </c>
      <c r="M719" s="380"/>
      <c r="N719" s="378">
        <f t="shared" si="122"/>
        <v>1123.3999999999999</v>
      </c>
      <c r="O719" s="387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72" t="s">
        <v>242</v>
      </c>
      <c r="B720" s="373" t="s">
        <v>19</v>
      </c>
      <c r="C720" s="374" t="s">
        <v>243</v>
      </c>
      <c r="D720" s="375">
        <v>3</v>
      </c>
      <c r="E720" s="375" t="s">
        <v>21</v>
      </c>
      <c r="F720" s="376">
        <v>99</v>
      </c>
      <c r="G720" s="375">
        <v>1</v>
      </c>
      <c r="H720" s="377">
        <v>0.77569444444444446</v>
      </c>
      <c r="I720" s="377">
        <v>0.84930555555555554</v>
      </c>
      <c r="J720" s="378">
        <f t="shared" si="125"/>
        <v>1.7666666666666666</v>
      </c>
      <c r="K720" s="379">
        <v>5</v>
      </c>
      <c r="L720" s="375">
        <v>14</v>
      </c>
      <c r="M720" s="380"/>
      <c r="N720" s="378">
        <f t="shared" si="122"/>
        <v>24.733333333333334</v>
      </c>
      <c r="O720" s="387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72" t="s">
        <v>242</v>
      </c>
      <c r="B721" s="373" t="s">
        <v>19</v>
      </c>
      <c r="C721" s="374" t="s">
        <v>20</v>
      </c>
      <c r="D721" s="375">
        <v>4</v>
      </c>
      <c r="E721" s="375" t="s">
        <v>21</v>
      </c>
      <c r="F721" s="376">
        <v>99</v>
      </c>
      <c r="G721" s="375">
        <v>1</v>
      </c>
      <c r="H721" s="377">
        <v>0.85138888888888886</v>
      </c>
      <c r="I721" s="377">
        <v>0.87569444444444444</v>
      </c>
      <c r="J721" s="378">
        <f t="shared" si="125"/>
        <v>0.58333333333333337</v>
      </c>
      <c r="K721" s="379">
        <v>3</v>
      </c>
      <c r="L721" s="375">
        <v>492</v>
      </c>
      <c r="M721" s="380"/>
      <c r="N721" s="378">
        <f t="shared" si="122"/>
        <v>287</v>
      </c>
      <c r="O721" s="387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72" t="s">
        <v>242</v>
      </c>
      <c r="B722" s="373" t="s">
        <v>19</v>
      </c>
      <c r="C722" s="374"/>
      <c r="D722" s="375"/>
      <c r="E722" s="375" t="s">
        <v>33</v>
      </c>
      <c r="F722" s="376" t="s">
        <v>34</v>
      </c>
      <c r="G722" s="375">
        <v>7</v>
      </c>
      <c r="H722" s="377"/>
      <c r="I722" s="377"/>
      <c r="J722" s="378">
        <f t="shared" si="125"/>
        <v>0</v>
      </c>
      <c r="K722" s="379"/>
      <c r="L722" s="375"/>
      <c r="M722" s="380"/>
      <c r="N722" s="378">
        <f t="shared" si="122"/>
        <v>0</v>
      </c>
      <c r="O722" s="387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72" t="s">
        <v>242</v>
      </c>
      <c r="B723" s="373" t="s">
        <v>19</v>
      </c>
      <c r="C723" s="374" t="s">
        <v>32</v>
      </c>
      <c r="D723" s="375">
        <v>1</v>
      </c>
      <c r="E723" s="375" t="s">
        <v>33</v>
      </c>
      <c r="F723" s="376" t="s">
        <v>34</v>
      </c>
      <c r="G723" s="375">
        <v>7</v>
      </c>
      <c r="H723" s="377">
        <v>0.4381944444444445</v>
      </c>
      <c r="I723" s="377">
        <v>0.48749999999999999</v>
      </c>
      <c r="J723" s="378">
        <f t="shared" si="125"/>
        <v>1.1833333333333333</v>
      </c>
      <c r="K723" s="378"/>
      <c r="L723" s="375">
        <v>14</v>
      </c>
      <c r="M723" s="375"/>
      <c r="N723" s="378">
        <f t="shared" si="122"/>
        <v>16.566666666666666</v>
      </c>
      <c r="O723" s="381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372" t="s">
        <v>242</v>
      </c>
      <c r="B724" s="373" t="s">
        <v>19</v>
      </c>
      <c r="C724" s="374" t="s">
        <v>32</v>
      </c>
      <c r="D724" s="375">
        <v>2</v>
      </c>
      <c r="E724" s="375" t="s">
        <v>21</v>
      </c>
      <c r="F724" s="376">
        <v>99</v>
      </c>
      <c r="G724" s="375">
        <v>7</v>
      </c>
      <c r="H724" s="377">
        <v>0.4916666666666667</v>
      </c>
      <c r="I724" s="377">
        <v>0.61458333333333337</v>
      </c>
      <c r="J724" s="378">
        <f t="shared" si="125"/>
        <v>2.95</v>
      </c>
      <c r="K724" s="378"/>
      <c r="L724" s="375">
        <v>14</v>
      </c>
      <c r="M724" s="375"/>
      <c r="N724" s="378">
        <f t="shared" si="122"/>
        <v>41.300000000000004</v>
      </c>
      <c r="O724" s="381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372" t="s">
        <v>242</v>
      </c>
      <c r="B725" s="373" t="s">
        <v>19</v>
      </c>
      <c r="C725" s="374" t="s">
        <v>32</v>
      </c>
      <c r="D725" s="375">
        <v>3</v>
      </c>
      <c r="E725" s="375" t="s">
        <v>21</v>
      </c>
      <c r="F725" s="376">
        <v>99</v>
      </c>
      <c r="G725" s="375">
        <v>7</v>
      </c>
      <c r="H725" s="377">
        <v>0.74930555555555556</v>
      </c>
      <c r="I725" s="377">
        <v>0.99930555555555556</v>
      </c>
      <c r="J725" s="378">
        <f t="shared" si="125"/>
        <v>6</v>
      </c>
      <c r="K725" s="379"/>
      <c r="L725" s="375">
        <v>0</v>
      </c>
      <c r="M725" s="380"/>
      <c r="N725" s="378">
        <f t="shared" si="122"/>
        <v>0</v>
      </c>
      <c r="O725" s="387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392">
        <v>44375</v>
      </c>
      <c r="B726" s="393" t="s">
        <v>47</v>
      </c>
      <c r="C726" s="394" t="s">
        <v>49</v>
      </c>
      <c r="D726" s="395">
        <v>1</v>
      </c>
      <c r="E726" s="395" t="s">
        <v>50</v>
      </c>
      <c r="F726" s="286" t="s">
        <v>34</v>
      </c>
      <c r="G726" s="395">
        <v>7</v>
      </c>
      <c r="H726" s="397">
        <v>0.22916666666666666</v>
      </c>
      <c r="I726" s="397">
        <v>0.3576388888888889</v>
      </c>
      <c r="J726" s="398">
        <f t="shared" si="125"/>
        <v>3.0833333333333335</v>
      </c>
      <c r="K726" s="399">
        <v>5</v>
      </c>
      <c r="L726" s="395">
        <v>9306</v>
      </c>
      <c r="M726" s="295"/>
      <c r="N726" s="398">
        <f t="shared" si="122"/>
        <v>28693.5</v>
      </c>
      <c r="O726" s="29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392">
        <v>44375</v>
      </c>
      <c r="B727" s="393" t="s">
        <v>47</v>
      </c>
      <c r="C727" s="394" t="s">
        <v>49</v>
      </c>
      <c r="D727" s="395">
        <v>2</v>
      </c>
      <c r="E727" s="395" t="s">
        <v>50</v>
      </c>
      <c r="F727" s="286" t="s">
        <v>34</v>
      </c>
      <c r="G727" s="395">
        <v>7</v>
      </c>
      <c r="H727" s="397">
        <v>0.40416666666666662</v>
      </c>
      <c r="I727" s="397">
        <v>0.63680555555555551</v>
      </c>
      <c r="J727" s="398">
        <f t="shared" si="125"/>
        <v>5.583333333333333</v>
      </c>
      <c r="K727" s="399">
        <v>5</v>
      </c>
      <c r="L727" s="395">
        <v>9306</v>
      </c>
      <c r="M727" s="295"/>
      <c r="N727" s="398">
        <f t="shared" si="122"/>
        <v>51958.5</v>
      </c>
      <c r="O727" s="29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392">
        <v>44375</v>
      </c>
      <c r="B728" s="393" t="s">
        <v>47</v>
      </c>
      <c r="C728" s="394" t="s">
        <v>51</v>
      </c>
      <c r="D728" s="395">
        <v>1</v>
      </c>
      <c r="E728" s="395" t="s">
        <v>21</v>
      </c>
      <c r="F728" s="286">
        <v>99</v>
      </c>
      <c r="G728" s="400">
        <v>1</v>
      </c>
      <c r="H728" s="397">
        <v>0.45347222222222222</v>
      </c>
      <c r="I728" s="397">
        <v>0.4604166666666667</v>
      </c>
      <c r="J728" s="398">
        <f t="shared" si="125"/>
        <v>0.16666666666666666</v>
      </c>
      <c r="K728" s="399">
        <v>5</v>
      </c>
      <c r="L728" s="395">
        <v>2</v>
      </c>
      <c r="M728" s="295"/>
      <c r="N728" s="398">
        <f t="shared" si="122"/>
        <v>0.33333333333333331</v>
      </c>
      <c r="O728" s="294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392">
        <v>44375</v>
      </c>
      <c r="B729" s="393" t="s">
        <v>47</v>
      </c>
      <c r="C729" s="394" t="s">
        <v>59</v>
      </c>
      <c r="D729" s="395">
        <v>1</v>
      </c>
      <c r="E729" s="395" t="s">
        <v>21</v>
      </c>
      <c r="F729" s="396">
        <v>99</v>
      </c>
      <c r="G729" s="395">
        <v>7</v>
      </c>
      <c r="H729" s="397">
        <v>0.65138888888888891</v>
      </c>
      <c r="I729" s="397">
        <v>0.66527777777777775</v>
      </c>
      <c r="J729" s="398">
        <f t="shared" si="125"/>
        <v>0.33333333333333331</v>
      </c>
      <c r="K729" s="399">
        <v>6</v>
      </c>
      <c r="L729" s="395">
        <v>227</v>
      </c>
      <c r="M729" s="295"/>
      <c r="N729" s="398">
        <f t="shared" si="122"/>
        <v>75.666666666666657</v>
      </c>
      <c r="O729" s="294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92">
        <v>44375</v>
      </c>
      <c r="B730" s="393" t="s">
        <v>47</v>
      </c>
      <c r="C730" s="394" t="s">
        <v>48</v>
      </c>
      <c r="D730" s="395">
        <v>1</v>
      </c>
      <c r="E730" s="395" t="s">
        <v>21</v>
      </c>
      <c r="F730" s="396">
        <v>99</v>
      </c>
      <c r="G730" s="395">
        <v>1</v>
      </c>
      <c r="H730" s="397">
        <v>0.65138888888888891</v>
      </c>
      <c r="I730" s="397">
        <v>0.99930555555555556</v>
      </c>
      <c r="J730" s="398">
        <f t="shared" si="125"/>
        <v>8.35</v>
      </c>
      <c r="K730" s="416">
        <v>7.0000000000000007E-2</v>
      </c>
      <c r="L730" s="395">
        <v>1065</v>
      </c>
      <c r="M730" s="295"/>
      <c r="N730" s="398">
        <f t="shared" si="122"/>
        <v>8892.75</v>
      </c>
      <c r="O730" s="294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92">
        <v>44375</v>
      </c>
      <c r="B731" s="393" t="s">
        <v>47</v>
      </c>
      <c r="C731" s="394" t="s">
        <v>49</v>
      </c>
      <c r="D731" s="395">
        <v>3</v>
      </c>
      <c r="E731" s="395" t="s">
        <v>21</v>
      </c>
      <c r="F731" s="396">
        <v>99</v>
      </c>
      <c r="G731" s="395">
        <v>1</v>
      </c>
      <c r="H731" s="397">
        <v>4.2361111111111106E-2</v>
      </c>
      <c r="I731" s="397">
        <v>0.99930555555555556</v>
      </c>
      <c r="J731" s="398">
        <f>HOUR(I731-H731)+MINUTE(I731-H731)/60</f>
        <v>22.966666666666665</v>
      </c>
      <c r="K731" s="399">
        <v>5</v>
      </c>
      <c r="L731" s="395">
        <v>9306</v>
      </c>
      <c r="M731" s="295"/>
      <c r="N731" s="398">
        <f>J731*L731</f>
        <v>213727.8</v>
      </c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92">
        <v>44375</v>
      </c>
      <c r="B732" s="393" t="s">
        <v>47</v>
      </c>
      <c r="C732" s="394" t="s">
        <v>196</v>
      </c>
      <c r="D732" s="395">
        <v>1</v>
      </c>
      <c r="E732" s="395" t="s">
        <v>21</v>
      </c>
      <c r="F732" s="286">
        <v>99</v>
      </c>
      <c r="G732" s="395">
        <v>1</v>
      </c>
      <c r="H732" s="397">
        <v>0.75069444444444444</v>
      </c>
      <c r="I732" s="397">
        <v>0.84236111111111101</v>
      </c>
      <c r="J732" s="398">
        <f>HOUR(I732-H732)+MINUTE(I732-H732)/60</f>
        <v>2.2000000000000002</v>
      </c>
      <c r="K732" s="399">
        <v>6</v>
      </c>
      <c r="L732" s="395">
        <v>33</v>
      </c>
      <c r="M732" s="295"/>
      <c r="N732" s="398">
        <f t="shared" si="122"/>
        <v>72.600000000000009</v>
      </c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392">
        <v>44375</v>
      </c>
      <c r="B733" s="393" t="s">
        <v>47</v>
      </c>
      <c r="C733" s="394" t="s">
        <v>59</v>
      </c>
      <c r="D733" s="395">
        <v>2</v>
      </c>
      <c r="E733" s="395" t="s">
        <v>21</v>
      </c>
      <c r="F733" s="396">
        <v>99</v>
      </c>
      <c r="G733" s="395">
        <v>1</v>
      </c>
      <c r="H733" s="397">
        <v>0.75069444444444444</v>
      </c>
      <c r="I733" s="397">
        <v>0.79027777777777775</v>
      </c>
      <c r="J733" s="398">
        <f t="shared" ref="J733:J749" si="126">HOUR(I733-H733)+MINUTE(I733-H733)/60</f>
        <v>0.95</v>
      </c>
      <c r="K733" s="399">
        <v>6</v>
      </c>
      <c r="L733" s="395">
        <v>227</v>
      </c>
      <c r="M733" s="295"/>
      <c r="N733" s="398">
        <f t="shared" si="122"/>
        <v>215.64999999999998</v>
      </c>
      <c r="O733" s="294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45">
      <c r="A734" s="392">
        <v>44375</v>
      </c>
      <c r="B734" s="393" t="s">
        <v>47</v>
      </c>
      <c r="C734" s="394" t="s">
        <v>245</v>
      </c>
      <c r="D734" s="395">
        <v>1</v>
      </c>
      <c r="E734" s="395" t="s">
        <v>21</v>
      </c>
      <c r="F734" s="396">
        <v>99</v>
      </c>
      <c r="G734" s="395">
        <v>6</v>
      </c>
      <c r="H734" s="397">
        <v>0.76250000000000007</v>
      </c>
      <c r="I734" s="397">
        <v>0.7944444444444444</v>
      </c>
      <c r="J734" s="398">
        <f t="shared" si="126"/>
        <v>0.76666666666666672</v>
      </c>
      <c r="K734" s="399">
        <v>6</v>
      </c>
      <c r="L734" s="395">
        <v>227</v>
      </c>
      <c r="M734" s="295"/>
      <c r="N734" s="398">
        <f t="shared" si="122"/>
        <v>174.03333333333333</v>
      </c>
      <c r="O734" s="294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392">
        <v>44375</v>
      </c>
      <c r="B735" s="393" t="s">
        <v>47</v>
      </c>
      <c r="C735" s="394" t="s">
        <v>245</v>
      </c>
      <c r="D735" s="395">
        <v>2</v>
      </c>
      <c r="E735" s="395" t="s">
        <v>21</v>
      </c>
      <c r="F735" s="396">
        <v>99</v>
      </c>
      <c r="G735" s="395">
        <v>6</v>
      </c>
      <c r="H735" s="397">
        <v>0.84513888888888899</v>
      </c>
      <c r="I735" s="397">
        <v>0.96388888888888891</v>
      </c>
      <c r="J735" s="398">
        <f t="shared" si="126"/>
        <v>2.85</v>
      </c>
      <c r="K735" s="399">
        <v>6</v>
      </c>
      <c r="L735" s="395">
        <v>227</v>
      </c>
      <c r="M735" s="295"/>
      <c r="N735" s="398">
        <f t="shared" si="122"/>
        <v>646.95000000000005</v>
      </c>
      <c r="O735" s="294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392">
        <v>44375</v>
      </c>
      <c r="B736" s="393" t="s">
        <v>47</v>
      </c>
      <c r="C736" s="394" t="s">
        <v>59</v>
      </c>
      <c r="D736" s="395">
        <v>3</v>
      </c>
      <c r="E736" s="395" t="s">
        <v>21</v>
      </c>
      <c r="F736" s="396">
        <v>99</v>
      </c>
      <c r="G736" s="395">
        <v>1</v>
      </c>
      <c r="H736" s="397">
        <v>0.85763888888888884</v>
      </c>
      <c r="I736" s="397">
        <v>0.96388888888888891</v>
      </c>
      <c r="J736" s="398">
        <f t="shared" si="126"/>
        <v>2.5499999999999998</v>
      </c>
      <c r="K736" s="399">
        <v>6</v>
      </c>
      <c r="L736" s="395">
        <v>227</v>
      </c>
      <c r="M736" s="295"/>
      <c r="N736" s="398">
        <f t="shared" si="122"/>
        <v>578.84999999999991</v>
      </c>
      <c r="O736" s="294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47.1">
      <c r="A737" s="423" t="s">
        <v>242</v>
      </c>
      <c r="B737" s="403" t="s">
        <v>35</v>
      </c>
      <c r="C737" s="444" t="s">
        <v>36</v>
      </c>
      <c r="D737" s="404"/>
      <c r="E737" s="404" t="s">
        <v>41</v>
      </c>
      <c r="F737" s="288" t="s">
        <v>34</v>
      </c>
      <c r="G737" s="404">
        <v>7</v>
      </c>
      <c r="H737" s="405">
        <v>0</v>
      </c>
      <c r="I737" s="414">
        <v>0.38055555555555554</v>
      </c>
      <c r="J737" s="407">
        <f t="shared" si="126"/>
        <v>9.1333333333333329</v>
      </c>
      <c r="K737" s="422" t="s">
        <v>38</v>
      </c>
      <c r="L737" s="408">
        <v>4000</v>
      </c>
      <c r="M737" s="408">
        <v>4000</v>
      </c>
      <c r="N737" s="398">
        <f t="shared" si="122"/>
        <v>36533.333333333328</v>
      </c>
      <c r="O737" s="409" t="s">
        <v>90</v>
      </c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47.1">
      <c r="A738" s="423" t="s">
        <v>242</v>
      </c>
      <c r="B738" s="403" t="s">
        <v>35</v>
      </c>
      <c r="C738" s="448" t="s">
        <v>40</v>
      </c>
      <c r="D738" s="411"/>
      <c r="E738" s="404" t="s">
        <v>44</v>
      </c>
      <c r="F738" s="288">
        <v>99</v>
      </c>
      <c r="G738" s="404">
        <v>6</v>
      </c>
      <c r="H738" s="405">
        <v>0</v>
      </c>
      <c r="I738" s="406">
        <v>0.65972222222222221</v>
      </c>
      <c r="J738" s="407">
        <f t="shared" si="126"/>
        <v>15.833333333333334</v>
      </c>
      <c r="K738" s="422" t="s">
        <v>38</v>
      </c>
      <c r="L738" s="408">
        <v>5000</v>
      </c>
      <c r="M738" s="408">
        <v>5000</v>
      </c>
      <c r="N738" s="398">
        <f t="shared" si="122"/>
        <v>79166.666666666672</v>
      </c>
      <c r="O738" s="409" t="s">
        <v>246</v>
      </c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47.1">
      <c r="A739" s="423" t="s">
        <v>242</v>
      </c>
      <c r="B739" s="403" t="s">
        <v>35</v>
      </c>
      <c r="C739" s="444" t="s">
        <v>36</v>
      </c>
      <c r="D739" s="404">
        <v>7</v>
      </c>
      <c r="E739" s="404" t="s">
        <v>41</v>
      </c>
      <c r="F739" s="288" t="s">
        <v>34</v>
      </c>
      <c r="G739" s="404">
        <v>7</v>
      </c>
      <c r="H739" s="405">
        <v>0.40625</v>
      </c>
      <c r="I739" s="406">
        <v>0.54513888888888895</v>
      </c>
      <c r="J739" s="407">
        <f t="shared" si="126"/>
        <v>3.3333333333333335</v>
      </c>
      <c r="K739" s="404" t="s">
        <v>247</v>
      </c>
      <c r="L739" s="408">
        <v>4000</v>
      </c>
      <c r="M739" s="408">
        <v>4000</v>
      </c>
      <c r="N739" s="398">
        <f t="shared" si="122"/>
        <v>13333.333333333334</v>
      </c>
      <c r="O739" s="409" t="s">
        <v>90</v>
      </c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423" t="s">
        <v>242</v>
      </c>
      <c r="B740" s="403" t="s">
        <v>35</v>
      </c>
      <c r="C740" s="444" t="s">
        <v>46</v>
      </c>
      <c r="D740" s="404">
        <v>8</v>
      </c>
      <c r="E740" s="404" t="s">
        <v>41</v>
      </c>
      <c r="F740" s="288" t="s">
        <v>34</v>
      </c>
      <c r="G740" s="404">
        <v>7</v>
      </c>
      <c r="H740" s="406">
        <v>0.44236111111111115</v>
      </c>
      <c r="I740" s="406">
        <v>0.45277777777777778</v>
      </c>
      <c r="J740" s="407">
        <f t="shared" si="126"/>
        <v>0.25</v>
      </c>
      <c r="K740" s="404" t="s">
        <v>70</v>
      </c>
      <c r="L740" s="408">
        <v>117</v>
      </c>
      <c r="M740" s="408">
        <v>117</v>
      </c>
      <c r="N740" s="398">
        <f t="shared" si="122"/>
        <v>29.25</v>
      </c>
      <c r="O740" s="409" t="s">
        <v>42</v>
      </c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45">
      <c r="A741" s="423" t="s">
        <v>242</v>
      </c>
      <c r="B741" s="403" t="s">
        <v>35</v>
      </c>
      <c r="C741" s="444" t="s">
        <v>46</v>
      </c>
      <c r="D741" s="404">
        <v>10</v>
      </c>
      <c r="E741" s="404" t="s">
        <v>44</v>
      </c>
      <c r="F741" s="288">
        <v>99</v>
      </c>
      <c r="G741" s="404">
        <v>6</v>
      </c>
      <c r="H741" s="406">
        <v>0.46180555555555558</v>
      </c>
      <c r="I741" s="406">
        <v>0.46597222222222223</v>
      </c>
      <c r="J741" s="407">
        <f t="shared" si="126"/>
        <v>0.1</v>
      </c>
      <c r="K741" s="404" t="s">
        <v>45</v>
      </c>
      <c r="L741" s="408">
        <v>117</v>
      </c>
      <c r="M741" s="408">
        <v>117</v>
      </c>
      <c r="N741" s="398">
        <f t="shared" si="122"/>
        <v>11.700000000000001</v>
      </c>
      <c r="O741" s="298" t="s">
        <v>64</v>
      </c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47.1">
      <c r="A742" s="423" t="s">
        <v>242</v>
      </c>
      <c r="B742" s="403" t="s">
        <v>35</v>
      </c>
      <c r="C742" s="417" t="s">
        <v>43</v>
      </c>
      <c r="D742" s="411">
        <v>12</v>
      </c>
      <c r="E742" s="404" t="s">
        <v>44</v>
      </c>
      <c r="F742" s="288">
        <v>99</v>
      </c>
      <c r="G742" s="404">
        <v>6</v>
      </c>
      <c r="H742" s="405">
        <v>0.58819444444444446</v>
      </c>
      <c r="I742" s="406">
        <v>0.59444444444444444</v>
      </c>
      <c r="J742" s="407">
        <f t="shared" si="126"/>
        <v>0.15</v>
      </c>
      <c r="K742" s="404" t="s">
        <v>81</v>
      </c>
      <c r="L742" s="408">
        <v>4010</v>
      </c>
      <c r="M742" s="408">
        <v>4010</v>
      </c>
      <c r="N742" s="398">
        <f t="shared" si="122"/>
        <v>601.5</v>
      </c>
      <c r="O742" s="296" t="s">
        <v>248</v>
      </c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47.1">
      <c r="A743" s="423" t="s">
        <v>242</v>
      </c>
      <c r="B743" s="403" t="s">
        <v>35</v>
      </c>
      <c r="C743" s="444" t="s">
        <v>36</v>
      </c>
      <c r="D743" s="411">
        <v>13</v>
      </c>
      <c r="E743" s="404" t="s">
        <v>41</v>
      </c>
      <c r="F743" s="288" t="s">
        <v>34</v>
      </c>
      <c r="G743" s="404">
        <v>7</v>
      </c>
      <c r="H743" s="406">
        <v>0.59444444444444444</v>
      </c>
      <c r="I743" s="406">
        <v>0.59861111111111109</v>
      </c>
      <c r="J743" s="407">
        <f t="shared" si="126"/>
        <v>0.1</v>
      </c>
      <c r="K743" s="404" t="s">
        <v>38</v>
      </c>
      <c r="L743" s="408">
        <v>4000</v>
      </c>
      <c r="M743" s="408">
        <v>4000</v>
      </c>
      <c r="N743" s="398">
        <f t="shared" si="122"/>
        <v>400</v>
      </c>
      <c r="O743" s="296" t="s">
        <v>90</v>
      </c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47.1">
      <c r="A744" s="423" t="s">
        <v>242</v>
      </c>
      <c r="B744" s="403" t="s">
        <v>35</v>
      </c>
      <c r="C744" s="444" t="s">
        <v>36</v>
      </c>
      <c r="D744" s="411">
        <v>14</v>
      </c>
      <c r="E744" s="404" t="s">
        <v>41</v>
      </c>
      <c r="F744" s="288" t="s">
        <v>34</v>
      </c>
      <c r="G744" s="404">
        <v>7</v>
      </c>
      <c r="H744" s="414">
        <v>0.60486111111111118</v>
      </c>
      <c r="I744" s="414">
        <v>0.99930555555555556</v>
      </c>
      <c r="J744" s="407">
        <f t="shared" si="126"/>
        <v>9.4666666666666668</v>
      </c>
      <c r="K744" s="423" t="s">
        <v>249</v>
      </c>
      <c r="L744" s="404">
        <v>0</v>
      </c>
      <c r="M744" s="404">
        <v>0</v>
      </c>
      <c r="N744" s="398">
        <f t="shared" si="122"/>
        <v>0</v>
      </c>
      <c r="O744" s="296" t="s">
        <v>90</v>
      </c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423" t="s">
        <v>242</v>
      </c>
      <c r="B745" s="403" t="s">
        <v>35</v>
      </c>
      <c r="C745" s="448" t="s">
        <v>40</v>
      </c>
      <c r="D745" s="411">
        <v>18</v>
      </c>
      <c r="E745" s="404" t="s">
        <v>44</v>
      </c>
      <c r="F745" s="288">
        <v>99</v>
      </c>
      <c r="G745" s="404">
        <v>6</v>
      </c>
      <c r="H745" s="414">
        <v>0.71875</v>
      </c>
      <c r="I745" s="414">
        <v>0.99930555555555556</v>
      </c>
      <c r="J745" s="407">
        <f t="shared" si="126"/>
        <v>6.7333333333333334</v>
      </c>
      <c r="K745" s="423" t="s">
        <v>250</v>
      </c>
      <c r="L745" s="404">
        <v>0</v>
      </c>
      <c r="M745" s="404">
        <v>0</v>
      </c>
      <c r="N745" s="398">
        <f t="shared" si="122"/>
        <v>0</v>
      </c>
      <c r="O745" s="296" t="s">
        <v>64</v>
      </c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423" t="s">
        <v>242</v>
      </c>
      <c r="B746" s="403" t="s">
        <v>35</v>
      </c>
      <c r="C746" s="417" t="s">
        <v>43</v>
      </c>
      <c r="D746" s="411">
        <v>18</v>
      </c>
      <c r="E746" s="404" t="s">
        <v>44</v>
      </c>
      <c r="F746" s="288">
        <v>99</v>
      </c>
      <c r="G746" s="404">
        <v>6</v>
      </c>
      <c r="H746" s="414">
        <v>0.71875</v>
      </c>
      <c r="I746" s="414">
        <v>0.84166666666666667</v>
      </c>
      <c r="J746" s="407">
        <f t="shared" si="126"/>
        <v>2.95</v>
      </c>
      <c r="K746" s="423" t="s">
        <v>81</v>
      </c>
      <c r="L746" s="408">
        <v>4010</v>
      </c>
      <c r="M746" s="408">
        <v>4010</v>
      </c>
      <c r="N746" s="398">
        <f t="shared" si="122"/>
        <v>11829.5</v>
      </c>
      <c r="O746" s="296" t="s">
        <v>64</v>
      </c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423" t="s">
        <v>242</v>
      </c>
      <c r="B747" s="403" t="s">
        <v>35</v>
      </c>
      <c r="C747" s="417" t="s">
        <v>46</v>
      </c>
      <c r="D747" s="411">
        <v>19</v>
      </c>
      <c r="E747" s="404" t="s">
        <v>44</v>
      </c>
      <c r="F747" s="288">
        <v>99</v>
      </c>
      <c r="G747" s="404">
        <v>6</v>
      </c>
      <c r="H747" s="414">
        <v>0.7416666666666667</v>
      </c>
      <c r="I747" s="414">
        <v>0.83888888888888891</v>
      </c>
      <c r="J747" s="407">
        <f t="shared" si="126"/>
        <v>2.3333333333333335</v>
      </c>
      <c r="K747" s="423" t="s">
        <v>121</v>
      </c>
      <c r="L747" s="408">
        <v>117</v>
      </c>
      <c r="M747" s="408">
        <v>117</v>
      </c>
      <c r="N747" s="398">
        <f t="shared" si="122"/>
        <v>273</v>
      </c>
      <c r="O747" s="296" t="s">
        <v>64</v>
      </c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45">
      <c r="A748" s="423" t="s">
        <v>242</v>
      </c>
      <c r="B748" s="403" t="s">
        <v>35</v>
      </c>
      <c r="C748" s="417" t="s">
        <v>46</v>
      </c>
      <c r="D748" s="411">
        <v>20</v>
      </c>
      <c r="E748" s="404" t="s">
        <v>44</v>
      </c>
      <c r="F748" s="288">
        <v>99</v>
      </c>
      <c r="G748" s="404">
        <v>6</v>
      </c>
      <c r="H748" s="414">
        <v>0.84861111111111109</v>
      </c>
      <c r="I748" s="414">
        <v>0.87083333333333324</v>
      </c>
      <c r="J748" s="407">
        <f t="shared" si="126"/>
        <v>0.53333333333333333</v>
      </c>
      <c r="K748" s="423" t="s">
        <v>45</v>
      </c>
      <c r="L748" s="408">
        <v>117</v>
      </c>
      <c r="M748" s="408">
        <v>117</v>
      </c>
      <c r="N748" s="398">
        <f t="shared" si="122"/>
        <v>62.4</v>
      </c>
      <c r="O748" s="296" t="s">
        <v>64</v>
      </c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423" t="s">
        <v>242</v>
      </c>
      <c r="B749" s="403" t="s">
        <v>35</v>
      </c>
      <c r="C749" s="417" t="s">
        <v>43</v>
      </c>
      <c r="D749" s="411">
        <v>21</v>
      </c>
      <c r="E749" s="404" t="s">
        <v>44</v>
      </c>
      <c r="F749" s="288">
        <v>99</v>
      </c>
      <c r="G749" s="404">
        <v>6</v>
      </c>
      <c r="H749" s="414">
        <v>0.8534722222222223</v>
      </c>
      <c r="I749" s="414">
        <v>0.87152777777777779</v>
      </c>
      <c r="J749" s="407">
        <f t="shared" si="126"/>
        <v>0.43333333333333335</v>
      </c>
      <c r="K749" s="423" t="s">
        <v>45</v>
      </c>
      <c r="L749" s="408">
        <v>4010</v>
      </c>
      <c r="M749" s="408">
        <v>4010</v>
      </c>
      <c r="N749" s="398">
        <f t="shared" si="122"/>
        <v>1737.6666666666667</v>
      </c>
      <c r="O749" s="296" t="s">
        <v>64</v>
      </c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372" t="s">
        <v>251</v>
      </c>
      <c r="B750" s="373" t="s">
        <v>19</v>
      </c>
      <c r="C750" s="374" t="s">
        <v>20</v>
      </c>
      <c r="D750" s="385">
        <v>1</v>
      </c>
      <c r="E750" s="375" t="s">
        <v>33</v>
      </c>
      <c r="F750" s="376" t="s">
        <v>34</v>
      </c>
      <c r="G750" s="375">
        <v>7</v>
      </c>
      <c r="H750" s="377">
        <v>0.62569444444444444</v>
      </c>
      <c r="I750" s="377">
        <v>0.83124999999999993</v>
      </c>
      <c r="J750" s="378">
        <f>HOUR(I750-H750)+MINUTE(I750-H750)/60</f>
        <v>4.9333333333333336</v>
      </c>
      <c r="K750" s="378">
        <v>8</v>
      </c>
      <c r="L750" s="375">
        <v>492</v>
      </c>
      <c r="M750" s="375">
        <v>492</v>
      </c>
      <c r="N750" s="378">
        <f>J750*L750</f>
        <v>2427.2000000000003</v>
      </c>
      <c r="O750" s="409" t="s">
        <v>42</v>
      </c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372" t="s">
        <v>251</v>
      </c>
      <c r="B751" s="373" t="s">
        <v>19</v>
      </c>
      <c r="C751" s="374" t="s">
        <v>24</v>
      </c>
      <c r="D751" s="375">
        <v>1</v>
      </c>
      <c r="E751" s="375" t="s">
        <v>21</v>
      </c>
      <c r="F751" s="376">
        <v>99</v>
      </c>
      <c r="G751" s="375">
        <v>6</v>
      </c>
      <c r="H751" s="377">
        <v>0.71944444444444444</v>
      </c>
      <c r="I751" s="377">
        <v>0.88888888888888884</v>
      </c>
      <c r="J751" s="378">
        <f t="shared" ref="J751:J752" si="127">HOUR(I751-H751)+MINUTE(I751-H751)/60</f>
        <v>4.0666666666666664</v>
      </c>
      <c r="K751" s="379">
        <v>4</v>
      </c>
      <c r="L751" s="380">
        <v>0</v>
      </c>
      <c r="M751" s="380"/>
      <c r="N751" s="378">
        <f t="shared" ref="N751:N752" si="128">J751*L751</f>
        <v>0</v>
      </c>
      <c r="O751" s="381" t="s">
        <v>75</v>
      </c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372" t="s">
        <v>251</v>
      </c>
      <c r="B752" s="373" t="s">
        <v>19</v>
      </c>
      <c r="C752" s="374" t="s">
        <v>30</v>
      </c>
      <c r="D752" s="375">
        <v>1</v>
      </c>
      <c r="E752" s="375" t="s">
        <v>21</v>
      </c>
      <c r="F752" s="376">
        <v>99</v>
      </c>
      <c r="G752" s="375" t="s">
        <v>74</v>
      </c>
      <c r="H752" s="377">
        <v>0.74652777777777779</v>
      </c>
      <c r="I752" s="377">
        <v>0.83194444444444438</v>
      </c>
      <c r="J752" s="378">
        <f t="shared" si="127"/>
        <v>2.0499999999999998</v>
      </c>
      <c r="K752" s="379">
        <v>5</v>
      </c>
      <c r="L752" s="375">
        <v>25</v>
      </c>
      <c r="M752" s="375"/>
      <c r="N752" s="378">
        <f t="shared" si="128"/>
        <v>51.249999999999993</v>
      </c>
      <c r="O752" s="381" t="s">
        <v>75</v>
      </c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47.1">
      <c r="A753" s="372" t="s">
        <v>252</v>
      </c>
      <c r="B753" s="373" t="s">
        <v>19</v>
      </c>
      <c r="C753" s="374" t="s">
        <v>32</v>
      </c>
      <c r="D753" s="375"/>
      <c r="E753" s="375" t="s">
        <v>21</v>
      </c>
      <c r="F753" s="376">
        <v>99</v>
      </c>
      <c r="G753" s="375" t="s">
        <v>253</v>
      </c>
      <c r="H753" s="377">
        <v>0</v>
      </c>
      <c r="I753" s="377">
        <v>0.57500000000000007</v>
      </c>
      <c r="J753" s="378">
        <f>HOUR(I753-H753)+MINUTE(I753-H753)/60</f>
        <v>13.8</v>
      </c>
      <c r="K753" s="379"/>
      <c r="L753" s="375">
        <v>14</v>
      </c>
      <c r="M753" s="375"/>
      <c r="N753" s="378">
        <f>J753*L753</f>
        <v>193.20000000000002</v>
      </c>
      <c r="O753" s="381" t="s">
        <v>254</v>
      </c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72" t="s">
        <v>251</v>
      </c>
      <c r="B754" s="373" t="s">
        <v>19</v>
      </c>
      <c r="C754" s="374" t="s">
        <v>32</v>
      </c>
      <c r="D754" s="375">
        <v>1</v>
      </c>
      <c r="E754" s="375" t="s">
        <v>33</v>
      </c>
      <c r="F754" s="376" t="s">
        <v>34</v>
      </c>
      <c r="G754" s="375">
        <v>7</v>
      </c>
      <c r="H754" s="377">
        <v>0.62569444444444444</v>
      </c>
      <c r="I754" s="377">
        <v>0.92291666666666661</v>
      </c>
      <c r="J754" s="378">
        <f>HOUR(I754-H754)+MINUTE(I754-H754)/60</f>
        <v>7.1333333333333337</v>
      </c>
      <c r="K754" s="378"/>
      <c r="L754" s="375">
        <v>14</v>
      </c>
      <c r="M754" s="375"/>
      <c r="N754" s="378">
        <f>J754*L754</f>
        <v>99.866666666666674</v>
      </c>
      <c r="O754" s="381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402" t="s">
        <v>251</v>
      </c>
      <c r="B755" s="403" t="s">
        <v>144</v>
      </c>
      <c r="C755" s="444" t="s">
        <v>36</v>
      </c>
      <c r="D755" s="404"/>
      <c r="E755" s="404" t="s">
        <v>41</v>
      </c>
      <c r="F755" s="288" t="s">
        <v>34</v>
      </c>
      <c r="G755" s="404">
        <v>7</v>
      </c>
      <c r="H755" s="406">
        <v>0</v>
      </c>
      <c r="I755" s="406">
        <v>0.99930555555555556</v>
      </c>
      <c r="J755" s="407">
        <f t="shared" ref="J755:J766" si="129">HOUR(I755-H755)+MINUTE(I755-H755)/60</f>
        <v>23.983333333333334</v>
      </c>
      <c r="K755" s="404" t="s">
        <v>38</v>
      </c>
      <c r="L755" s="408">
        <v>0</v>
      </c>
      <c r="M755" s="408">
        <v>0</v>
      </c>
      <c r="N755" s="398">
        <f t="shared" ref="N755:N766" si="130">J755*L755</f>
        <v>0</v>
      </c>
      <c r="O755" s="409" t="s">
        <v>42</v>
      </c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402" t="s">
        <v>251</v>
      </c>
      <c r="B756" s="403" t="s">
        <v>144</v>
      </c>
      <c r="C756" s="417" t="s">
        <v>40</v>
      </c>
      <c r="D756" s="404"/>
      <c r="E756" s="404" t="s">
        <v>41</v>
      </c>
      <c r="F756" s="288" t="s">
        <v>34</v>
      </c>
      <c r="G756" s="404">
        <v>7</v>
      </c>
      <c r="H756" s="406">
        <v>0</v>
      </c>
      <c r="I756" s="406">
        <v>4.3750000000000004E-2</v>
      </c>
      <c r="J756" s="407">
        <f t="shared" si="129"/>
        <v>1.05</v>
      </c>
      <c r="K756" s="404" t="s">
        <v>38</v>
      </c>
      <c r="L756" s="408">
        <v>9634</v>
      </c>
      <c r="M756" s="408">
        <v>9634</v>
      </c>
      <c r="N756" s="398">
        <f t="shared" si="130"/>
        <v>10115.700000000001</v>
      </c>
      <c r="O756" s="409" t="s">
        <v>42</v>
      </c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402" t="s">
        <v>251</v>
      </c>
      <c r="B757" s="403" t="s">
        <v>144</v>
      </c>
      <c r="C757" s="417" t="s">
        <v>40</v>
      </c>
      <c r="D757" s="411">
        <v>5</v>
      </c>
      <c r="E757" s="404" t="s">
        <v>41</v>
      </c>
      <c r="F757" s="288" t="s">
        <v>34</v>
      </c>
      <c r="G757" s="404">
        <v>7</v>
      </c>
      <c r="H757" s="405">
        <v>0.26874999999999999</v>
      </c>
      <c r="I757" s="406">
        <v>0.99930555555555556</v>
      </c>
      <c r="J757" s="407">
        <f t="shared" si="129"/>
        <v>17.533333333333335</v>
      </c>
      <c r="K757" s="404" t="s">
        <v>255</v>
      </c>
      <c r="L757" s="408">
        <v>0</v>
      </c>
      <c r="M757" s="408">
        <v>0</v>
      </c>
      <c r="N757" s="398">
        <f t="shared" si="130"/>
        <v>0</v>
      </c>
      <c r="O757" s="409" t="s">
        <v>42</v>
      </c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402" t="s">
        <v>251</v>
      </c>
      <c r="B758" s="403" t="s">
        <v>144</v>
      </c>
      <c r="C758" s="417" t="s">
        <v>46</v>
      </c>
      <c r="D758" s="411">
        <v>8</v>
      </c>
      <c r="E758" s="404" t="s">
        <v>41</v>
      </c>
      <c r="F758" s="288" t="s">
        <v>34</v>
      </c>
      <c r="G758" s="404">
        <v>7</v>
      </c>
      <c r="H758" s="405">
        <v>0.54375000000000007</v>
      </c>
      <c r="I758" s="406">
        <v>0.60833333333333328</v>
      </c>
      <c r="J758" s="407">
        <f t="shared" si="129"/>
        <v>1.55</v>
      </c>
      <c r="K758" s="404" t="s">
        <v>172</v>
      </c>
      <c r="L758" s="408">
        <v>117</v>
      </c>
      <c r="M758" s="408">
        <v>117</v>
      </c>
      <c r="N758" s="398">
        <f t="shared" si="130"/>
        <v>181.35</v>
      </c>
      <c r="O758" s="409" t="s">
        <v>42</v>
      </c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402" t="s">
        <v>251</v>
      </c>
      <c r="B759" s="403" t="s">
        <v>144</v>
      </c>
      <c r="C759" s="417" t="s">
        <v>43</v>
      </c>
      <c r="D759" s="411">
        <v>10</v>
      </c>
      <c r="E759" s="404" t="s">
        <v>44</v>
      </c>
      <c r="F759" s="288">
        <v>99</v>
      </c>
      <c r="G759" s="404">
        <v>6</v>
      </c>
      <c r="H759" s="405">
        <v>0.65416666666666667</v>
      </c>
      <c r="I759" s="406">
        <v>0.82777777777777783</v>
      </c>
      <c r="J759" s="407">
        <f t="shared" si="129"/>
        <v>4.166666666666667</v>
      </c>
      <c r="K759" s="404" t="s">
        <v>45</v>
      </c>
      <c r="L759" s="408">
        <v>4010</v>
      </c>
      <c r="M759" s="408">
        <v>4010</v>
      </c>
      <c r="N759" s="398">
        <f t="shared" si="130"/>
        <v>16708.333333333336</v>
      </c>
      <c r="O759" s="296" t="s">
        <v>82</v>
      </c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402" t="s">
        <v>251</v>
      </c>
      <c r="B760" s="403" t="s">
        <v>144</v>
      </c>
      <c r="C760" s="417" t="s">
        <v>46</v>
      </c>
      <c r="D760" s="411">
        <v>11</v>
      </c>
      <c r="E760" s="404" t="s">
        <v>44</v>
      </c>
      <c r="F760" s="288">
        <v>99</v>
      </c>
      <c r="G760" s="404">
        <v>6</v>
      </c>
      <c r="H760" s="405">
        <v>0.67638888888888893</v>
      </c>
      <c r="I760" s="406">
        <v>0.83194444444444438</v>
      </c>
      <c r="J760" s="407">
        <f t="shared" si="129"/>
        <v>3.7333333333333334</v>
      </c>
      <c r="K760" s="404" t="s">
        <v>45</v>
      </c>
      <c r="L760" s="408">
        <v>117</v>
      </c>
      <c r="M760" s="408">
        <v>117</v>
      </c>
      <c r="N760" s="398">
        <f t="shared" si="130"/>
        <v>436.8</v>
      </c>
      <c r="O760" s="296" t="s">
        <v>82</v>
      </c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392">
        <v>44376</v>
      </c>
      <c r="B761" s="393" t="s">
        <v>47</v>
      </c>
      <c r="C761" s="394" t="s">
        <v>49</v>
      </c>
      <c r="D761" s="395">
        <v>1</v>
      </c>
      <c r="E761" s="395" t="s">
        <v>21</v>
      </c>
      <c r="F761" s="396">
        <v>99</v>
      </c>
      <c r="G761" s="395">
        <v>1</v>
      </c>
      <c r="H761" s="397">
        <v>0</v>
      </c>
      <c r="I761" s="397">
        <v>0.17430555555555557</v>
      </c>
      <c r="J761" s="398">
        <f t="shared" si="129"/>
        <v>4.1833333333333336</v>
      </c>
      <c r="K761" s="399">
        <v>5</v>
      </c>
      <c r="L761" s="395">
        <v>9306</v>
      </c>
      <c r="M761" s="295"/>
      <c r="N761" s="398">
        <f t="shared" si="130"/>
        <v>38930.100000000006</v>
      </c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392">
        <v>44377</v>
      </c>
      <c r="B762" s="393" t="s">
        <v>47</v>
      </c>
      <c r="C762" s="394" t="s">
        <v>48</v>
      </c>
      <c r="D762" s="395">
        <v>1</v>
      </c>
      <c r="E762" s="395" t="s">
        <v>21</v>
      </c>
      <c r="F762" s="396">
        <v>99</v>
      </c>
      <c r="G762" s="395">
        <v>1</v>
      </c>
      <c r="H762" s="397">
        <v>1.3888888888888888E-2</v>
      </c>
      <c r="I762" s="397">
        <v>0.90694444444444444</v>
      </c>
      <c r="J762" s="398">
        <f t="shared" si="129"/>
        <v>21.433333333333334</v>
      </c>
      <c r="K762" s="416">
        <v>7.0000000000000007E-2</v>
      </c>
      <c r="L762" s="395">
        <v>1065</v>
      </c>
      <c r="M762" s="295"/>
      <c r="N762" s="398">
        <f t="shared" si="130"/>
        <v>22826.5</v>
      </c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392">
        <v>44377</v>
      </c>
      <c r="B763" s="393" t="s">
        <v>47</v>
      </c>
      <c r="C763" s="394" t="s">
        <v>49</v>
      </c>
      <c r="D763" s="395">
        <v>2</v>
      </c>
      <c r="E763" s="395" t="s">
        <v>50</v>
      </c>
      <c r="F763" s="286">
        <v>99</v>
      </c>
      <c r="G763" s="400">
        <v>7</v>
      </c>
      <c r="H763" s="397">
        <v>0.2388888888888889</v>
      </c>
      <c r="I763" s="397">
        <v>0.99930555555555556</v>
      </c>
      <c r="J763" s="398">
        <f t="shared" si="129"/>
        <v>18.25</v>
      </c>
      <c r="K763" s="399">
        <v>5</v>
      </c>
      <c r="L763" s="395">
        <v>0</v>
      </c>
      <c r="M763" s="295"/>
      <c r="N763" s="398">
        <f t="shared" si="130"/>
        <v>0</v>
      </c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392">
        <v>44377</v>
      </c>
      <c r="B764" s="393" t="s">
        <v>47</v>
      </c>
      <c r="C764" s="394" t="s">
        <v>51</v>
      </c>
      <c r="D764" s="395">
        <v>1</v>
      </c>
      <c r="E764" s="395" t="s">
        <v>21</v>
      </c>
      <c r="F764" s="396">
        <v>99</v>
      </c>
      <c r="G764" s="395">
        <v>1</v>
      </c>
      <c r="H764" s="397">
        <v>0.24374999999999999</v>
      </c>
      <c r="I764" s="397">
        <v>0.25555555555555559</v>
      </c>
      <c r="J764" s="398">
        <f t="shared" si="129"/>
        <v>0.28333333333333333</v>
      </c>
      <c r="K764" s="399">
        <v>0.4</v>
      </c>
      <c r="L764" s="395">
        <v>2</v>
      </c>
      <c r="M764" s="295"/>
      <c r="N764" s="398">
        <f t="shared" si="130"/>
        <v>0.56666666666666665</v>
      </c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392">
        <v>44377</v>
      </c>
      <c r="B765" s="393" t="s">
        <v>47</v>
      </c>
      <c r="C765" s="394" t="s">
        <v>256</v>
      </c>
      <c r="D765" s="395">
        <v>1</v>
      </c>
      <c r="E765" s="395" t="s">
        <v>21</v>
      </c>
      <c r="F765" s="396">
        <v>99</v>
      </c>
      <c r="G765" s="395">
        <v>6</v>
      </c>
      <c r="H765" s="397">
        <v>0.5708333333333333</v>
      </c>
      <c r="I765" s="397">
        <v>0.58958333333333335</v>
      </c>
      <c r="J765" s="398">
        <f t="shared" si="129"/>
        <v>0.45</v>
      </c>
      <c r="K765" s="399">
        <v>5</v>
      </c>
      <c r="L765" s="395">
        <v>227</v>
      </c>
      <c r="M765" s="295"/>
      <c r="N765" s="398">
        <f t="shared" si="130"/>
        <v>102.15</v>
      </c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47.1">
      <c r="A766" s="392">
        <v>44377</v>
      </c>
      <c r="B766" s="393" t="s">
        <v>47</v>
      </c>
      <c r="C766" s="394" t="s">
        <v>51</v>
      </c>
      <c r="D766" s="395">
        <v>1</v>
      </c>
      <c r="E766" s="395" t="s">
        <v>84</v>
      </c>
      <c r="F766" s="396">
        <v>99</v>
      </c>
      <c r="G766" s="395">
        <v>7</v>
      </c>
      <c r="H766" s="397">
        <v>0.6333333333333333</v>
      </c>
      <c r="I766" s="397">
        <v>0.77847222222222223</v>
      </c>
      <c r="J766" s="398">
        <f t="shared" si="129"/>
        <v>3.4833333333333334</v>
      </c>
      <c r="K766" s="399">
        <v>0.4</v>
      </c>
      <c r="L766" s="395">
        <v>2</v>
      </c>
      <c r="M766" s="295"/>
      <c r="N766" s="398">
        <f t="shared" si="130"/>
        <v>6.9666666666666668</v>
      </c>
      <c r="O766" s="294" t="s">
        <v>257</v>
      </c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392"/>
      <c r="B767" s="393"/>
      <c r="C767" s="394"/>
      <c r="D767" s="395"/>
      <c r="E767" s="375"/>
      <c r="F767" s="396"/>
      <c r="G767" s="395"/>
      <c r="H767" s="397"/>
      <c r="I767" s="397"/>
      <c r="J767" s="398"/>
      <c r="K767" s="399"/>
      <c r="L767" s="395"/>
      <c r="M767" s="295"/>
      <c r="N767" s="398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392"/>
      <c r="B768" s="393"/>
      <c r="C768" s="394"/>
      <c r="D768" s="395"/>
      <c r="E768" s="375"/>
      <c r="F768" s="396"/>
      <c r="G768" s="395"/>
      <c r="H768" s="397"/>
      <c r="I768" s="397"/>
      <c r="J768" s="398"/>
      <c r="K768" s="399"/>
      <c r="L768" s="395"/>
      <c r="M768" s="295"/>
      <c r="N768" s="398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392"/>
      <c r="B769" s="393"/>
      <c r="C769" s="394"/>
      <c r="D769" s="395"/>
      <c r="E769" s="375"/>
      <c r="F769" s="396"/>
      <c r="G769" s="395"/>
      <c r="H769" s="397"/>
      <c r="I769" s="397"/>
      <c r="J769" s="398"/>
      <c r="K769" s="416"/>
      <c r="L769" s="395"/>
      <c r="M769" s="295"/>
      <c r="N769" s="398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92"/>
      <c r="B770" s="393"/>
      <c r="C770" s="394"/>
      <c r="D770" s="395"/>
      <c r="E770" s="395"/>
      <c r="F770" s="396"/>
      <c r="G770" s="395"/>
      <c r="H770" s="397"/>
      <c r="I770" s="397"/>
      <c r="J770" s="398"/>
      <c r="K770" s="399"/>
      <c r="L770" s="395"/>
      <c r="M770" s="295"/>
      <c r="N770" s="398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92"/>
      <c r="B771" s="393"/>
      <c r="C771" s="394"/>
      <c r="D771" s="395"/>
      <c r="E771" s="395"/>
      <c r="F771" s="396"/>
      <c r="G771" s="395"/>
      <c r="H771" s="397"/>
      <c r="I771" s="397"/>
      <c r="J771" s="398"/>
      <c r="K771" s="399"/>
      <c r="L771" s="395"/>
      <c r="M771" s="295"/>
      <c r="N771" s="398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92"/>
      <c r="B772" s="393"/>
      <c r="C772" s="394"/>
      <c r="D772" s="395"/>
      <c r="E772" s="395"/>
      <c r="F772" s="396"/>
      <c r="G772" s="395"/>
      <c r="H772" s="397"/>
      <c r="I772" s="397"/>
      <c r="J772" s="398"/>
      <c r="K772" s="399"/>
      <c r="L772" s="395"/>
      <c r="M772" s="295"/>
      <c r="N772" s="398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402"/>
      <c r="B773" s="403"/>
      <c r="C773" s="417"/>
      <c r="D773" s="404"/>
      <c r="E773" s="418"/>
      <c r="F773" s="287"/>
      <c r="G773" s="419"/>
      <c r="H773" s="405"/>
      <c r="I773" s="410"/>
      <c r="J773" s="407"/>
      <c r="K773" s="404"/>
      <c r="L773" s="408"/>
      <c r="M773" s="408"/>
      <c r="N773" s="398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402"/>
      <c r="B774" s="403"/>
      <c r="C774" s="417"/>
      <c r="D774" s="411"/>
      <c r="E774" s="418"/>
      <c r="F774" s="287"/>
      <c r="G774" s="419"/>
      <c r="H774" s="405"/>
      <c r="I774" s="406"/>
      <c r="J774" s="407"/>
      <c r="K774" s="404"/>
      <c r="L774" s="408"/>
      <c r="M774" s="408"/>
      <c r="N774" s="398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402"/>
      <c r="B775" s="403"/>
      <c r="C775" s="417"/>
      <c r="D775" s="411"/>
      <c r="E775" s="418"/>
      <c r="F775" s="287"/>
      <c r="G775" s="419"/>
      <c r="H775" s="405"/>
      <c r="I775" s="406"/>
      <c r="J775" s="407"/>
      <c r="K775" s="404"/>
      <c r="L775" s="408"/>
      <c r="M775" s="408"/>
      <c r="N775" s="398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402"/>
      <c r="B776" s="403"/>
      <c r="C776" s="417"/>
      <c r="D776" s="411"/>
      <c r="E776" s="418"/>
      <c r="F776" s="287"/>
      <c r="G776" s="419"/>
      <c r="H776" s="405"/>
      <c r="I776" s="406"/>
      <c r="J776" s="407"/>
      <c r="K776" s="404"/>
      <c r="L776" s="408"/>
      <c r="M776" s="408"/>
      <c r="N776" s="398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402"/>
      <c r="B777" s="403"/>
      <c r="C777" s="417"/>
      <c r="D777" s="411"/>
      <c r="E777" s="418"/>
      <c r="F777" s="287"/>
      <c r="G777" s="419"/>
      <c r="H777" s="410"/>
      <c r="I777" s="406"/>
      <c r="J777" s="407"/>
      <c r="K777" s="404"/>
      <c r="L777" s="408"/>
      <c r="M777" s="408"/>
      <c r="N777" s="398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402"/>
      <c r="B778" s="403"/>
      <c r="C778" s="417"/>
      <c r="D778" s="411"/>
      <c r="E778" s="418"/>
      <c r="F778" s="287"/>
      <c r="G778" s="419"/>
      <c r="H778" s="410"/>
      <c r="I778" s="406"/>
      <c r="J778" s="407"/>
      <c r="K778" s="404"/>
      <c r="L778" s="408"/>
      <c r="M778" s="408"/>
      <c r="N778" s="398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402"/>
      <c r="B779" s="403"/>
      <c r="C779" s="417"/>
      <c r="D779" s="411"/>
      <c r="E779" s="418"/>
      <c r="F779" s="287"/>
      <c r="G779" s="419"/>
      <c r="H779" s="410"/>
      <c r="I779" s="406"/>
      <c r="J779" s="407"/>
      <c r="K779" s="404"/>
      <c r="L779" s="408"/>
      <c r="M779" s="408"/>
      <c r="N779" s="398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402"/>
      <c r="B780" s="403"/>
      <c r="C780" s="417"/>
      <c r="D780" s="411"/>
      <c r="E780" s="418"/>
      <c r="F780" s="287"/>
      <c r="G780" s="419"/>
      <c r="H780" s="410"/>
      <c r="I780" s="406"/>
      <c r="J780" s="407"/>
      <c r="K780" s="404"/>
      <c r="L780" s="408"/>
      <c r="M780" s="408"/>
      <c r="N780" s="398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402"/>
      <c r="B781" s="403"/>
      <c r="C781" s="417"/>
      <c r="D781" s="411"/>
      <c r="E781" s="418"/>
      <c r="F781" s="287"/>
      <c r="G781" s="419"/>
      <c r="H781" s="405"/>
      <c r="I781" s="406"/>
      <c r="J781" s="407"/>
      <c r="K781" s="404"/>
      <c r="L781" s="408"/>
      <c r="M781" s="408"/>
      <c r="N781" s="398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402"/>
      <c r="B782" s="403"/>
      <c r="C782" s="417"/>
      <c r="D782" s="411"/>
      <c r="E782" s="418"/>
      <c r="F782" s="287"/>
      <c r="G782" s="419"/>
      <c r="H782" s="410"/>
      <c r="I782" s="406"/>
      <c r="J782" s="407"/>
      <c r="K782" s="404"/>
      <c r="L782" s="408"/>
      <c r="M782" s="408"/>
      <c r="N782" s="398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136" zoomScale="60" zoomScaleNormal="60" workbookViewId="0">
      <selection activeCell="A62" sqref="A62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73" t="s">
        <v>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X1" s="477" t="s">
        <v>59</v>
      </c>
      <c r="Y1" s="477"/>
      <c r="Z1" s="477"/>
      <c r="AA1" s="477"/>
      <c r="AB1" s="477"/>
      <c r="AC1" s="477"/>
      <c r="AD1" s="477"/>
      <c r="AE1" s="477"/>
      <c r="AF1" s="477"/>
      <c r="AG1" s="477"/>
      <c r="AH1" t="s">
        <v>59</v>
      </c>
    </row>
    <row r="2" spans="1:37" ht="24.75" customHeight="1">
      <c r="A2" s="474" t="s">
        <v>1</v>
      </c>
      <c r="B2" s="474"/>
      <c r="C2" s="474"/>
      <c r="D2" s="474"/>
      <c r="E2" s="474"/>
      <c r="F2" s="474"/>
      <c r="G2" s="474"/>
      <c r="H2" s="474"/>
      <c r="I2" s="474"/>
      <c r="J2" s="474"/>
      <c r="K2" s="474"/>
      <c r="L2" s="474"/>
      <c r="M2" s="474"/>
      <c r="N2" s="474"/>
      <c r="O2" s="474"/>
      <c r="P2" s="474"/>
      <c r="Q2" s="474"/>
      <c r="R2" s="474"/>
      <c r="S2" s="474"/>
      <c r="T2" s="474"/>
      <c r="X2" s="478" t="s">
        <v>258</v>
      </c>
      <c r="Y2" s="478"/>
      <c r="Z2" s="478"/>
      <c r="AA2" s="478"/>
      <c r="AB2" s="478" t="s">
        <v>259</v>
      </c>
      <c r="AC2" s="478"/>
      <c r="AD2" s="478"/>
      <c r="AE2" s="478"/>
      <c r="AF2" s="480" t="s">
        <v>260</v>
      </c>
      <c r="AG2" s="480" t="s">
        <v>261</v>
      </c>
    </row>
    <row r="3" spans="1:37" ht="42.75" customHeight="1">
      <c r="A3" s="90" t="s">
        <v>2</v>
      </c>
      <c r="F3" s="475" t="s">
        <v>3</v>
      </c>
      <c r="G3" s="475"/>
      <c r="H3" s="475"/>
      <c r="I3" s="475"/>
      <c r="J3" s="475"/>
      <c r="K3" s="475"/>
      <c r="L3" s="91"/>
      <c r="M3" s="274"/>
      <c r="N3" s="91"/>
      <c r="O3" s="91"/>
      <c r="V3" s="238" t="s">
        <v>262</v>
      </c>
      <c r="W3" s="238" t="s">
        <v>263</v>
      </c>
      <c r="X3" s="238" t="s">
        <v>264</v>
      </c>
      <c r="Y3" s="238" t="s">
        <v>265</v>
      </c>
      <c r="Z3" s="238" t="s">
        <v>266</v>
      </c>
      <c r="AA3" s="238" t="s">
        <v>267</v>
      </c>
      <c r="AB3" s="238" t="s">
        <v>268</v>
      </c>
      <c r="AC3" s="238" t="s">
        <v>265</v>
      </c>
      <c r="AD3" s="238" t="s">
        <v>266</v>
      </c>
      <c r="AE3" s="238" t="s">
        <v>267</v>
      </c>
      <c r="AF3" s="480"/>
      <c r="AG3" s="480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269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270</v>
      </c>
      <c r="K4" s="93" t="s">
        <v>12</v>
      </c>
      <c r="L4" s="275" t="s">
        <v>259</v>
      </c>
      <c r="M4" s="275" t="s">
        <v>259</v>
      </c>
      <c r="N4" s="228" t="s">
        <v>271</v>
      </c>
      <c r="O4" s="228" t="s">
        <v>272</v>
      </c>
      <c r="P4" s="228" t="s">
        <v>273</v>
      </c>
      <c r="Q4" s="228" t="s">
        <v>274</v>
      </c>
      <c r="R4" s="239" t="s">
        <v>275</v>
      </c>
      <c r="S4" s="103" t="s">
        <v>276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1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79" t="s">
        <v>18</v>
      </c>
      <c r="B5" s="479"/>
      <c r="C5" s="479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/>
      <c r="T5" s="479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34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77" t="s">
        <v>53</v>
      </c>
      <c r="Y7" s="477"/>
      <c r="Z7" s="477"/>
      <c r="AA7" s="477"/>
      <c r="AB7" s="477"/>
      <c r="AC7" s="477"/>
      <c r="AD7" s="477"/>
      <c r="AE7" s="477"/>
      <c r="AF7" s="477"/>
      <c r="AG7" s="477"/>
      <c r="AH7" s="394" t="s">
        <v>53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78" t="s">
        <v>258</v>
      </c>
      <c r="Y8" s="478"/>
      <c r="Z8" s="478"/>
      <c r="AA8" s="478"/>
      <c r="AB8" s="478" t="s">
        <v>259</v>
      </c>
      <c r="AC8" s="478"/>
      <c r="AD8" s="478"/>
      <c r="AE8" s="478"/>
      <c r="AF8" s="480" t="s">
        <v>260</v>
      </c>
      <c r="AG8" s="480" t="s">
        <v>261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262</v>
      </c>
      <c r="W9" s="238" t="s">
        <v>263</v>
      </c>
      <c r="X9" s="238" t="s">
        <v>264</v>
      </c>
      <c r="Y9" s="238" t="s">
        <v>265</v>
      </c>
      <c r="Z9" s="238" t="s">
        <v>266</v>
      </c>
      <c r="AA9" s="238" t="s">
        <v>267</v>
      </c>
      <c r="AB9" s="238" t="s">
        <v>268</v>
      </c>
      <c r="AC9" s="238" t="s">
        <v>265</v>
      </c>
      <c r="AD9" s="238" t="s">
        <v>266</v>
      </c>
      <c r="AE9" s="238" t="s">
        <v>267</v>
      </c>
      <c r="AF9" s="480"/>
      <c r="AG9" s="480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89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1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34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34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77" t="s">
        <v>277</v>
      </c>
      <c r="Y14" s="477"/>
      <c r="Z14" s="477"/>
      <c r="AA14" s="477"/>
      <c r="AB14" s="477"/>
      <c r="AC14" s="477"/>
      <c r="AD14" s="477"/>
      <c r="AE14" s="477"/>
      <c r="AF14" s="477"/>
      <c r="AG14" s="477"/>
      <c r="AH14" s="403" t="s">
        <v>46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34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78" t="s">
        <v>258</v>
      </c>
      <c r="Y15" s="478"/>
      <c r="Z15" s="478"/>
      <c r="AA15" s="478"/>
      <c r="AB15" s="478" t="s">
        <v>259</v>
      </c>
      <c r="AC15" s="478"/>
      <c r="AD15" s="478"/>
      <c r="AE15" s="478"/>
      <c r="AF15" s="480" t="s">
        <v>260</v>
      </c>
      <c r="AG15" s="480" t="s">
        <v>261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34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262</v>
      </c>
      <c r="W16" s="238" t="s">
        <v>263</v>
      </c>
      <c r="X16" s="238" t="s">
        <v>264</v>
      </c>
      <c r="Y16" s="238" t="s">
        <v>265</v>
      </c>
      <c r="Z16" s="238" t="s">
        <v>266</v>
      </c>
      <c r="AA16" s="238" t="s">
        <v>267</v>
      </c>
      <c r="AB16" s="238" t="s">
        <v>268</v>
      </c>
      <c r="AC16" s="238" t="s">
        <v>265</v>
      </c>
      <c r="AD16" s="238" t="s">
        <v>266</v>
      </c>
      <c r="AE16" s="238" t="s">
        <v>267</v>
      </c>
      <c r="AF16" s="480"/>
      <c r="AG16" s="480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34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1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34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77" t="s">
        <v>73</v>
      </c>
      <c r="Y20" s="477"/>
      <c r="Z20" s="477"/>
      <c r="AA20" s="477"/>
      <c r="AB20" s="477"/>
      <c r="AC20" s="477"/>
      <c r="AD20" s="477"/>
      <c r="AE20" s="477"/>
      <c r="AF20" s="477"/>
      <c r="AG20" s="477"/>
      <c r="AH20" s="394" t="s">
        <v>73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78" t="s">
        <v>258</v>
      </c>
      <c r="Y21" s="478"/>
      <c r="Z21" s="478"/>
      <c r="AA21" s="478"/>
      <c r="AB21" s="478" t="s">
        <v>259</v>
      </c>
      <c r="AC21" s="478"/>
      <c r="AD21" s="478"/>
      <c r="AE21" s="478"/>
      <c r="AF21" s="480" t="s">
        <v>260</v>
      </c>
      <c r="AG21" s="480" t="s">
        <v>261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262</v>
      </c>
      <c r="W22" s="238" t="s">
        <v>263</v>
      </c>
      <c r="X22" s="238" t="s">
        <v>264</v>
      </c>
      <c r="Y22" s="238" t="s">
        <v>265</v>
      </c>
      <c r="Z22" s="238" t="s">
        <v>266</v>
      </c>
      <c r="AA22" s="238" t="s">
        <v>267</v>
      </c>
      <c r="AB22" s="238" t="s">
        <v>268</v>
      </c>
      <c r="AC22" s="238" t="s">
        <v>265</v>
      </c>
      <c r="AD22" s="238" t="s">
        <v>266</v>
      </c>
      <c r="AE22" s="238" t="s">
        <v>267</v>
      </c>
      <c r="AF22" s="480"/>
      <c r="AG22" s="480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34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1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278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77" t="s">
        <v>279</v>
      </c>
      <c r="Y26" s="477"/>
      <c r="Z26" s="477"/>
      <c r="AA26" s="477"/>
      <c r="AB26" s="477"/>
      <c r="AC26" s="477"/>
      <c r="AD26" s="477"/>
      <c r="AE26" s="477"/>
      <c r="AF26" s="477"/>
      <c r="AG26" s="477"/>
      <c r="AH26" s="403" t="s">
        <v>43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34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78" t="s">
        <v>258</v>
      </c>
      <c r="Y27" s="478"/>
      <c r="Z27" s="478"/>
      <c r="AA27" s="478"/>
      <c r="AB27" s="478" t="s">
        <v>259</v>
      </c>
      <c r="AC27" s="478"/>
      <c r="AD27" s="478"/>
      <c r="AE27" s="478"/>
      <c r="AF27" s="480" t="s">
        <v>260</v>
      </c>
      <c r="AG27" s="480" t="s">
        <v>261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34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262</v>
      </c>
      <c r="W28" s="238" t="s">
        <v>263</v>
      </c>
      <c r="X28" s="238" t="s">
        <v>264</v>
      </c>
      <c r="Y28" s="238" t="s">
        <v>265</v>
      </c>
      <c r="Z28" s="238" t="s">
        <v>266</v>
      </c>
      <c r="AA28" s="238" t="s">
        <v>267</v>
      </c>
      <c r="AB28" s="238" t="s">
        <v>268</v>
      </c>
      <c r="AC28" s="238" t="s">
        <v>265</v>
      </c>
      <c r="AD28" s="238" t="s">
        <v>266</v>
      </c>
      <c r="AE28" s="238" t="s">
        <v>267</v>
      </c>
      <c r="AF28" s="480"/>
      <c r="AG28" s="480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34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1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34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77" t="s">
        <v>24</v>
      </c>
      <c r="Y32" s="477"/>
      <c r="Z32" s="477"/>
      <c r="AA32" s="477"/>
      <c r="AB32" s="477"/>
      <c r="AC32" s="477"/>
      <c r="AD32" s="477"/>
      <c r="AE32" s="477"/>
      <c r="AF32" s="477"/>
      <c r="AG32" s="477"/>
      <c r="AH32" s="374" t="s">
        <v>24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78" t="s">
        <v>258</v>
      </c>
      <c r="Y33" s="478"/>
      <c r="Z33" s="478"/>
      <c r="AA33" s="478"/>
      <c r="AB33" s="478" t="s">
        <v>259</v>
      </c>
      <c r="AC33" s="478"/>
      <c r="AD33" s="478"/>
      <c r="AE33" s="478"/>
      <c r="AF33" s="480" t="s">
        <v>260</v>
      </c>
      <c r="AG33" s="480" t="s">
        <v>261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262</v>
      </c>
      <c r="W34" s="238" t="s">
        <v>263</v>
      </c>
      <c r="X34" s="238" t="s">
        <v>264</v>
      </c>
      <c r="Y34" s="238" t="s">
        <v>265</v>
      </c>
      <c r="Z34" s="238" t="s">
        <v>266</v>
      </c>
      <c r="AA34" s="238" t="s">
        <v>267</v>
      </c>
      <c r="AB34" s="238" t="s">
        <v>268</v>
      </c>
      <c r="AC34" s="238" t="s">
        <v>265</v>
      </c>
      <c r="AD34" s="238" t="s">
        <v>266</v>
      </c>
      <c r="AE34" s="238" t="s">
        <v>267</v>
      </c>
      <c r="AF34" s="480"/>
      <c r="AG34" s="480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34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1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34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34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77" t="s">
        <v>20</v>
      </c>
      <c r="Y38" s="477"/>
      <c r="Z38" s="477"/>
      <c r="AA38" s="477"/>
      <c r="AB38" s="477"/>
      <c r="AC38" s="477"/>
      <c r="AD38" s="477"/>
      <c r="AE38" s="477"/>
      <c r="AF38" s="477"/>
      <c r="AG38" s="477"/>
      <c r="AH38" s="374" t="s">
        <v>20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34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78" t="s">
        <v>258</v>
      </c>
      <c r="Y39" s="478"/>
      <c r="Z39" s="478"/>
      <c r="AA39" s="478"/>
      <c r="AB39" s="478" t="s">
        <v>259</v>
      </c>
      <c r="AC39" s="478"/>
      <c r="AD39" s="478"/>
      <c r="AE39" s="478"/>
      <c r="AF39" s="480" t="s">
        <v>260</v>
      </c>
      <c r="AG39" s="480" t="s">
        <v>261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34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262</v>
      </c>
      <c r="W40" s="238" t="s">
        <v>263</v>
      </c>
      <c r="X40" s="238" t="s">
        <v>264</v>
      </c>
      <c r="Y40" s="238" t="s">
        <v>265</v>
      </c>
      <c r="Z40" s="238" t="s">
        <v>266</v>
      </c>
      <c r="AA40" s="238" t="s">
        <v>267</v>
      </c>
      <c r="AB40" s="238" t="s">
        <v>268</v>
      </c>
      <c r="AC40" s="238" t="s">
        <v>265</v>
      </c>
      <c r="AD40" s="238" t="s">
        <v>266</v>
      </c>
      <c r="AE40" s="238" t="s">
        <v>267</v>
      </c>
      <c r="AF40" s="480"/>
      <c r="AG40" s="480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34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1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156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106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77" t="s">
        <v>58</v>
      </c>
      <c r="Y44" s="477"/>
      <c r="Z44" s="477"/>
      <c r="AA44" s="477"/>
      <c r="AB44" s="477"/>
      <c r="AC44" s="477"/>
      <c r="AD44" s="477"/>
      <c r="AE44" s="477"/>
      <c r="AF44" s="477"/>
      <c r="AG44" s="477"/>
      <c r="AH44" s="394" t="s">
        <v>58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78" t="s">
        <v>258</v>
      </c>
      <c r="Y45" s="478"/>
      <c r="Z45" s="478"/>
      <c r="AA45" s="478"/>
      <c r="AB45" s="478" t="s">
        <v>259</v>
      </c>
      <c r="AC45" s="478"/>
      <c r="AD45" s="478"/>
      <c r="AE45" s="478"/>
      <c r="AF45" s="480" t="s">
        <v>260</v>
      </c>
      <c r="AG45" s="480" t="s">
        <v>261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262</v>
      </c>
      <c r="W46" s="238" t="s">
        <v>263</v>
      </c>
      <c r="X46" s="238" t="s">
        <v>264</v>
      </c>
      <c r="Y46" s="238" t="s">
        <v>265</v>
      </c>
      <c r="Z46" s="238" t="s">
        <v>266</v>
      </c>
      <c r="AA46" s="238" t="s">
        <v>267</v>
      </c>
      <c r="AB46" s="238" t="s">
        <v>268</v>
      </c>
      <c r="AC46" s="238" t="s">
        <v>265</v>
      </c>
      <c r="AD46" s="238" t="s">
        <v>266</v>
      </c>
      <c r="AE46" s="238" t="s">
        <v>267</v>
      </c>
      <c r="AF46" s="480"/>
      <c r="AG46" s="480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1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280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77" t="s">
        <v>281</v>
      </c>
      <c r="Y51" s="477"/>
      <c r="Z51" s="477"/>
      <c r="AA51" s="477"/>
      <c r="AB51" s="477"/>
      <c r="AC51" s="477"/>
      <c r="AD51" s="477"/>
      <c r="AE51" s="477"/>
      <c r="AF51" s="477"/>
      <c r="AG51" s="477"/>
      <c r="AH51" s="394" t="s">
        <v>282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78" t="s">
        <v>258</v>
      </c>
      <c r="Y52" s="478"/>
      <c r="Z52" s="478"/>
      <c r="AA52" s="478"/>
      <c r="AB52" s="478" t="s">
        <v>259</v>
      </c>
      <c r="AC52" s="478"/>
      <c r="AD52" s="478"/>
      <c r="AE52" s="478"/>
      <c r="AF52" s="480" t="s">
        <v>260</v>
      </c>
      <c r="AG52" s="480" t="s">
        <v>261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34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262</v>
      </c>
      <c r="W53" s="238" t="s">
        <v>263</v>
      </c>
      <c r="X53" s="238" t="s">
        <v>264</v>
      </c>
      <c r="Y53" s="238" t="s">
        <v>265</v>
      </c>
      <c r="Z53" s="238" t="s">
        <v>266</v>
      </c>
      <c r="AA53" s="238" t="s">
        <v>267</v>
      </c>
      <c r="AB53" s="238" t="s">
        <v>268</v>
      </c>
      <c r="AC53" s="238" t="s">
        <v>265</v>
      </c>
      <c r="AD53" s="238" t="s">
        <v>266</v>
      </c>
      <c r="AE53" s="238" t="s">
        <v>267</v>
      </c>
      <c r="AF53" s="480"/>
      <c r="AG53" s="480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34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1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34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34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77" t="s">
        <v>283</v>
      </c>
      <c r="Y58" s="477"/>
      <c r="Z58" s="477"/>
      <c r="AA58" s="477"/>
      <c r="AB58" s="477"/>
      <c r="AC58" s="477"/>
      <c r="AD58" s="477"/>
      <c r="AE58" s="477"/>
      <c r="AF58" s="477"/>
      <c r="AG58" s="477"/>
      <c r="AH58" s="394" t="s">
        <v>204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34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78" t="s">
        <v>258</v>
      </c>
      <c r="Y59" s="478"/>
      <c r="Z59" s="478"/>
      <c r="AA59" s="478"/>
      <c r="AB59" s="478" t="s">
        <v>259</v>
      </c>
      <c r="AC59" s="478"/>
      <c r="AD59" s="478"/>
      <c r="AE59" s="478"/>
      <c r="AF59" s="480" t="s">
        <v>260</v>
      </c>
      <c r="AG59" s="480" t="s">
        <v>261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262</v>
      </c>
      <c r="W60" s="238" t="s">
        <v>263</v>
      </c>
      <c r="X60" s="238" t="s">
        <v>264</v>
      </c>
      <c r="Y60" s="238" t="s">
        <v>265</v>
      </c>
      <c r="Z60" s="238" t="s">
        <v>266</v>
      </c>
      <c r="AA60" s="238" t="s">
        <v>267</v>
      </c>
      <c r="AB60" s="238" t="s">
        <v>268</v>
      </c>
      <c r="AC60" s="238" t="s">
        <v>265</v>
      </c>
      <c r="AD60" s="238" t="s">
        <v>266</v>
      </c>
      <c r="AE60" s="238" t="s">
        <v>267</v>
      </c>
      <c r="AF60" s="480"/>
      <c r="AG60" s="480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34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91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34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34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34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77" t="s">
        <v>28</v>
      </c>
      <c r="Y65" s="477"/>
      <c r="Z65" s="477"/>
      <c r="AA65" s="477"/>
      <c r="AB65" s="477"/>
      <c r="AC65" s="477"/>
      <c r="AD65" s="477"/>
      <c r="AE65" s="477"/>
      <c r="AF65" s="477"/>
      <c r="AG65" s="477"/>
      <c r="AH65" s="374" t="s">
        <v>28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280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78" t="s">
        <v>258</v>
      </c>
      <c r="Y66" s="478"/>
      <c r="Z66" s="478"/>
      <c r="AA66" s="478"/>
      <c r="AB66" s="478" t="s">
        <v>259</v>
      </c>
      <c r="AC66" s="478"/>
      <c r="AD66" s="478"/>
      <c r="AE66" s="478"/>
      <c r="AF66" s="480" t="s">
        <v>260</v>
      </c>
      <c r="AG66" s="480" t="s">
        <v>261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34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262</v>
      </c>
      <c r="W67" s="238" t="s">
        <v>263</v>
      </c>
      <c r="X67" s="238" t="s">
        <v>264</v>
      </c>
      <c r="Y67" s="238" t="s">
        <v>265</v>
      </c>
      <c r="Z67" s="238" t="s">
        <v>266</v>
      </c>
      <c r="AA67" s="238" t="s">
        <v>267</v>
      </c>
      <c r="AB67" s="238" t="s">
        <v>268</v>
      </c>
      <c r="AC67" s="238" t="s">
        <v>265</v>
      </c>
      <c r="AD67" s="238" t="s">
        <v>266</v>
      </c>
      <c r="AE67" s="238" t="s">
        <v>267</v>
      </c>
      <c r="AF67" s="480"/>
      <c r="AG67" s="480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34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1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34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34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34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34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77" t="s">
        <v>25</v>
      </c>
      <c r="Y72" s="477"/>
      <c r="Z72" s="477"/>
      <c r="AA72" s="477"/>
      <c r="AB72" s="477"/>
      <c r="AC72" s="477"/>
      <c r="AD72" s="477"/>
      <c r="AE72" s="477"/>
      <c r="AF72" s="477"/>
      <c r="AG72" s="477"/>
      <c r="AH72" s="374" t="s">
        <v>25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34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78" t="s">
        <v>258</v>
      </c>
      <c r="Y73" s="478"/>
      <c r="Z73" s="478"/>
      <c r="AA73" s="478"/>
      <c r="AB73" s="478" t="s">
        <v>259</v>
      </c>
      <c r="AC73" s="478"/>
      <c r="AD73" s="478"/>
      <c r="AE73" s="478"/>
      <c r="AF73" s="480" t="s">
        <v>260</v>
      </c>
      <c r="AG73" s="480" t="s">
        <v>261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34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262</v>
      </c>
      <c r="W74" s="238" t="s">
        <v>263</v>
      </c>
      <c r="X74" s="238" t="s">
        <v>264</v>
      </c>
      <c r="Y74" s="238" t="s">
        <v>265</v>
      </c>
      <c r="Z74" s="238" t="s">
        <v>266</v>
      </c>
      <c r="AA74" s="238" t="s">
        <v>267</v>
      </c>
      <c r="AB74" s="238" t="s">
        <v>268</v>
      </c>
      <c r="AC74" s="238" t="s">
        <v>265</v>
      </c>
      <c r="AD74" s="238" t="s">
        <v>266</v>
      </c>
      <c r="AE74" s="238" t="s">
        <v>267</v>
      </c>
      <c r="AF74" s="480"/>
      <c r="AG74" s="480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34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1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34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34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34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34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77" t="s">
        <v>51</v>
      </c>
      <c r="Y80" s="477"/>
      <c r="Z80" s="477"/>
      <c r="AA80" s="477"/>
      <c r="AB80" s="477"/>
      <c r="AC80" s="477"/>
      <c r="AD80" s="477"/>
      <c r="AE80" s="477"/>
      <c r="AF80" s="477"/>
      <c r="AG80" s="477"/>
      <c r="AH80" s="394" t="s">
        <v>284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34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78" t="s">
        <v>258</v>
      </c>
      <c r="Y81" s="478"/>
      <c r="Z81" s="478"/>
      <c r="AA81" s="478"/>
      <c r="AB81" s="478" t="s">
        <v>259</v>
      </c>
      <c r="AC81" s="478"/>
      <c r="AD81" s="478"/>
      <c r="AE81" s="478"/>
      <c r="AF81" s="480" t="s">
        <v>260</v>
      </c>
      <c r="AG81" s="480" t="s">
        <v>261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34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262</v>
      </c>
      <c r="W82" s="238" t="s">
        <v>263</v>
      </c>
      <c r="X82" s="238" t="s">
        <v>264</v>
      </c>
      <c r="Y82" s="238" t="s">
        <v>265</v>
      </c>
      <c r="Z82" s="238" t="s">
        <v>266</v>
      </c>
      <c r="AA82" s="238" t="s">
        <v>267</v>
      </c>
      <c r="AB82" s="238" t="s">
        <v>268</v>
      </c>
      <c r="AC82" s="238" t="s">
        <v>265</v>
      </c>
      <c r="AD82" s="238" t="s">
        <v>266</v>
      </c>
      <c r="AE82" s="238" t="s">
        <v>267</v>
      </c>
      <c r="AF82" s="480"/>
      <c r="AG82" s="480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34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1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77" t="s">
        <v>85</v>
      </c>
      <c r="Y86" s="477"/>
      <c r="Z86" s="477"/>
      <c r="AA86" s="477"/>
      <c r="AB86" s="477"/>
      <c r="AC86" s="477"/>
      <c r="AD86" s="477"/>
      <c r="AE86" s="477"/>
      <c r="AF86" s="477"/>
      <c r="AG86" s="477"/>
      <c r="AH86" s="394" t="s">
        <v>85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34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78" t="s">
        <v>258</v>
      </c>
      <c r="Y87" s="478"/>
      <c r="Z87" s="478"/>
      <c r="AA87" s="478"/>
      <c r="AB87" s="478" t="s">
        <v>259</v>
      </c>
      <c r="AC87" s="478"/>
      <c r="AD87" s="478"/>
      <c r="AE87" s="478"/>
      <c r="AF87" s="480" t="s">
        <v>260</v>
      </c>
      <c r="AG87" s="480" t="s">
        <v>261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34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262</v>
      </c>
      <c r="W88" s="238" t="s">
        <v>263</v>
      </c>
      <c r="X88" s="238" t="s">
        <v>264</v>
      </c>
      <c r="Y88" s="238" t="s">
        <v>265</v>
      </c>
      <c r="Z88" s="238" t="s">
        <v>266</v>
      </c>
      <c r="AA88" s="238" t="s">
        <v>267</v>
      </c>
      <c r="AB88" s="238" t="s">
        <v>268</v>
      </c>
      <c r="AC88" s="238" t="s">
        <v>265</v>
      </c>
      <c r="AD88" s="238" t="s">
        <v>266</v>
      </c>
      <c r="AE88" s="238" t="s">
        <v>267</v>
      </c>
      <c r="AF88" s="480"/>
      <c r="AG88" s="480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285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1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286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34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34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77" t="s">
        <v>30</v>
      </c>
      <c r="Y92" s="477"/>
      <c r="Z92" s="477"/>
      <c r="AA92" s="477"/>
      <c r="AB92" s="477"/>
      <c r="AC92" s="477"/>
      <c r="AD92" s="477"/>
      <c r="AE92" s="477"/>
      <c r="AF92" s="477"/>
      <c r="AG92" s="477"/>
      <c r="AH92" s="374" t="s">
        <v>30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34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78" t="s">
        <v>258</v>
      </c>
      <c r="Y93" s="478"/>
      <c r="Z93" s="478"/>
      <c r="AA93" s="478"/>
      <c r="AB93" s="478" t="s">
        <v>259</v>
      </c>
      <c r="AC93" s="478"/>
      <c r="AD93" s="478"/>
      <c r="AE93" s="478"/>
      <c r="AF93" s="480" t="s">
        <v>260</v>
      </c>
      <c r="AG93" s="480" t="s">
        <v>261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34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262</v>
      </c>
      <c r="W94" s="238" t="s">
        <v>263</v>
      </c>
      <c r="X94" s="238" t="s">
        <v>264</v>
      </c>
      <c r="Y94" s="238" t="s">
        <v>265</v>
      </c>
      <c r="Z94" s="238" t="s">
        <v>266</v>
      </c>
      <c r="AA94" s="238" t="s">
        <v>267</v>
      </c>
      <c r="AB94" s="238" t="s">
        <v>268</v>
      </c>
      <c r="AC94" s="238" t="s">
        <v>265</v>
      </c>
      <c r="AD94" s="238" t="s">
        <v>266</v>
      </c>
      <c r="AE94" s="238" t="s">
        <v>267</v>
      </c>
      <c r="AF94" s="480"/>
      <c r="AG94" s="480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1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34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34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86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86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86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34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287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X80:AG80"/>
    <mergeCell ref="X81:AA81"/>
    <mergeCell ref="AB81:AE81"/>
    <mergeCell ref="X86:AG86"/>
    <mergeCell ref="X87:AA87"/>
    <mergeCell ref="AB87:AE87"/>
    <mergeCell ref="AF87:AF88"/>
    <mergeCell ref="X65:AG65"/>
    <mergeCell ref="X66:AA66"/>
    <mergeCell ref="AB66:AE66"/>
    <mergeCell ref="X72:AG72"/>
    <mergeCell ref="X73:AA73"/>
    <mergeCell ref="AB73:AE73"/>
    <mergeCell ref="X51:AG51"/>
    <mergeCell ref="X52:AA52"/>
    <mergeCell ref="AB52:AE52"/>
    <mergeCell ref="X58:AG58"/>
    <mergeCell ref="X59:AA59"/>
    <mergeCell ref="AB59:AE59"/>
    <mergeCell ref="X38:AG38"/>
    <mergeCell ref="X39:AA39"/>
    <mergeCell ref="AB39:AE39"/>
    <mergeCell ref="X44:AG44"/>
    <mergeCell ref="X45:AA45"/>
    <mergeCell ref="AB45:AE45"/>
    <mergeCell ref="X26:AG26"/>
    <mergeCell ref="X27:AA27"/>
    <mergeCell ref="AB27:AE27"/>
    <mergeCell ref="X32:AG32"/>
    <mergeCell ref="X33:AA33"/>
    <mergeCell ref="AB33:AE33"/>
    <mergeCell ref="X14:AG14"/>
    <mergeCell ref="X15:AA15"/>
    <mergeCell ref="AB15:AE15"/>
    <mergeCell ref="X20:AG20"/>
    <mergeCell ref="X21:AA21"/>
    <mergeCell ref="AB21:AE21"/>
    <mergeCell ref="F3:K3"/>
    <mergeCell ref="A5:T5"/>
    <mergeCell ref="X7:AG7"/>
    <mergeCell ref="X8:AA8"/>
    <mergeCell ref="AB8:AE8"/>
    <mergeCell ref="A1:T1"/>
    <mergeCell ref="X1:AG1"/>
    <mergeCell ref="A2:T2"/>
    <mergeCell ref="X2:AA2"/>
    <mergeCell ref="AB2:AE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zoomScale="60" zoomScaleNormal="60" workbookViewId="0">
      <selection activeCell="A6" sqref="A6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73" t="s">
        <v>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V1" s="477" t="s">
        <v>59</v>
      </c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L1" t="s">
        <v>59</v>
      </c>
    </row>
    <row r="2" spans="1:38" ht="33.75" customHeight="1">
      <c r="A2" s="474" t="s">
        <v>1</v>
      </c>
      <c r="B2" s="474"/>
      <c r="C2" s="474"/>
      <c r="D2" s="474"/>
      <c r="E2" s="474"/>
      <c r="F2" s="474"/>
      <c r="G2" s="474"/>
      <c r="H2" s="474"/>
      <c r="I2" s="474"/>
      <c r="J2" s="474"/>
      <c r="K2" s="474"/>
      <c r="L2" s="474"/>
      <c r="M2" s="474"/>
      <c r="N2" s="474"/>
      <c r="O2" s="474"/>
      <c r="P2" s="474"/>
      <c r="Q2" s="474"/>
      <c r="R2" s="474"/>
      <c r="S2" s="474"/>
      <c r="T2">
        <v>1</v>
      </c>
      <c r="V2" s="478" t="s">
        <v>258</v>
      </c>
      <c r="W2" s="478"/>
      <c r="X2" s="478"/>
      <c r="Y2" s="478"/>
      <c r="Z2" s="478"/>
      <c r="AA2" s="478" t="s">
        <v>259</v>
      </c>
      <c r="AB2" s="478"/>
      <c r="AC2" s="478"/>
      <c r="AD2" s="478"/>
      <c r="AE2" s="478"/>
      <c r="AF2" s="481" t="s">
        <v>288</v>
      </c>
      <c r="AG2" s="480" t="s">
        <v>289</v>
      </c>
      <c r="AH2" s="482" t="s">
        <v>290</v>
      </c>
      <c r="AI2" s="482" t="s">
        <v>291</v>
      </c>
      <c r="AJ2" s="483" t="s">
        <v>292</v>
      </c>
      <c r="AK2" s="483" t="s">
        <v>293</v>
      </c>
    </row>
    <row r="3" spans="1:38" ht="54" customHeight="1">
      <c r="A3" s="90" t="s">
        <v>2</v>
      </c>
      <c r="F3" s="475" t="s">
        <v>3</v>
      </c>
      <c r="G3" s="475"/>
      <c r="H3" s="475"/>
      <c r="I3" s="475"/>
      <c r="J3" s="475"/>
      <c r="K3" s="475"/>
      <c r="L3" s="475"/>
      <c r="M3" s="91"/>
      <c r="N3" s="91"/>
      <c r="V3" s="237" t="s">
        <v>268</v>
      </c>
      <c r="W3" s="238" t="s">
        <v>265</v>
      </c>
      <c r="X3" s="238" t="s">
        <v>266</v>
      </c>
      <c r="Y3" s="238" t="s">
        <v>267</v>
      </c>
      <c r="Z3" s="251" t="s">
        <v>294</v>
      </c>
      <c r="AA3" s="252" t="s">
        <v>268</v>
      </c>
      <c r="AB3" s="238" t="s">
        <v>265</v>
      </c>
      <c r="AC3" s="238" t="s">
        <v>266</v>
      </c>
      <c r="AD3" s="238" t="s">
        <v>267</v>
      </c>
      <c r="AE3" s="253" t="s">
        <v>294</v>
      </c>
      <c r="AF3" s="481"/>
      <c r="AG3" s="480"/>
      <c r="AH3" s="482"/>
      <c r="AI3" s="482"/>
      <c r="AJ3" s="483"/>
      <c r="AK3" s="483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269</v>
      </c>
      <c r="F4" s="93" t="s">
        <v>8</v>
      </c>
      <c r="G4" s="93" t="s">
        <v>9</v>
      </c>
      <c r="H4" s="228" t="s">
        <v>295</v>
      </c>
      <c r="I4" s="228" t="s">
        <v>10</v>
      </c>
      <c r="J4" s="228" t="s">
        <v>11</v>
      </c>
      <c r="K4" s="228" t="s">
        <v>296</v>
      </c>
      <c r="L4" s="93" t="s">
        <v>297</v>
      </c>
      <c r="M4" s="228" t="s">
        <v>298</v>
      </c>
      <c r="N4" s="228" t="s">
        <v>272</v>
      </c>
      <c r="O4" s="228" t="s">
        <v>273</v>
      </c>
      <c r="P4" s="228" t="s">
        <v>299</v>
      </c>
      <c r="Q4" s="239" t="s">
        <v>275</v>
      </c>
      <c r="R4" s="103" t="s">
        <v>276</v>
      </c>
      <c r="S4" s="103" t="s">
        <v>16</v>
      </c>
      <c r="T4" s="93" t="s">
        <v>17</v>
      </c>
      <c r="V4" s="240">
        <f>COUNTIFS(C$6:C$2000,"*1*",E$6:E$2000,"*E*",B$6:B$2000,"*1*")</f>
        <v>30</v>
      </c>
      <c r="W4" s="240">
        <f>COUNTIFS(C$6:C$2000,"*1*",E$6:E$2000,"*L*",B$6:B$2000,"*1*")</f>
        <v>6</v>
      </c>
      <c r="X4" s="240">
        <f>COUNTIFS(C$6:C$2000,"*1*",E$6:E$2000,"*P*",B$6:B$2000,"*1*")</f>
        <v>2</v>
      </c>
      <c r="Y4" s="240">
        <f>COUNTIFS(C$6:C$2000,"*1*",E$6:E$2000,"*F*",B$6:B$2000,"*1*")</f>
        <v>1</v>
      </c>
      <c r="Z4" s="240">
        <f>SUM(W4:Y4)</f>
        <v>9</v>
      </c>
      <c r="AA4" s="104">
        <f>SUMIFS(L$6:L$2000,E$6:E$2000,"*E*",B$6:B$2000,"*1*")</f>
        <v>109.55000000000001</v>
      </c>
      <c r="AB4" s="104">
        <f>SUMIFS(L$6:L$2000,E$6:E$2000,"*L*",B$6:B$2000,"*1*")</f>
        <v>11.350000000000001</v>
      </c>
      <c r="AC4" s="104">
        <f>SUMIFS(L$6:L$2000,E$6:E$2000,"*P*",B$6:B$2000,"*1*")</f>
        <v>1.7833333333333332</v>
      </c>
      <c r="AD4" s="104">
        <f>SUMIFS(L$6:L$2000,E$6:E$2000,"*F*",B$6:B$2000,"*1*")</f>
        <v>0.58333333333333337</v>
      </c>
      <c r="AE4" s="104">
        <f>SUM(AB4:AD4)</f>
        <v>13.716666666666669</v>
      </c>
      <c r="AF4" s="391">
        <f t="array" ref="AF4">MAX(IF($B$6:$B$2000=AL1,$M$6:$M$2000))</f>
        <v>11.2</v>
      </c>
      <c r="AG4" s="254">
        <f>SUMIFS(S$6:S$2000,B$6:B$2000,"*1*")</f>
        <v>66892.116666666669</v>
      </c>
      <c r="AH4" s="254">
        <f>SUMIFS(S$6:S$2000,E$6:E$2000,"*E*",B$6:B$2000,"*1*")</f>
        <v>59674.516666666663</v>
      </c>
      <c r="AI4" s="254">
        <f>AG4-AH4</f>
        <v>7217.6000000000058</v>
      </c>
      <c r="AJ4" s="254">
        <f>IFERROR(AH4/AA4,0)</f>
        <v>544.72402251635469</v>
      </c>
      <c r="AK4" s="254">
        <f>IFERROR(AI4/AE4,0)</f>
        <v>526.19198055893105</v>
      </c>
    </row>
    <row r="5" spans="1:38" ht="24" customHeight="1">
      <c r="A5" s="479" t="s">
        <v>18</v>
      </c>
      <c r="B5" s="479"/>
      <c r="C5" s="479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/>
    </row>
    <row r="6" spans="1:38" ht="30" customHeight="1">
      <c r="A6" s="229">
        <f>'RAW MONTHLY'!A6</f>
        <v>44202</v>
      </c>
      <c r="B6" s="230" t="str">
        <f>'RAW MONTHLY'!C6</f>
        <v>INTERCHANGE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34</v>
      </c>
      <c r="G6" s="5">
        <v>7</v>
      </c>
      <c r="H6" s="17">
        <f t="shared" ref="H6:H69" si="1">I6</f>
        <v>1.4583333333333332E-2</v>
      </c>
      <c r="I6" s="7">
        <f>'RAW MONTHLY'!H6</f>
        <v>1.4583333333333332E-2</v>
      </c>
      <c r="J6" s="8">
        <f>'RAW MONTHLY'!I6</f>
        <v>0.51388888888888895</v>
      </c>
      <c r="K6" s="235">
        <f t="shared" ref="K6:K69" si="2">J6</f>
        <v>0.51388888888888895</v>
      </c>
      <c r="L6" s="16">
        <f t="shared" ref="L6:L69" si="3">TEXT(J6-I6,"h:mm")*24</f>
        <v>11.983333333333333</v>
      </c>
      <c r="M6" s="16">
        <f t="shared" ref="M6:M69" si="4">N6*1</f>
        <v>2</v>
      </c>
      <c r="N6" s="236" t="str">
        <f t="shared" ref="N6:N69" si="5">SUBSTITUTE(O6,"MW","")</f>
        <v>2</v>
      </c>
      <c r="O6" s="16">
        <f>'RAW MONTHLY'!K6</f>
        <v>2</v>
      </c>
      <c r="P6" s="16" t="str">
        <f t="shared" ref="P6:P69" si="6">IF(K6&gt;=0.99,"0","1")</f>
        <v>1</v>
      </c>
      <c r="Q6" s="241">
        <f>'RAW MONTHLY'!L6</f>
        <v>492</v>
      </c>
      <c r="R6" s="242"/>
      <c r="S6" s="242">
        <f t="shared" ref="S6:S69" si="7">Q6*L6*P6</f>
        <v>5895.7999999999993</v>
      </c>
      <c r="T6" s="17"/>
    </row>
    <row r="7" spans="1:38" ht="30" customHeight="1">
      <c r="A7" s="229">
        <f>'RAW MONTHLY'!A7</f>
        <v>44202</v>
      </c>
      <c r="B7" s="230" t="str">
        <f>'RAW MONTHLY'!C7</f>
        <v>EXPRESS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0.39027777777777778</v>
      </c>
      <c r="I7" s="7">
        <f>'RAW MONTHLY'!H7</f>
        <v>0.39027777777777778</v>
      </c>
      <c r="J7" s="8">
        <f>'RAW MONTHLY'!I7</f>
        <v>0.39861111111111108</v>
      </c>
      <c r="K7" s="235">
        <f t="shared" si="2"/>
        <v>0.39861111111111108</v>
      </c>
      <c r="L7" s="16">
        <f t="shared" si="3"/>
        <v>0.2</v>
      </c>
      <c r="M7" s="16">
        <f t="shared" si="4"/>
        <v>18</v>
      </c>
      <c r="N7" s="236" t="str">
        <f t="shared" si="5"/>
        <v>18</v>
      </c>
      <c r="O7" s="16">
        <f>'RAW MONTHLY'!K7</f>
        <v>18</v>
      </c>
      <c r="P7" s="16" t="str">
        <f t="shared" si="6"/>
        <v>1</v>
      </c>
      <c r="Q7" s="241">
        <f>'RAW MONTHLY'!L7</f>
        <v>1</v>
      </c>
      <c r="R7" s="242"/>
      <c r="S7" s="242">
        <f t="shared" si="7"/>
        <v>0.2</v>
      </c>
      <c r="T7" s="20"/>
      <c r="V7" s="477" t="s">
        <v>53</v>
      </c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L7" s="394" t="s">
        <v>53</v>
      </c>
    </row>
    <row r="8" spans="1:38" ht="30" customHeight="1">
      <c r="A8" s="229">
        <f>'RAW MONTHLY'!A8</f>
        <v>44202</v>
      </c>
      <c r="B8" s="230" t="str">
        <f>'RAW MONTHLY'!C8</f>
        <v>EXPRESS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0.41736111111111113</v>
      </c>
      <c r="I8" s="7">
        <f>'RAW MONTHLY'!H8</f>
        <v>0.41736111111111113</v>
      </c>
      <c r="J8" s="8">
        <f>'RAW MONTHLY'!I8</f>
        <v>0.4291666666666667</v>
      </c>
      <c r="K8" s="235">
        <f t="shared" si="2"/>
        <v>0.4291666666666667</v>
      </c>
      <c r="L8" s="16">
        <f t="shared" si="3"/>
        <v>0.28333333333333333</v>
      </c>
      <c r="M8" s="16">
        <f t="shared" si="4"/>
        <v>12</v>
      </c>
      <c r="N8" s="236" t="str">
        <f t="shared" si="5"/>
        <v>12</v>
      </c>
      <c r="O8" s="16">
        <f>'RAW MONTHLY'!K8</f>
        <v>12</v>
      </c>
      <c r="P8" s="16" t="str">
        <f t="shared" si="6"/>
        <v>1</v>
      </c>
      <c r="Q8" s="241">
        <f>'RAW MONTHLY'!L8</f>
        <v>1</v>
      </c>
      <c r="R8" s="242"/>
      <c r="S8" s="242">
        <f t="shared" si="7"/>
        <v>0.28333333333333333</v>
      </c>
      <c r="T8" s="6"/>
      <c r="V8" s="478" t="s">
        <v>258</v>
      </c>
      <c r="W8" s="478"/>
      <c r="X8" s="478"/>
      <c r="Y8" s="478"/>
      <c r="Z8" s="478"/>
      <c r="AA8" s="478" t="s">
        <v>259</v>
      </c>
      <c r="AB8" s="478"/>
      <c r="AC8" s="478"/>
      <c r="AD8" s="478"/>
      <c r="AE8" s="478"/>
      <c r="AF8" s="481" t="s">
        <v>288</v>
      </c>
      <c r="AG8" s="480" t="s">
        <v>289</v>
      </c>
      <c r="AH8" s="482" t="s">
        <v>290</v>
      </c>
      <c r="AI8" s="482" t="s">
        <v>291</v>
      </c>
      <c r="AJ8" s="483" t="s">
        <v>292</v>
      </c>
      <c r="AK8" s="483" t="s">
        <v>293</v>
      </c>
    </row>
    <row r="9" spans="1:38" ht="69" customHeight="1">
      <c r="A9" s="229">
        <f>'RAW MONTHLY'!A9</f>
        <v>44202</v>
      </c>
      <c r="B9" s="230" t="str">
        <f>'RAW MONTHLY'!C9</f>
        <v>OLUYOLE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0.53402777777777777</v>
      </c>
      <c r="I9" s="7">
        <f>'RAW MONTHLY'!H9</f>
        <v>0.53402777777777777</v>
      </c>
      <c r="J9" s="8">
        <f>'RAW MONTHLY'!I9</f>
        <v>0.54027777777777775</v>
      </c>
      <c r="K9" s="235">
        <f t="shared" si="2"/>
        <v>0.54027777777777775</v>
      </c>
      <c r="L9" s="16">
        <f t="shared" si="3"/>
        <v>0.15</v>
      </c>
      <c r="M9" s="16">
        <f t="shared" si="4"/>
        <v>10</v>
      </c>
      <c r="N9" s="236" t="str">
        <f t="shared" si="5"/>
        <v>10</v>
      </c>
      <c r="O9" s="16">
        <f>'RAW MONTHLY'!K9</f>
        <v>10</v>
      </c>
      <c r="P9" s="16" t="str">
        <f t="shared" si="6"/>
        <v>1</v>
      </c>
      <c r="Q9" s="241">
        <f>'RAW MONTHLY'!L9</f>
        <v>14</v>
      </c>
      <c r="R9" s="242"/>
      <c r="S9" s="242">
        <f t="shared" si="7"/>
        <v>2.1</v>
      </c>
      <c r="T9" s="6"/>
      <c r="V9" s="237" t="s">
        <v>268</v>
      </c>
      <c r="W9" s="238" t="s">
        <v>265</v>
      </c>
      <c r="X9" s="238" t="s">
        <v>266</v>
      </c>
      <c r="Y9" s="238" t="s">
        <v>267</v>
      </c>
      <c r="Z9" s="251" t="s">
        <v>294</v>
      </c>
      <c r="AA9" s="252" t="s">
        <v>268</v>
      </c>
      <c r="AB9" s="238" t="s">
        <v>265</v>
      </c>
      <c r="AC9" s="238" t="s">
        <v>266</v>
      </c>
      <c r="AD9" s="238" t="s">
        <v>267</v>
      </c>
      <c r="AE9" s="253" t="s">
        <v>294</v>
      </c>
      <c r="AF9" s="481"/>
      <c r="AG9" s="480"/>
      <c r="AH9" s="482"/>
      <c r="AI9" s="482"/>
      <c r="AJ9" s="483"/>
      <c r="AK9" s="483"/>
    </row>
    <row r="10" spans="1:38" ht="30" customHeight="1">
      <c r="A10" s="229">
        <f>'RAW MONTHLY'!A10</f>
        <v>44202</v>
      </c>
      <c r="B10" s="230" t="str">
        <f>'RAW MONTHLY'!C10</f>
        <v>EXPRESS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89</v>
      </c>
      <c r="G10" s="6">
        <v>7</v>
      </c>
      <c r="H10" s="17">
        <f t="shared" si="1"/>
        <v>0.53749999999999998</v>
      </c>
      <c r="I10" s="7">
        <f>'RAW MONTHLY'!H10</f>
        <v>0.53749999999999998</v>
      </c>
      <c r="J10" s="8">
        <f>'RAW MONTHLY'!I10</f>
        <v>0.54236111111111118</v>
      </c>
      <c r="K10" s="235">
        <f t="shared" si="2"/>
        <v>0.54236111111111118</v>
      </c>
      <c r="L10" s="16">
        <f t="shared" si="3"/>
        <v>0.11666666666666667</v>
      </c>
      <c r="M10" s="16">
        <f t="shared" si="4"/>
        <v>14</v>
      </c>
      <c r="N10" s="236" t="str">
        <f t="shared" si="5"/>
        <v>14</v>
      </c>
      <c r="O10" s="16">
        <f>'RAW MONTHLY'!K10</f>
        <v>14</v>
      </c>
      <c r="P10" s="16" t="str">
        <f t="shared" si="6"/>
        <v>1</v>
      </c>
      <c r="Q10" s="241">
        <f>'RAW MONTHLY'!L10</f>
        <v>1</v>
      </c>
      <c r="R10" s="242"/>
      <c r="S10" s="242">
        <f t="shared" si="7"/>
        <v>0.11666666666666667</v>
      </c>
      <c r="T10" s="17"/>
      <c r="V10" s="240">
        <f>COUNTIFS(C$6:C$2000,"*1*",E$6:E$2000,"*E*",B$6:B$2000,"*2*")</f>
        <v>18</v>
      </c>
      <c r="W10" s="240">
        <f>COUNTIFS(C$6:C$2000,"*1*",E$6:E$2000,"*L*",B$6:B$2000,"*2*")</f>
        <v>4</v>
      </c>
      <c r="X10" s="240">
        <f>COUNTIFS(C$6:C$2000,"*1*",E$6:E$2000,"*P*",B$6:B$2000,"*2*")</f>
        <v>1</v>
      </c>
      <c r="Y10" s="240">
        <f>COUNTIFS(C$6:C$2000,"*1*",E$6:E$2000,"*F*",B$6:B$2000,"*2*")</f>
        <v>0</v>
      </c>
      <c r="Z10" s="240">
        <f>SUM(W10:Y10)</f>
        <v>5</v>
      </c>
      <c r="AA10" s="104">
        <f>SUMIFS(L$6:L$2000,E$6:E$2000,"*E*",B$6:B$2000,"*2*")</f>
        <v>241.51666666666674</v>
      </c>
      <c r="AB10" s="104">
        <f>SUMIFS(L$6:L$2000,E$6:E$2000,"*L*",B$6:B$2000,"*2*")</f>
        <v>5.3666666666666671</v>
      </c>
      <c r="AC10" s="104">
        <f>SUMIFS(L$6:L$2000,E$6:E$2000,"*P*",B$6:B$2000,"*2*")</f>
        <v>0.85</v>
      </c>
      <c r="AD10" s="104">
        <f>SUMIFS(L$6:L$2000,E$6:E$2000,"*F*",B$6:B$2000,"*2*")</f>
        <v>0</v>
      </c>
      <c r="AE10" s="104">
        <f>SUM(AB10:AD10)</f>
        <v>6.2166666666666668</v>
      </c>
      <c r="AF10" s="391">
        <f t="array" ref="AF10">MAX(IF($B$6:$B$2000=AL7,$M$6:$M$2000))</f>
        <v>10</v>
      </c>
      <c r="AG10" s="254">
        <f>SUMIFS(S$6:S$2000,B$6:B$2000,"*2*")</f>
        <v>24171.800000000003</v>
      </c>
      <c r="AH10" s="254">
        <f>SUMIFS(S$6:S$2000,E$6:E$2000,"*E*",B$6:B$2000,"*2*")</f>
        <v>22488.899999999998</v>
      </c>
      <c r="AI10" s="254">
        <f>AG10-AH10</f>
        <v>1682.9000000000051</v>
      </c>
      <c r="AJ10" s="254">
        <f>IFERROR(AH10/AA10,0)</f>
        <v>93.115312952867257</v>
      </c>
      <c r="AK10" s="254">
        <f>IFERROR(AI10/AE10,0)</f>
        <v>270.70777479892843</v>
      </c>
    </row>
    <row r="11" spans="1:38" ht="30" customHeight="1">
      <c r="A11" s="229">
        <f>'RAW MONTHLY'!A11</f>
        <v>44202</v>
      </c>
      <c r="B11" s="230" t="str">
        <f>'RAW MONTHLY'!C11</f>
        <v>INTERCHANGE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34</v>
      </c>
      <c r="G11" s="6">
        <v>7</v>
      </c>
      <c r="H11" s="17">
        <f t="shared" si="1"/>
        <v>0.58611111111111114</v>
      </c>
      <c r="I11" s="7">
        <f>'RAW MONTHLY'!H11</f>
        <v>0.58611111111111114</v>
      </c>
      <c r="J11" s="8">
        <f>'RAW MONTHLY'!I11</f>
        <v>0.61388888888888882</v>
      </c>
      <c r="K11" s="235">
        <f t="shared" si="2"/>
        <v>0.61388888888888882</v>
      </c>
      <c r="L11" s="16">
        <f t="shared" si="3"/>
        <v>0.66666666666666663</v>
      </c>
      <c r="M11" s="16">
        <f t="shared" si="4"/>
        <v>10</v>
      </c>
      <c r="N11" s="236" t="str">
        <f t="shared" si="5"/>
        <v>10</v>
      </c>
      <c r="O11" s="16">
        <f>'RAW MONTHLY'!K11</f>
        <v>10</v>
      </c>
      <c r="P11" s="16" t="str">
        <f t="shared" si="6"/>
        <v>1</v>
      </c>
      <c r="Q11" s="241">
        <f>'RAW MONTHLY'!L11</f>
        <v>492</v>
      </c>
      <c r="R11" s="242"/>
      <c r="S11" s="242">
        <f t="shared" si="7"/>
        <v>328</v>
      </c>
      <c r="T11" s="24"/>
    </row>
    <row r="12" spans="1:38" ht="30" customHeight="1">
      <c r="A12" s="229">
        <f>'RAW MONTHLY'!A12</f>
        <v>44202</v>
      </c>
      <c r="B12" s="230" t="str">
        <f>'RAW MONTHLY'!C12</f>
        <v>LIBERTY 33KV</v>
      </c>
      <c r="C12" s="5" t="str">
        <f t="shared" si="0"/>
        <v>1</v>
      </c>
      <c r="D12" s="5" t="str">
        <f>'RAW MONTHLY'!E12</f>
        <v xml:space="preserve">TCN F/O </v>
      </c>
      <c r="E12" s="5" t="b">
        <f t="shared" si="8"/>
        <v>0</v>
      </c>
      <c r="F12" s="6" t="s">
        <v>34</v>
      </c>
      <c r="G12" s="6">
        <v>7</v>
      </c>
      <c r="H12" s="17">
        <f t="shared" si="1"/>
        <v>0.61458333333333337</v>
      </c>
      <c r="I12" s="7">
        <f>'RAW MONTHLY'!H12</f>
        <v>0.61458333333333337</v>
      </c>
      <c r="J12" s="8">
        <f>'RAW MONTHLY'!I12</f>
        <v>0.64930555555555558</v>
      </c>
      <c r="K12" s="235">
        <f t="shared" si="2"/>
        <v>0.64930555555555558</v>
      </c>
      <c r="L12" s="16">
        <f t="shared" si="3"/>
        <v>0.83333333333333337</v>
      </c>
      <c r="M12" s="16">
        <f t="shared" si="4"/>
        <v>0</v>
      </c>
      <c r="N12" s="236" t="str">
        <f t="shared" si="5"/>
        <v>0</v>
      </c>
      <c r="O12" s="16">
        <f>'RAW MONTHLY'!K12</f>
        <v>0</v>
      </c>
      <c r="P12" s="16" t="str">
        <f t="shared" si="6"/>
        <v>1</v>
      </c>
      <c r="Q12" s="241">
        <f>'RAW MONTHLY'!L12</f>
        <v>11</v>
      </c>
      <c r="R12" s="242"/>
      <c r="S12" s="242">
        <f t="shared" si="7"/>
        <v>9.1666666666666679</v>
      </c>
      <c r="T12" s="24"/>
      <c r="V12" s="243"/>
    </row>
    <row r="13" spans="1:38" ht="30" customHeight="1">
      <c r="A13" s="229">
        <f>'RAW MONTHLY'!A13</f>
        <v>44202</v>
      </c>
      <c r="B13" s="230" t="str">
        <f>'RAW MONTHLY'!C13</f>
        <v>INDUSTRIAL 33KV</v>
      </c>
      <c r="C13" s="5" t="str">
        <f t="shared" si="0"/>
        <v>1</v>
      </c>
      <c r="D13" s="5" t="str">
        <f>'RAW MONTHLY'!E13</f>
        <v xml:space="preserve">TCN F/O </v>
      </c>
      <c r="E13" s="5" t="b">
        <f t="shared" si="8"/>
        <v>0</v>
      </c>
      <c r="F13" s="6">
        <v>99</v>
      </c>
      <c r="G13" s="6">
        <v>1</v>
      </c>
      <c r="H13" s="17">
        <f t="shared" si="1"/>
        <v>0.61458333333333337</v>
      </c>
      <c r="I13" s="7">
        <f>'RAW MONTHLY'!H13</f>
        <v>0.61458333333333337</v>
      </c>
      <c r="J13" s="8">
        <f>'RAW MONTHLY'!I13</f>
        <v>0.65625</v>
      </c>
      <c r="K13" s="235">
        <f t="shared" si="2"/>
        <v>0.65625</v>
      </c>
      <c r="L13" s="16">
        <f t="shared" si="3"/>
        <v>1</v>
      </c>
      <c r="M13" s="16">
        <f t="shared" si="4"/>
        <v>0</v>
      </c>
      <c r="N13" s="236" t="str">
        <f t="shared" si="5"/>
        <v>0</v>
      </c>
      <c r="O13" s="16">
        <f>'RAW MONTHLY'!K13</f>
        <v>0</v>
      </c>
      <c r="P13" s="16" t="str">
        <f t="shared" si="6"/>
        <v>1</v>
      </c>
      <c r="Q13" s="241">
        <f>'RAW MONTHLY'!L13</f>
        <v>25</v>
      </c>
      <c r="R13" s="242"/>
      <c r="S13" s="242">
        <f t="shared" si="7"/>
        <v>25</v>
      </c>
      <c r="T13" s="25"/>
    </row>
    <row r="14" spans="1:38" ht="30" customHeight="1">
      <c r="A14" s="229">
        <f>'RAW MONTHLY'!A14</f>
        <v>44202</v>
      </c>
      <c r="B14" s="230" t="str">
        <f>'RAW MONTHLY'!C14</f>
        <v>INTERCHANGE 33KV</v>
      </c>
      <c r="C14" s="5" t="str">
        <f t="shared" si="0"/>
        <v>1</v>
      </c>
      <c r="D14" s="5" t="str">
        <f>'RAW MONTHLY'!E14</f>
        <v xml:space="preserve">TCN F/O </v>
      </c>
      <c r="E14" s="5" t="b">
        <f t="shared" si="8"/>
        <v>0</v>
      </c>
      <c r="F14" s="6">
        <v>99</v>
      </c>
      <c r="G14" s="6">
        <v>1</v>
      </c>
      <c r="H14" s="17">
        <f t="shared" si="1"/>
        <v>0.61597222222222225</v>
      </c>
      <c r="I14" s="7">
        <f>'RAW MONTHLY'!H14</f>
        <v>0.61597222222222225</v>
      </c>
      <c r="J14" s="8">
        <f>'RAW MONTHLY'!I14</f>
        <v>0.65902777777777777</v>
      </c>
      <c r="K14" s="235">
        <f t="shared" si="2"/>
        <v>0.65902777777777777</v>
      </c>
      <c r="L14" s="16">
        <f t="shared" si="3"/>
        <v>1.0333333333333334</v>
      </c>
      <c r="M14" s="16">
        <f t="shared" si="4"/>
        <v>0</v>
      </c>
      <c r="N14" s="236" t="str">
        <f t="shared" si="5"/>
        <v>0</v>
      </c>
      <c r="O14" s="16">
        <f>'RAW MONTHLY'!K14</f>
        <v>0</v>
      </c>
      <c r="P14" s="16" t="str">
        <f t="shared" si="6"/>
        <v>1</v>
      </c>
      <c r="Q14" s="241">
        <f>'RAW MONTHLY'!L14</f>
        <v>492</v>
      </c>
      <c r="R14" s="242"/>
      <c r="S14" s="242">
        <f t="shared" si="7"/>
        <v>508.40000000000003</v>
      </c>
      <c r="T14" s="26"/>
      <c r="V14" s="477" t="s">
        <v>277</v>
      </c>
      <c r="W14" s="477"/>
      <c r="X14" s="477"/>
      <c r="Y14" s="477"/>
      <c r="Z14" s="477"/>
      <c r="AA14" s="477"/>
      <c r="AB14" s="477"/>
      <c r="AC14" s="477"/>
      <c r="AD14" s="477"/>
      <c r="AE14" s="477"/>
      <c r="AF14" s="477"/>
      <c r="AG14" s="477"/>
      <c r="AL14" s="403" t="s">
        <v>46</v>
      </c>
    </row>
    <row r="15" spans="1:38" ht="42.75" customHeight="1">
      <c r="A15" s="229">
        <f>'RAW MONTHLY'!A15</f>
        <v>44202</v>
      </c>
      <c r="B15" s="230" t="str">
        <f>'RAW MONTHLY'!C15</f>
        <v>INDUSTRIAL 33KV</v>
      </c>
      <c r="C15" s="5" t="str">
        <f t="shared" si="0"/>
        <v>1</v>
      </c>
      <c r="D15" s="5" t="str">
        <f>'RAW MONTHLY'!E15</f>
        <v>EDC F/O</v>
      </c>
      <c r="E15" s="5" t="str">
        <f t="shared" si="8"/>
        <v>EDC</v>
      </c>
      <c r="F15" s="6" t="s">
        <v>34</v>
      </c>
      <c r="G15" s="6">
        <v>7</v>
      </c>
      <c r="H15" s="17">
        <f t="shared" si="1"/>
        <v>0.71666666666666667</v>
      </c>
      <c r="I15" s="7">
        <f>'RAW MONTHLY'!H15</f>
        <v>0.71666666666666667</v>
      </c>
      <c r="J15" s="8">
        <f>'RAW MONTHLY'!I15</f>
        <v>0.99930555555555556</v>
      </c>
      <c r="K15" s="235">
        <f t="shared" si="2"/>
        <v>0.99930555555555556</v>
      </c>
      <c r="L15" s="16">
        <f t="shared" si="3"/>
        <v>6.7833333333333332</v>
      </c>
      <c r="M15" s="16">
        <f t="shared" si="4"/>
        <v>4</v>
      </c>
      <c r="N15" s="236" t="str">
        <f t="shared" si="5"/>
        <v>4</v>
      </c>
      <c r="O15" s="16">
        <f>'RAW MONTHLY'!K15</f>
        <v>4</v>
      </c>
      <c r="P15" s="16" t="str">
        <f t="shared" si="6"/>
        <v>0</v>
      </c>
      <c r="Q15" s="241">
        <f>'RAW MONTHLY'!L15</f>
        <v>0</v>
      </c>
      <c r="R15" s="244"/>
      <c r="S15" s="242">
        <f t="shared" si="7"/>
        <v>0</v>
      </c>
      <c r="T15" s="26"/>
      <c r="V15" s="478" t="s">
        <v>258</v>
      </c>
      <c r="W15" s="478"/>
      <c r="X15" s="478"/>
      <c r="Y15" s="478"/>
      <c r="Z15" s="478"/>
      <c r="AA15" s="478" t="s">
        <v>259</v>
      </c>
      <c r="AB15" s="478"/>
      <c r="AC15" s="478"/>
      <c r="AD15" s="478"/>
      <c r="AE15" s="478"/>
      <c r="AF15" s="481" t="s">
        <v>288</v>
      </c>
      <c r="AG15" s="480" t="s">
        <v>289</v>
      </c>
      <c r="AH15" s="482" t="s">
        <v>290</v>
      </c>
      <c r="AI15" s="482" t="s">
        <v>291</v>
      </c>
      <c r="AJ15" s="483" t="s">
        <v>292</v>
      </c>
      <c r="AK15" s="483" t="s">
        <v>293</v>
      </c>
    </row>
    <row r="16" spans="1:38" ht="63" customHeight="1">
      <c r="A16" s="229" t="str">
        <f>'RAW MONTHLY'!A16</f>
        <v>31/5/2021</v>
      </c>
      <c r="B16" s="230" t="str">
        <f>'RAW MONTHLY'!C16</f>
        <v>ROM 33KV</v>
      </c>
      <c r="C16" s="5" t="str">
        <f t="shared" si="0"/>
        <v/>
      </c>
      <c r="D16" s="5" t="str">
        <f>'RAW MONTHLY'!E16</f>
        <v>TCN L/S</v>
      </c>
      <c r="E16" s="5" t="str">
        <f t="shared" si="8"/>
        <v>L/S</v>
      </c>
      <c r="F16" s="6" t="s">
        <v>34</v>
      </c>
      <c r="G16" s="6">
        <v>7</v>
      </c>
      <c r="H16" s="17">
        <f t="shared" si="1"/>
        <v>0</v>
      </c>
      <c r="I16" s="7">
        <f>'RAW MONTHLY'!H16</f>
        <v>0</v>
      </c>
      <c r="J16" s="8">
        <f>'RAW MONTHLY'!I16</f>
        <v>1.1111111111111112E-2</v>
      </c>
      <c r="K16" s="235">
        <f t="shared" si="2"/>
        <v>1.1111111111111112E-2</v>
      </c>
      <c r="L16" s="16">
        <f t="shared" si="3"/>
        <v>0.26666666666666666</v>
      </c>
      <c r="M16" s="16">
        <f t="shared" si="4"/>
        <v>1.7</v>
      </c>
      <c r="N16" s="236" t="str">
        <f t="shared" si="5"/>
        <v>1.7</v>
      </c>
      <c r="O16" s="16">
        <f>'RAW MONTHLY'!K16</f>
        <v>1.7</v>
      </c>
      <c r="P16" s="16" t="str">
        <f t="shared" si="6"/>
        <v>1</v>
      </c>
      <c r="Q16" s="241">
        <f>'RAW MONTHLY'!L16</f>
        <v>14</v>
      </c>
      <c r="R16" s="244"/>
      <c r="S16" s="242">
        <f t="shared" si="7"/>
        <v>3.7333333333333334</v>
      </c>
      <c r="T16" s="6"/>
      <c r="V16" s="237" t="s">
        <v>268</v>
      </c>
      <c r="W16" s="238" t="s">
        <v>265</v>
      </c>
      <c r="X16" s="238" t="s">
        <v>266</v>
      </c>
      <c r="Y16" s="238" t="s">
        <v>267</v>
      </c>
      <c r="Z16" s="251" t="s">
        <v>294</v>
      </c>
      <c r="AA16" s="252" t="s">
        <v>268</v>
      </c>
      <c r="AB16" s="238" t="s">
        <v>265</v>
      </c>
      <c r="AC16" s="238" t="s">
        <v>266</v>
      </c>
      <c r="AD16" s="238" t="s">
        <v>267</v>
      </c>
      <c r="AE16" s="253" t="s">
        <v>294</v>
      </c>
      <c r="AF16" s="481"/>
      <c r="AG16" s="480"/>
      <c r="AH16" s="482"/>
      <c r="AI16" s="482"/>
      <c r="AJ16" s="483"/>
      <c r="AK16" s="483"/>
    </row>
    <row r="17" spans="1:38" ht="30" customHeight="1">
      <c r="A17" s="229">
        <f>'RAW MONTHLY'!A17</f>
        <v>44202</v>
      </c>
      <c r="B17" s="230" t="str">
        <f>'RAW MONTHLY'!C17</f>
        <v>ROM 33KV</v>
      </c>
      <c r="C17" s="5" t="str">
        <f t="shared" si="0"/>
        <v>1</v>
      </c>
      <c r="D17" s="5" t="str">
        <f>'RAW MONTHLY'!E17</f>
        <v>EDC F/O</v>
      </c>
      <c r="E17" s="5" t="str">
        <f t="shared" si="8"/>
        <v>EDC</v>
      </c>
      <c r="F17" s="6" t="s">
        <v>34</v>
      </c>
      <c r="G17" s="5">
        <v>7</v>
      </c>
      <c r="H17" s="17">
        <f t="shared" si="1"/>
        <v>1.4583333333333332E-2</v>
      </c>
      <c r="I17" s="7">
        <f>'RAW MONTHLY'!H17</f>
        <v>1.4583333333333332E-2</v>
      </c>
      <c r="J17" s="8">
        <f>'RAW MONTHLY'!I17</f>
        <v>0.54722222222222217</v>
      </c>
      <c r="K17" s="235">
        <f t="shared" si="2"/>
        <v>0.54722222222222217</v>
      </c>
      <c r="L17" s="16">
        <f t="shared" si="3"/>
        <v>12.783333333333333</v>
      </c>
      <c r="M17" s="16">
        <f t="shared" si="4"/>
        <v>0</v>
      </c>
      <c r="N17" s="236" t="str">
        <f t="shared" si="5"/>
        <v>0</v>
      </c>
      <c r="O17" s="16">
        <f>'RAW MONTHLY'!K17</f>
        <v>0</v>
      </c>
      <c r="P17" s="16" t="str">
        <f t="shared" si="6"/>
        <v>1</v>
      </c>
      <c r="Q17" s="241">
        <f>'RAW MONTHLY'!L17</f>
        <v>14</v>
      </c>
      <c r="R17" s="245"/>
      <c r="S17" s="242">
        <f t="shared" si="7"/>
        <v>178.96666666666667</v>
      </c>
      <c r="T17" s="20"/>
      <c r="V17" s="240">
        <f>COUNTIFS(C$6:C$2000,"*1*",E$6:E$2000,"*E*",B$6:B$2000,"*APA*")</f>
        <v>40</v>
      </c>
      <c r="W17" s="240">
        <f>COUNTIFS(C$6:C$2000,"*1*",E$6:E$2000,"*L*",B$6:B$2000,"*APA*")</f>
        <v>17</v>
      </c>
      <c r="X17" s="240">
        <f>COUNTIFS(C$6:C$2000,"*1*",E$6:E$2000,"*P*",B$6:B$2000,"*APA*")</f>
        <v>1</v>
      </c>
      <c r="Y17" s="240">
        <f>COUNTIFS(C$6:C$2000,"*1*",E$6:E$2000,"*F*",B$6:B$2000,"*APA*")</f>
        <v>1</v>
      </c>
      <c r="Z17" s="240">
        <f>SUM(W17:Y17)</f>
        <v>19</v>
      </c>
      <c r="AA17" s="104">
        <f>SUMIFS(L$6:L$2000,E$6:E$2000,"*E*",B$6:B$2000,"*APA*")</f>
        <v>76.033333333333303</v>
      </c>
      <c r="AB17" s="104">
        <f>SUMIFS(L$6:L$2000,E$6:E$2000,"*L*",B$6:B$2000,"*APA*")</f>
        <v>25.216666666666665</v>
      </c>
      <c r="AC17" s="104">
        <f>SUMIFS(L$6:L$2000,E$6:E$2000,"*P*",B$6:B$2000,"*APA*")</f>
        <v>7.5166666666666666</v>
      </c>
      <c r="AD17" s="104">
        <f>SUMIFS(L$6:L$2000,E$6:E$2000,"*F*",B$6:B$2000,"*APA*")</f>
        <v>0.21666666666666667</v>
      </c>
      <c r="AE17" s="104">
        <f>SUM(AB17:AD17)</f>
        <v>32.950000000000003</v>
      </c>
      <c r="AF17" s="391">
        <f t="array" ref="AF17">MAX(IF($B$6:$B$2000=AL14,$M$6:$M$2000))</f>
        <v>10</v>
      </c>
      <c r="AG17" s="254">
        <f>SUMIFS(S$6:S$2000,B$6:B$2000,"*APA*")</f>
        <v>19098.816666666666</v>
      </c>
      <c r="AH17" s="254">
        <f>SUMIFS(S$6:S$2000,E$6:E$2000,"*E*",B$6:B$2000,"*APA*")</f>
        <v>15818.91666666667</v>
      </c>
      <c r="AI17" s="254">
        <f>AG17-AH17</f>
        <v>3279.899999999996</v>
      </c>
      <c r="AJ17" s="254">
        <f>IFERROR(AH17/AA17,0)</f>
        <v>208.05238930293743</v>
      </c>
      <c r="AK17" s="254">
        <f>IFERROR(AI17/AE17,0)</f>
        <v>99.541729893778324</v>
      </c>
    </row>
    <row r="18" spans="1:38" ht="30" customHeight="1">
      <c r="A18" s="229">
        <f>'RAW MONTHLY'!A18</f>
        <v>44202</v>
      </c>
      <c r="B18" s="230" t="str">
        <f>'RAW MONTHLY'!C18</f>
        <v>ROM 33KV</v>
      </c>
      <c r="C18" s="5" t="str">
        <f t="shared" si="0"/>
        <v>1</v>
      </c>
      <c r="D18" s="5" t="str">
        <f>'RAW MONTHLY'!E18</f>
        <v>EDC F/O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0.58611111111111114</v>
      </c>
      <c r="I18" s="7">
        <f>'RAW MONTHLY'!H18</f>
        <v>0.58611111111111114</v>
      </c>
      <c r="J18" s="8">
        <f>'RAW MONTHLY'!I18</f>
        <v>0.68472222222222223</v>
      </c>
      <c r="K18" s="235">
        <f t="shared" si="2"/>
        <v>0.68472222222222223</v>
      </c>
      <c r="L18" s="16">
        <f t="shared" si="3"/>
        <v>2.3666666666666667</v>
      </c>
      <c r="M18" s="16">
        <f t="shared" si="4"/>
        <v>1.5</v>
      </c>
      <c r="N18" s="236" t="str">
        <f t="shared" si="5"/>
        <v>1.5</v>
      </c>
      <c r="O18" s="16">
        <f>'RAW MONTHLY'!K18</f>
        <v>1.5</v>
      </c>
      <c r="P18" s="16" t="str">
        <f t="shared" si="6"/>
        <v>1</v>
      </c>
      <c r="Q18" s="241">
        <f>'RAW MONTHLY'!L18</f>
        <v>14</v>
      </c>
      <c r="R18" s="245"/>
      <c r="S18" s="242">
        <f t="shared" si="7"/>
        <v>33.133333333333333</v>
      </c>
      <c r="T18" s="17"/>
    </row>
    <row r="19" spans="1:38" ht="30" customHeight="1">
      <c r="A19" s="229" t="str">
        <f>'RAW MONTHLY'!A19</f>
        <v>31/5/2021</v>
      </c>
      <c r="B19" s="230" t="str">
        <f>'RAW MONTHLY'!C19</f>
        <v>ERUWA TOWN 33KV FDR</v>
      </c>
      <c r="C19" s="5" t="str">
        <f t="shared" si="0"/>
        <v/>
      </c>
      <c r="D19" s="5" t="str">
        <f>'RAW MONTHLY'!E19</f>
        <v>EDC/F/O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</v>
      </c>
      <c r="I19" s="7">
        <f>'RAW MONTHLY'!H19</f>
        <v>0</v>
      </c>
      <c r="J19" s="8">
        <f>'RAW MONTHLY'!I19</f>
        <v>0.99930555555555556</v>
      </c>
      <c r="K19" s="235">
        <f t="shared" si="2"/>
        <v>0.99930555555555556</v>
      </c>
      <c r="L19" s="16">
        <f t="shared" si="3"/>
        <v>23.983333333333334</v>
      </c>
      <c r="M19" s="16">
        <f t="shared" si="4"/>
        <v>0</v>
      </c>
      <c r="N19" s="236" t="str">
        <f t="shared" si="5"/>
        <v>0</v>
      </c>
      <c r="O19" s="16" t="str">
        <f>'RAW MONTHLY'!K19</f>
        <v>0MW</v>
      </c>
      <c r="P19" s="16" t="str">
        <f t="shared" si="6"/>
        <v>0</v>
      </c>
      <c r="Q19" s="241">
        <f>'RAW MONTHLY'!L19</f>
        <v>0</v>
      </c>
      <c r="R19" s="244"/>
      <c r="S19" s="242">
        <f t="shared" si="7"/>
        <v>0</v>
      </c>
      <c r="T19" s="6"/>
    </row>
    <row r="20" spans="1:38" ht="30" customHeight="1">
      <c r="A20" s="229" t="str">
        <f>'RAW MONTHLY'!A20</f>
        <v>31/5/2021</v>
      </c>
      <c r="B20" s="230" t="str">
        <f>'RAW MONTHLY'!C20</f>
        <v>OMI ADIO 33KV FDR</v>
      </c>
      <c r="C20" s="5" t="str">
        <f t="shared" si="0"/>
        <v>1</v>
      </c>
      <c r="D20" s="5" t="str">
        <f>'RAW MONTHLY'!E20</f>
        <v>TCN/L/S</v>
      </c>
      <c r="E20" s="5" t="str">
        <f t="shared" si="8"/>
        <v>L/S</v>
      </c>
      <c r="F20" s="5" t="s">
        <v>34</v>
      </c>
      <c r="G20" s="5">
        <v>7</v>
      </c>
      <c r="H20" s="17">
        <f t="shared" si="1"/>
        <v>0.82430555555555562</v>
      </c>
      <c r="I20" s="7">
        <f>'RAW MONTHLY'!H20</f>
        <v>0.82430555555555562</v>
      </c>
      <c r="J20" s="8">
        <f>'RAW MONTHLY'!I20</f>
        <v>0.99930555555555556</v>
      </c>
      <c r="K20" s="235">
        <f t="shared" si="2"/>
        <v>0.99930555555555556</v>
      </c>
      <c r="L20" s="16">
        <f t="shared" si="3"/>
        <v>4.2</v>
      </c>
      <c r="M20" s="16">
        <f t="shared" si="4"/>
        <v>0</v>
      </c>
      <c r="N20" s="236" t="str">
        <f t="shared" si="5"/>
        <v>0</v>
      </c>
      <c r="O20" s="16" t="str">
        <f>'RAW MONTHLY'!K20</f>
        <v>0MW</v>
      </c>
      <c r="P20" s="16" t="str">
        <f t="shared" si="6"/>
        <v>0</v>
      </c>
      <c r="Q20" s="241">
        <f>'RAW MONTHLY'!L20</f>
        <v>0</v>
      </c>
      <c r="R20" s="246"/>
      <c r="S20" s="242">
        <f t="shared" si="7"/>
        <v>0</v>
      </c>
      <c r="T20" s="27"/>
      <c r="V20" s="477" t="s">
        <v>73</v>
      </c>
      <c r="W20" s="477"/>
      <c r="X20" s="477"/>
      <c r="Y20" s="477"/>
      <c r="Z20" s="477"/>
      <c r="AA20" s="477"/>
      <c r="AB20" s="477"/>
      <c r="AC20" s="477"/>
      <c r="AD20" s="477"/>
      <c r="AE20" s="477"/>
      <c r="AF20" s="477"/>
      <c r="AG20" s="477"/>
      <c r="AL20" s="394" t="s">
        <v>73</v>
      </c>
    </row>
    <row r="21" spans="1:38" ht="30" customHeight="1">
      <c r="A21" s="229" t="str">
        <f>'RAW MONTHLY'!A21</f>
        <v>31/5/2021</v>
      </c>
      <c r="B21" s="230" t="str">
        <f>'RAW MONTHLY'!C21</f>
        <v>ERUWA/LANLATE 33KV FDR</v>
      </c>
      <c r="C21" s="5" t="str">
        <f t="shared" si="0"/>
        <v/>
      </c>
      <c r="D21" s="5" t="str">
        <f>'RAW MONTHLY'!E21</f>
        <v>EDC/E/F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</v>
      </c>
      <c r="I21" s="7">
        <f>'RAW MONTHLY'!H21</f>
        <v>0</v>
      </c>
      <c r="J21" s="8">
        <f>'RAW MONTHLY'!I21</f>
        <v>0.75694444444444453</v>
      </c>
      <c r="K21" s="235">
        <f t="shared" si="2"/>
        <v>0.75694444444444453</v>
      </c>
      <c r="L21" s="16">
        <f t="shared" si="3"/>
        <v>18.166666666666668</v>
      </c>
      <c r="M21" s="16">
        <f t="shared" si="4"/>
        <v>1</v>
      </c>
      <c r="N21" s="236" t="str">
        <f t="shared" si="5"/>
        <v>1</v>
      </c>
      <c r="O21" s="16" t="str">
        <f>'RAW MONTHLY'!K21</f>
        <v>1MW</v>
      </c>
      <c r="P21" s="16" t="str">
        <f t="shared" si="6"/>
        <v>1</v>
      </c>
      <c r="Q21" s="241">
        <f>'RAW MONTHLY'!L21</f>
        <v>4010</v>
      </c>
      <c r="R21" s="244"/>
      <c r="S21" s="242">
        <f t="shared" si="7"/>
        <v>72848.333333333343</v>
      </c>
      <c r="T21" s="28">
        <f>N21/100</f>
        <v>0.01</v>
      </c>
      <c r="V21" s="478" t="s">
        <v>258</v>
      </c>
      <c r="W21" s="478"/>
      <c r="X21" s="478"/>
      <c r="Y21" s="478"/>
      <c r="Z21" s="478"/>
      <c r="AA21" s="478" t="s">
        <v>259</v>
      </c>
      <c r="AB21" s="478"/>
      <c r="AC21" s="478"/>
      <c r="AD21" s="478"/>
      <c r="AE21" s="478"/>
      <c r="AF21" s="481" t="s">
        <v>288</v>
      </c>
      <c r="AG21" s="480" t="s">
        <v>289</v>
      </c>
      <c r="AH21" s="482" t="s">
        <v>290</v>
      </c>
      <c r="AI21" s="482" t="s">
        <v>291</v>
      </c>
      <c r="AJ21" s="483" t="s">
        <v>292</v>
      </c>
      <c r="AK21" s="483" t="s">
        <v>293</v>
      </c>
    </row>
    <row r="22" spans="1:38" ht="56.25" customHeight="1">
      <c r="A22" s="229">
        <f>'RAW MONTHLY'!A22</f>
        <v>44202</v>
      </c>
      <c r="B22" s="230" t="str">
        <f>'RAW MONTHLY'!C22</f>
        <v>APATA 33KV FDR</v>
      </c>
      <c r="C22" s="5" t="str">
        <f t="shared" si="0"/>
        <v>1</v>
      </c>
      <c r="D22" s="5" t="str">
        <f>'RAW MONTHLY'!E22</f>
        <v>EDC/E/F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6.9444444444444441E-3</v>
      </c>
      <c r="I22" s="7">
        <f>'RAW MONTHLY'!H22</f>
        <v>6.9444444444444441E-3</v>
      </c>
      <c r="J22" s="8">
        <f>'RAW MONTHLY'!I22</f>
        <v>0.56319444444444444</v>
      </c>
      <c r="K22" s="235">
        <f t="shared" si="2"/>
        <v>0.56319444444444444</v>
      </c>
      <c r="L22" s="16">
        <f t="shared" si="3"/>
        <v>13.350000000000001</v>
      </c>
      <c r="M22" s="16">
        <f t="shared" si="4"/>
        <v>1</v>
      </c>
      <c r="N22" s="236" t="str">
        <f t="shared" si="5"/>
        <v>1</v>
      </c>
      <c r="O22" s="16" t="str">
        <f>'RAW MONTHLY'!K22</f>
        <v>1MW</v>
      </c>
      <c r="P22" s="16" t="str">
        <f t="shared" si="6"/>
        <v>1</v>
      </c>
      <c r="Q22" s="241">
        <f>'RAW MONTHLY'!L22</f>
        <v>117</v>
      </c>
      <c r="R22" s="244"/>
      <c r="S22" s="242">
        <f t="shared" si="7"/>
        <v>1561.9500000000003</v>
      </c>
      <c r="T22" s="29"/>
      <c r="V22" s="237" t="s">
        <v>268</v>
      </c>
      <c r="W22" s="238" t="s">
        <v>265</v>
      </c>
      <c r="X22" s="238" t="s">
        <v>266</v>
      </c>
      <c r="Y22" s="238" t="s">
        <v>267</v>
      </c>
      <c r="Z22" s="251" t="s">
        <v>294</v>
      </c>
      <c r="AA22" s="252" t="s">
        <v>268</v>
      </c>
      <c r="AB22" s="238" t="s">
        <v>265</v>
      </c>
      <c r="AC22" s="238" t="s">
        <v>266</v>
      </c>
      <c r="AD22" s="238" t="s">
        <v>267</v>
      </c>
      <c r="AE22" s="253" t="s">
        <v>294</v>
      </c>
      <c r="AF22" s="481"/>
      <c r="AG22" s="480"/>
      <c r="AH22" s="482"/>
      <c r="AI22" s="482"/>
      <c r="AJ22" s="483"/>
      <c r="AK22" s="483"/>
    </row>
    <row r="23" spans="1:38" ht="30" customHeight="1">
      <c r="A23" s="229">
        <f>'RAW MONTHLY'!A23</f>
        <v>44347</v>
      </c>
      <c r="B23" s="230" t="str">
        <f>'RAW MONTHLY'!C23</f>
        <v>MINISTER 33KV</v>
      </c>
      <c r="C23" s="5" t="str">
        <f t="shared" si="0"/>
        <v/>
      </c>
      <c r="D23" s="5" t="str">
        <f>'RAW MONTHLY'!E23</f>
        <v>EDC F/O</v>
      </c>
      <c r="E23" s="5" t="str">
        <f t="shared" si="8"/>
        <v>EDC</v>
      </c>
      <c r="F23" s="6" t="s">
        <v>34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0.64722222222222225</v>
      </c>
      <c r="K23" s="235">
        <f t="shared" si="2"/>
        <v>0.64722222222222225</v>
      </c>
      <c r="L23" s="16">
        <f t="shared" si="3"/>
        <v>15.533333333333335</v>
      </c>
      <c r="M23" s="16">
        <f t="shared" si="4"/>
        <v>0.03</v>
      </c>
      <c r="N23" s="236" t="str">
        <f t="shared" si="5"/>
        <v>0.03</v>
      </c>
      <c r="O23" s="16">
        <f>'RAW MONTHLY'!K23</f>
        <v>0.03</v>
      </c>
      <c r="P23" s="16" t="str">
        <f t="shared" si="6"/>
        <v>1</v>
      </c>
      <c r="Q23" s="241">
        <f>'RAW MONTHLY'!L23</f>
        <v>1065</v>
      </c>
      <c r="R23" s="244"/>
      <c r="S23" s="242">
        <f t="shared" si="7"/>
        <v>16543</v>
      </c>
      <c r="T23" s="26"/>
      <c r="V23" s="240">
        <f>COUNTIFS(C$6:C$2000,"*1*",E$6:E$2000,"*E*",B$6:B$2000,"*ELE*")</f>
        <v>16</v>
      </c>
      <c r="W23" s="240">
        <f>COUNTIFS(C$6:C$2000,"*1*",E$6:E$2000,"*L*",B$6:B$2000,"*ELE*")</f>
        <v>6</v>
      </c>
      <c r="X23" s="240">
        <f>COUNTIFS(C$6:C$2000,"*1*",E$6:E$2000,"*P*",B$6:B$2000,"*ELE*")</f>
        <v>1</v>
      </c>
      <c r="Y23" s="240">
        <f>COUNTIFS(C$6:C$2000,"*1*",E$6:E$2000,"*F*",B$6:B$2000,"*ELE*")</f>
        <v>0</v>
      </c>
      <c r="Z23" s="240">
        <f>SUM(W23:Y23)</f>
        <v>7</v>
      </c>
      <c r="AA23" s="104">
        <f>SUMIFS(L$6:L$2000,E$6:E$2000,"*E*",B$6:B$2000,"*ELE*")</f>
        <v>39.63333333333334</v>
      </c>
      <c r="AB23" s="104">
        <f>SUMIFS(L$6:L$2000,E$6:E$2000,"*L*",B$6:B$2000,"*ELE*")</f>
        <v>12.200000000000001</v>
      </c>
      <c r="AC23" s="104">
        <f>SUMIFS(L$6:L$2000,E$6:E$2000,"*P*",B$6:B$2000,"*ELE*")</f>
        <v>7.5</v>
      </c>
      <c r="AD23" s="104">
        <f>SUMIFS(L$6:L$2000,E$6:E$2000,"*F*",B$6:B$2000,"*ELE*")</f>
        <v>0</v>
      </c>
      <c r="AE23" s="104">
        <f>SUM(AB23:AD23)</f>
        <v>19.700000000000003</v>
      </c>
      <c r="AF23" s="391">
        <f t="array" ref="AF23">MAX(IF($B$6:$B$2000=AL20,$M$6:$M$2000))</f>
        <v>10</v>
      </c>
      <c r="AG23" s="254">
        <f>SUMIFS(S$6:S$2000,B$6:B$2000,"*ELE*")</f>
        <v>111204.38333333335</v>
      </c>
      <c r="AH23" s="254">
        <f>SUMIFS(S$6:S$2000,E$6:E$2000,"*E*",B$6:B$2000,"*ELE*")</f>
        <v>37606.683333333342</v>
      </c>
      <c r="AI23" s="254">
        <f>AG23-AH23</f>
        <v>73597.700000000012</v>
      </c>
      <c r="AJ23" s="254">
        <f>IFERROR(AH23/AA23,0)</f>
        <v>948.86501261564342</v>
      </c>
      <c r="AK23" s="254">
        <f>IFERROR(AI23/AE23,0)</f>
        <v>3735.9238578680201</v>
      </c>
    </row>
    <row r="24" spans="1:38" ht="30" customHeight="1">
      <c r="A24" s="229">
        <f>'RAW MONTHLY'!A24</f>
        <v>44347</v>
      </c>
      <c r="B24" s="230" t="str">
        <f>'RAW MONTHLY'!C24</f>
        <v>APETE 33KV</v>
      </c>
      <c r="C24" s="5" t="str">
        <f t="shared" si="0"/>
        <v/>
      </c>
      <c r="D24" s="5" t="str">
        <f>'RAW MONTHLY'!E24</f>
        <v>EDC 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0</v>
      </c>
      <c r="I24" s="7">
        <f>'RAW MONTHLY'!H24</f>
        <v>0</v>
      </c>
      <c r="J24" s="8">
        <f>'RAW MONTHLY'!I24</f>
        <v>0.44097222222222227</v>
      </c>
      <c r="K24" s="235">
        <f t="shared" si="2"/>
        <v>0.44097222222222227</v>
      </c>
      <c r="L24" s="16">
        <f t="shared" si="3"/>
        <v>10.583333333333334</v>
      </c>
      <c r="M24" s="16">
        <f t="shared" si="4"/>
        <v>8</v>
      </c>
      <c r="N24" s="236" t="str">
        <f t="shared" si="5"/>
        <v>8</v>
      </c>
      <c r="O24" s="16">
        <f>'RAW MONTHLY'!K24</f>
        <v>8</v>
      </c>
      <c r="P24" s="16" t="str">
        <f t="shared" si="6"/>
        <v>1</v>
      </c>
      <c r="Q24" s="241">
        <f>'RAW MONTHLY'!L24</f>
        <v>9306</v>
      </c>
      <c r="R24" s="244"/>
      <c r="S24" s="242">
        <f t="shared" si="7"/>
        <v>98488.5</v>
      </c>
      <c r="T24" s="26"/>
    </row>
    <row r="25" spans="1:38" ht="30" customHeight="1">
      <c r="A25" s="229">
        <f>'RAW MONTHLY'!A25</f>
        <v>44347</v>
      </c>
      <c r="B25" s="230" t="str">
        <f>'RAW MONTHLY'!C25</f>
        <v>SAMONDA 33KV</v>
      </c>
      <c r="C25" s="5" t="str">
        <f t="shared" si="0"/>
        <v/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</v>
      </c>
      <c r="I25" s="7">
        <f>'RAW MONTHLY'!H25</f>
        <v>0</v>
      </c>
      <c r="J25" s="8">
        <f>'RAW MONTHLY'!I25</f>
        <v>0.80486111111111114</v>
      </c>
      <c r="K25" s="235">
        <f t="shared" si="2"/>
        <v>0.80486111111111114</v>
      </c>
      <c r="L25" s="16">
        <f t="shared" si="3"/>
        <v>19.316666666666666</v>
      </c>
      <c r="M25" s="16">
        <f t="shared" si="4"/>
        <v>0.5</v>
      </c>
      <c r="N25" s="236" t="str">
        <f t="shared" si="5"/>
        <v>0.5</v>
      </c>
      <c r="O25" s="16">
        <f>'RAW MONTHLY'!K25</f>
        <v>0.5</v>
      </c>
      <c r="P25" s="16" t="str">
        <f t="shared" si="6"/>
        <v>1</v>
      </c>
      <c r="Q25" s="241">
        <f>'RAW MONTHLY'!L25</f>
        <v>20</v>
      </c>
      <c r="R25" s="244"/>
      <c r="S25" s="242">
        <f t="shared" si="7"/>
        <v>386.33333333333331</v>
      </c>
      <c r="T25" s="17"/>
    </row>
    <row r="26" spans="1:38" ht="30" customHeight="1">
      <c r="A26" s="229">
        <f>'RAW MONTHLY'!A26</f>
        <v>44347</v>
      </c>
      <c r="B26" s="230" t="str">
        <f>'RAW MONTHLY'!C26</f>
        <v>AGODI 2 33KV</v>
      </c>
      <c r="C26" s="5" t="str">
        <f t="shared" si="0"/>
        <v/>
      </c>
      <c r="D26" s="5" t="str">
        <f>'RAW MONTHLY'!E26</f>
        <v>EDC F/O</v>
      </c>
      <c r="E26" s="5" t="str">
        <f t="shared" si="8"/>
        <v>EDC</v>
      </c>
      <c r="F26" s="6" t="s">
        <v>278</v>
      </c>
      <c r="G26" s="6">
        <v>7</v>
      </c>
      <c r="H26" s="17">
        <f t="shared" si="1"/>
        <v>0</v>
      </c>
      <c r="I26" s="7">
        <f>'RAW MONTHLY'!H26</f>
        <v>0</v>
      </c>
      <c r="J26" s="8">
        <f>'RAW MONTHLY'!I26</f>
        <v>0.62638888888888888</v>
      </c>
      <c r="K26" s="235">
        <f t="shared" si="2"/>
        <v>0.62638888888888888</v>
      </c>
      <c r="L26" s="16">
        <f t="shared" si="3"/>
        <v>15.033333333333333</v>
      </c>
      <c r="M26" s="16">
        <f t="shared" si="4"/>
        <v>0.5</v>
      </c>
      <c r="N26" s="236" t="str">
        <f t="shared" si="5"/>
        <v>0.5</v>
      </c>
      <c r="O26" s="16">
        <f>'RAW MONTHLY'!K26</f>
        <v>0.5</v>
      </c>
      <c r="P26" s="16" t="str">
        <f t="shared" si="6"/>
        <v>1</v>
      </c>
      <c r="Q26" s="241">
        <f>'RAW MONTHLY'!L26</f>
        <v>6</v>
      </c>
      <c r="R26" s="244"/>
      <c r="S26" s="242">
        <f t="shared" si="7"/>
        <v>90.2</v>
      </c>
      <c r="T26" s="30"/>
      <c r="V26" s="477" t="s">
        <v>279</v>
      </c>
      <c r="W26" s="477"/>
      <c r="X26" s="477"/>
      <c r="Y26" s="477"/>
      <c r="Z26" s="477"/>
      <c r="AA26" s="477"/>
      <c r="AB26" s="477"/>
      <c r="AC26" s="477"/>
      <c r="AD26" s="477"/>
      <c r="AE26" s="477"/>
      <c r="AF26" s="477"/>
      <c r="AG26" s="477"/>
      <c r="AL26" s="403" t="s">
        <v>43</v>
      </c>
    </row>
    <row r="27" spans="1:38" ht="30" customHeight="1">
      <c r="A27" s="229">
        <f>'RAW MONTHLY'!A27</f>
        <v>44347</v>
      </c>
      <c r="B27" s="230" t="str">
        <f>'RAW MONTHLY'!C27</f>
        <v>ELEYELE</v>
      </c>
      <c r="C27" s="5" t="str">
        <f t="shared" si="0"/>
        <v/>
      </c>
      <c r="D27" s="5" t="str">
        <f>'RAW MONTHLY'!E27</f>
        <v>EDC F/O</v>
      </c>
      <c r="E27" s="5" t="str">
        <f t="shared" si="8"/>
        <v>EDC</v>
      </c>
      <c r="F27" s="6" t="s">
        <v>34</v>
      </c>
      <c r="G27" s="6">
        <v>7</v>
      </c>
      <c r="H27" s="17">
        <f t="shared" si="1"/>
        <v>0</v>
      </c>
      <c r="I27" s="7">
        <f>'RAW MONTHLY'!H27</f>
        <v>0</v>
      </c>
      <c r="J27" s="8">
        <f>'RAW MONTHLY'!I27</f>
        <v>0.33402777777777781</v>
      </c>
      <c r="K27" s="235">
        <f t="shared" si="2"/>
        <v>0.33402777777777781</v>
      </c>
      <c r="L27" s="16">
        <f t="shared" si="3"/>
        <v>8.0166666666666675</v>
      </c>
      <c r="M27" s="16">
        <f t="shared" si="4"/>
        <v>1</v>
      </c>
      <c r="N27" s="236" t="str">
        <f t="shared" si="5"/>
        <v>1</v>
      </c>
      <c r="O27" s="16">
        <f>'RAW MONTHLY'!K27</f>
        <v>1</v>
      </c>
      <c r="P27" s="16" t="str">
        <f t="shared" si="6"/>
        <v>1</v>
      </c>
      <c r="Q27" s="241">
        <f>'RAW MONTHLY'!L27</f>
        <v>33</v>
      </c>
      <c r="R27" s="247"/>
      <c r="S27" s="242">
        <f t="shared" si="7"/>
        <v>264.55</v>
      </c>
      <c r="T27" s="6"/>
      <c r="V27" s="478" t="s">
        <v>258</v>
      </c>
      <c r="W27" s="478"/>
      <c r="X27" s="478"/>
      <c r="Y27" s="478"/>
      <c r="Z27" s="478"/>
      <c r="AA27" s="478" t="s">
        <v>259</v>
      </c>
      <c r="AB27" s="478"/>
      <c r="AC27" s="478"/>
      <c r="AD27" s="478"/>
      <c r="AE27" s="478"/>
      <c r="AF27" s="481" t="s">
        <v>288</v>
      </c>
      <c r="AG27" s="480" t="s">
        <v>289</v>
      </c>
      <c r="AH27" s="482" t="s">
        <v>290</v>
      </c>
      <c r="AI27" s="482" t="s">
        <v>291</v>
      </c>
      <c r="AJ27" s="483" t="s">
        <v>292</v>
      </c>
      <c r="AK27" s="483" t="s">
        <v>293</v>
      </c>
    </row>
    <row r="28" spans="1:38" ht="54" customHeight="1">
      <c r="A28" s="229">
        <f>'RAW MONTHLY'!A28</f>
        <v>44347</v>
      </c>
      <c r="B28" s="230" t="str">
        <f>'RAW MONTHLY'!C28</f>
        <v>FANMILK 33KV</v>
      </c>
      <c r="C28" s="5" t="str">
        <f t="shared" si="0"/>
        <v/>
      </c>
      <c r="D28" s="5" t="str">
        <f>'RAW MONTHLY'!E28</f>
        <v>EDC F/O</v>
      </c>
      <c r="E28" s="5" t="str">
        <f t="shared" si="8"/>
        <v>EDC</v>
      </c>
      <c r="F28" s="6" t="s">
        <v>34</v>
      </c>
      <c r="G28" s="6">
        <v>7</v>
      </c>
      <c r="H28" s="17">
        <f t="shared" si="1"/>
        <v>0</v>
      </c>
      <c r="I28" s="7">
        <f>'RAW MONTHLY'!H28</f>
        <v>0</v>
      </c>
      <c r="J28" s="8">
        <f>'RAW MONTHLY'!I28</f>
        <v>0.47916666666666669</v>
      </c>
      <c r="K28" s="235">
        <f t="shared" si="2"/>
        <v>0.47916666666666669</v>
      </c>
      <c r="L28" s="16">
        <f t="shared" si="3"/>
        <v>11.5</v>
      </c>
      <c r="M28" s="16">
        <f t="shared" si="4"/>
        <v>1.5</v>
      </c>
      <c r="N28" s="236" t="str">
        <f t="shared" si="5"/>
        <v>1.5</v>
      </c>
      <c r="O28" s="16">
        <f>'RAW MONTHLY'!K28</f>
        <v>1.5</v>
      </c>
      <c r="P28" s="16" t="str">
        <f t="shared" si="6"/>
        <v>1</v>
      </c>
      <c r="Q28" s="241">
        <f>'RAW MONTHLY'!L28</f>
        <v>1</v>
      </c>
      <c r="R28" s="247"/>
      <c r="S28" s="242">
        <f t="shared" si="7"/>
        <v>11.5</v>
      </c>
      <c r="T28" s="6"/>
      <c r="V28" s="237" t="s">
        <v>268</v>
      </c>
      <c r="W28" s="238" t="s">
        <v>265</v>
      </c>
      <c r="X28" s="238" t="s">
        <v>266</v>
      </c>
      <c r="Y28" s="238" t="s">
        <v>267</v>
      </c>
      <c r="Z28" s="251" t="s">
        <v>294</v>
      </c>
      <c r="AA28" s="252" t="s">
        <v>268</v>
      </c>
      <c r="AB28" s="238" t="s">
        <v>265</v>
      </c>
      <c r="AC28" s="238" t="s">
        <v>266</v>
      </c>
      <c r="AD28" s="238" t="s">
        <v>267</v>
      </c>
      <c r="AE28" s="253" t="s">
        <v>294</v>
      </c>
      <c r="AF28" s="481"/>
      <c r="AG28" s="480"/>
      <c r="AH28" s="482"/>
      <c r="AI28" s="482"/>
      <c r="AJ28" s="483"/>
      <c r="AK28" s="483"/>
    </row>
    <row r="29" spans="1:38" ht="30" customHeight="1">
      <c r="A29" s="229">
        <f>'RAW MONTHLY'!A29</f>
        <v>44348</v>
      </c>
      <c r="B29" s="230" t="str">
        <f>'RAW MONTHLY'!C29</f>
        <v>IYAGANKU 33KV</v>
      </c>
      <c r="C29" s="5" t="str">
        <f t="shared" si="0"/>
        <v>1</v>
      </c>
      <c r="D29" s="5" t="str">
        <f>'RAW MONTHLY'!E29</f>
        <v>EDC F/O</v>
      </c>
      <c r="E29" s="5" t="str">
        <f t="shared" si="8"/>
        <v>EDC</v>
      </c>
      <c r="F29" s="6" t="s">
        <v>34</v>
      </c>
      <c r="G29" s="6">
        <v>7</v>
      </c>
      <c r="H29" s="17">
        <f t="shared" si="1"/>
        <v>0.47569444444444442</v>
      </c>
      <c r="I29" s="7">
        <f>'RAW MONTHLY'!H29</f>
        <v>0.47569444444444442</v>
      </c>
      <c r="J29" s="8">
        <f>'RAW MONTHLY'!I29</f>
        <v>0.4861111111111111</v>
      </c>
      <c r="K29" s="235">
        <f t="shared" si="2"/>
        <v>0.4861111111111111</v>
      </c>
      <c r="L29" s="16">
        <f t="shared" si="3"/>
        <v>0.25</v>
      </c>
      <c r="M29" s="16">
        <f t="shared" si="4"/>
        <v>3</v>
      </c>
      <c r="N29" s="236" t="str">
        <f t="shared" si="5"/>
        <v>3</v>
      </c>
      <c r="O29" s="16">
        <f>'RAW MONTHLY'!K29</f>
        <v>3</v>
      </c>
      <c r="P29" s="16" t="str">
        <f t="shared" si="6"/>
        <v>1</v>
      </c>
      <c r="Q29" s="241">
        <f>'RAW MONTHLY'!L29</f>
        <v>1766</v>
      </c>
      <c r="R29" s="248"/>
      <c r="S29" s="242">
        <f t="shared" si="7"/>
        <v>441.5</v>
      </c>
      <c r="T29" s="29"/>
      <c r="V29" s="240">
        <f>COUNTIFS(C$6:C$2000,"*1*",E$6:E$2000,"*E*",B$6:B$2000,"*LAN*")</f>
        <v>49</v>
      </c>
      <c r="W29" s="240">
        <f>COUNTIFS(C$6:C$2000,"*1*",E$6:E$2000,"*L*",B$6:B$2000,"*LAN*")</f>
        <v>15</v>
      </c>
      <c r="X29" s="240">
        <f>COUNTIFS(C$6:C$2000,"*1*",E$6:E$2000,"*P*",B$6:B$2000,"*LAN*")</f>
        <v>1</v>
      </c>
      <c r="Y29" s="240">
        <f>COUNTIFS(C$6:C$2000,"*1*",E$6:E$2000,"*F*",B$6:B$2000,"*LAN*")</f>
        <v>1</v>
      </c>
      <c r="Z29" s="240">
        <f>SUM(W29:Y29)</f>
        <v>17</v>
      </c>
      <c r="AA29" s="104">
        <f>SUMIFS(L$6:L$2000,E$6:E$2000,"*E*",B$6:B$2000,"*LAN*")</f>
        <v>166.73333333333335</v>
      </c>
      <c r="AB29" s="104">
        <f>SUMIFS(L$6:L$2000,E$6:E$2000,"*L*",B$6:B$2000,"*LAN*")</f>
        <v>22.999999999999993</v>
      </c>
      <c r="AC29" s="104">
        <f>SUMIFS(L$6:L$2000,E$6:E$2000,"*P*",B$6:B$2000,"*LAN*")</f>
        <v>7.5166666666666666</v>
      </c>
      <c r="AD29" s="104">
        <f>SUMIFS(L$6:L$2000,E$6:E$2000,"*F*",B$6:B$2000,"*LAN*")</f>
        <v>4.2333333333333334</v>
      </c>
      <c r="AE29" s="104">
        <f>SUM(AB29:AD29)</f>
        <v>34.749999999999993</v>
      </c>
      <c r="AF29" s="391">
        <f t="array" ref="AF29">MAX(IF($B$6:$B$2000=AL26,$M$6:$M$2000))</f>
        <v>17</v>
      </c>
      <c r="AG29" s="254">
        <f>SUMIFS(S$6:S$2000,B$6:B$2000,"*LAN*")</f>
        <v>710607.83333333349</v>
      </c>
      <c r="AH29" s="254">
        <f>SUMIFS(S$6:S$2000,E$6:E$2000,"*E*",B$6:B$2000,"*LAN*")</f>
        <v>607951.83333333326</v>
      </c>
      <c r="AI29" s="254">
        <f>AG29-AH29</f>
        <v>102656.00000000023</v>
      </c>
      <c r="AJ29" s="254">
        <f>IFERROR(AH29/AA29,0)</f>
        <v>3646.252499000399</v>
      </c>
      <c r="AK29" s="254">
        <f>IFERROR(AI29/AE29,0)</f>
        <v>2954.1294964028848</v>
      </c>
    </row>
    <row r="30" spans="1:38" ht="30" customHeight="1">
      <c r="A30" s="229">
        <f>'RAW MONTHLY'!A30</f>
        <v>44348</v>
      </c>
      <c r="B30" s="230" t="str">
        <f>'RAW MONTHLY'!C30</f>
        <v>IYAGANKU 33KV</v>
      </c>
      <c r="C30" s="5" t="str">
        <f t="shared" si="0"/>
        <v>1</v>
      </c>
      <c r="D30" s="5" t="str">
        <f>'RAW MONTHLY'!E30</f>
        <v>EDC F/O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0.48888888888888887</v>
      </c>
      <c r="I30" s="7">
        <f>'RAW MONTHLY'!H30</f>
        <v>0.48888888888888887</v>
      </c>
      <c r="J30" s="8">
        <f>'RAW MONTHLY'!I30</f>
        <v>0.66319444444444442</v>
      </c>
      <c r="K30" s="235">
        <f t="shared" si="2"/>
        <v>0.66319444444444442</v>
      </c>
      <c r="L30" s="16">
        <f t="shared" si="3"/>
        <v>4.1833333333333336</v>
      </c>
      <c r="M30" s="16">
        <f t="shared" si="4"/>
        <v>3</v>
      </c>
      <c r="N30" s="236" t="str">
        <f t="shared" si="5"/>
        <v>3</v>
      </c>
      <c r="O30" s="16">
        <f>'RAW MONTHLY'!K30</f>
        <v>3</v>
      </c>
      <c r="P30" s="16" t="str">
        <f t="shared" si="6"/>
        <v>1</v>
      </c>
      <c r="Q30" s="241">
        <f>'RAW MONTHLY'!L30</f>
        <v>1766</v>
      </c>
      <c r="R30" s="248"/>
      <c r="S30" s="242">
        <f t="shared" si="7"/>
        <v>7387.7666666666673</v>
      </c>
      <c r="T30" s="25"/>
    </row>
    <row r="31" spans="1:38" ht="30" customHeight="1">
      <c r="A31" s="229">
        <f>'RAW MONTHLY'!A31</f>
        <v>44348</v>
      </c>
      <c r="B31" s="230" t="str">
        <f>'RAW MONTHLY'!C31</f>
        <v>AGODI 1 33KV</v>
      </c>
      <c r="C31" s="5" t="str">
        <f t="shared" si="0"/>
        <v>1</v>
      </c>
      <c r="D31" s="5" t="str">
        <f>'RAW MONTHLY'!E31</f>
        <v>EDC F/O</v>
      </c>
      <c r="E31" s="5" t="str">
        <f t="shared" si="8"/>
        <v>EDC</v>
      </c>
      <c r="F31" s="5" t="s">
        <v>34</v>
      </c>
      <c r="G31" s="5">
        <v>7</v>
      </c>
      <c r="H31" s="17">
        <f t="shared" si="1"/>
        <v>0.55208333333333337</v>
      </c>
      <c r="I31" s="7">
        <f>'RAW MONTHLY'!H31</f>
        <v>0.55208333333333337</v>
      </c>
      <c r="J31" s="8">
        <f>'RAW MONTHLY'!I31</f>
        <v>0.63472222222222219</v>
      </c>
      <c r="K31" s="235">
        <f t="shared" si="2"/>
        <v>0.63472222222222219</v>
      </c>
      <c r="L31" s="16">
        <f t="shared" si="3"/>
        <v>1.9833333333333334</v>
      </c>
      <c r="M31" s="16">
        <f t="shared" si="4"/>
        <v>0.5</v>
      </c>
      <c r="N31" s="236" t="str">
        <f t="shared" si="5"/>
        <v>0.5</v>
      </c>
      <c r="O31" s="16">
        <f>'RAW MONTHLY'!K31</f>
        <v>0.5</v>
      </c>
      <c r="P31" s="16" t="str">
        <f t="shared" si="6"/>
        <v>1</v>
      </c>
      <c r="Q31" s="241">
        <f>'RAW MONTHLY'!L31</f>
        <v>166</v>
      </c>
      <c r="R31" s="249"/>
      <c r="S31" s="242">
        <f t="shared" si="7"/>
        <v>329.23333333333335</v>
      </c>
      <c r="T31" s="30"/>
    </row>
    <row r="32" spans="1:38" ht="30" customHeight="1">
      <c r="A32" s="229">
        <f>'RAW MONTHLY'!A32</f>
        <v>44348</v>
      </c>
      <c r="B32" s="230" t="str">
        <f>'RAW MONTHLY'!C32</f>
        <v>ELEYELE</v>
      </c>
      <c r="C32" s="5" t="str">
        <f t="shared" si="0"/>
        <v>1</v>
      </c>
      <c r="D32" s="5" t="str">
        <f>'RAW MONTHLY'!E32</f>
        <v>EDC 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0.62083333333333335</v>
      </c>
      <c r="I32" s="7">
        <f>'RAW MONTHLY'!H32</f>
        <v>0.62083333333333335</v>
      </c>
      <c r="J32" s="8">
        <f>'RAW MONTHLY'!I32</f>
        <v>0.6430555555555556</v>
      </c>
      <c r="K32" s="235">
        <f t="shared" si="2"/>
        <v>0.6430555555555556</v>
      </c>
      <c r="L32" s="16">
        <f t="shared" si="3"/>
        <v>0.53333333333333333</v>
      </c>
      <c r="M32" s="16">
        <f t="shared" si="4"/>
        <v>1</v>
      </c>
      <c r="N32" s="236" t="str">
        <f t="shared" si="5"/>
        <v>1</v>
      </c>
      <c r="O32" s="16">
        <f>'RAW MONTHLY'!K32</f>
        <v>1</v>
      </c>
      <c r="P32" s="16" t="str">
        <f t="shared" si="6"/>
        <v>1</v>
      </c>
      <c r="Q32" s="241">
        <f>'RAW MONTHLY'!L32</f>
        <v>33</v>
      </c>
      <c r="R32" s="249"/>
      <c r="S32" s="242">
        <f t="shared" si="7"/>
        <v>17.600000000000001</v>
      </c>
      <c r="T32" s="30"/>
      <c r="V32" s="477" t="s">
        <v>24</v>
      </c>
      <c r="W32" s="477"/>
      <c r="X32" s="477"/>
      <c r="Y32" s="477"/>
      <c r="Z32" s="477"/>
      <c r="AA32" s="477"/>
      <c r="AB32" s="477"/>
      <c r="AC32" s="477"/>
      <c r="AD32" s="477"/>
      <c r="AE32" s="477"/>
      <c r="AF32" s="477"/>
      <c r="AG32" s="477"/>
      <c r="AL32" s="374" t="s">
        <v>24</v>
      </c>
    </row>
    <row r="33" spans="1:38" ht="30" customHeight="1">
      <c r="A33" s="229">
        <f>'RAW MONTHLY'!A33</f>
        <v>44348</v>
      </c>
      <c r="B33" s="230" t="str">
        <f>'RAW MONTHLY'!C33</f>
        <v>APETE 33KV</v>
      </c>
      <c r="C33" s="5" t="str">
        <f t="shared" si="0"/>
        <v>1</v>
      </c>
      <c r="D33" s="5" t="str">
        <f>'RAW MONTHLY'!E33</f>
        <v>EDC 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0.62083333333333335</v>
      </c>
      <c r="I33" s="7">
        <f>'RAW MONTHLY'!H33</f>
        <v>0.62083333333333335</v>
      </c>
      <c r="J33" s="8">
        <f>'RAW MONTHLY'!I33</f>
        <v>0.99930555555555556</v>
      </c>
      <c r="K33" s="235">
        <f t="shared" si="2"/>
        <v>0.99930555555555556</v>
      </c>
      <c r="L33" s="16">
        <f t="shared" si="3"/>
        <v>9.0833333333333339</v>
      </c>
      <c r="M33" s="16">
        <f t="shared" si="4"/>
        <v>8</v>
      </c>
      <c r="N33" s="236" t="str">
        <f t="shared" si="5"/>
        <v>8</v>
      </c>
      <c r="O33" s="16">
        <f>'RAW MONTHLY'!K33</f>
        <v>8</v>
      </c>
      <c r="P33" s="16" t="str">
        <f t="shared" si="6"/>
        <v>0</v>
      </c>
      <c r="Q33" s="241">
        <f>'RAW MONTHLY'!L33</f>
        <v>9306</v>
      </c>
      <c r="R33" s="249"/>
      <c r="S33" s="242">
        <f t="shared" si="7"/>
        <v>0</v>
      </c>
      <c r="T33" s="30"/>
      <c r="V33" s="478" t="s">
        <v>258</v>
      </c>
      <c r="W33" s="478"/>
      <c r="X33" s="478"/>
      <c r="Y33" s="478"/>
      <c r="Z33" s="478"/>
      <c r="AA33" s="478" t="s">
        <v>259</v>
      </c>
      <c r="AB33" s="478"/>
      <c r="AC33" s="478"/>
      <c r="AD33" s="478"/>
      <c r="AE33" s="478"/>
      <c r="AF33" s="481" t="s">
        <v>288</v>
      </c>
      <c r="AG33" s="480" t="s">
        <v>289</v>
      </c>
      <c r="AH33" s="482" t="s">
        <v>290</v>
      </c>
      <c r="AI33" s="482" t="s">
        <v>291</v>
      </c>
      <c r="AJ33" s="483" t="s">
        <v>292</v>
      </c>
      <c r="AK33" s="483" t="s">
        <v>293</v>
      </c>
    </row>
    <row r="34" spans="1:38" ht="61.5" customHeight="1">
      <c r="A34" s="229">
        <f>'RAW MONTHLY'!A34</f>
        <v>44202</v>
      </c>
      <c r="B34" s="230" t="str">
        <f>'RAW MONTHLY'!C34</f>
        <v>INDUSTRIAL 33KV</v>
      </c>
      <c r="C34" s="5" t="str">
        <f t="shared" si="0"/>
        <v/>
      </c>
      <c r="D34" s="5" t="str">
        <f>'RAW MONTHLY'!E34</f>
        <v>EDC 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</v>
      </c>
      <c r="I34" s="7">
        <f>'RAW MONTHLY'!H34</f>
        <v>0</v>
      </c>
      <c r="J34" s="8">
        <f>'RAW MONTHLY'!I34</f>
        <v>0.50902777777777775</v>
      </c>
      <c r="K34" s="235">
        <f t="shared" si="2"/>
        <v>0.50902777777777775</v>
      </c>
      <c r="L34" s="16">
        <f t="shared" si="3"/>
        <v>12.216666666666665</v>
      </c>
      <c r="M34" s="16">
        <f t="shared" si="4"/>
        <v>6</v>
      </c>
      <c r="N34" s="236" t="str">
        <f t="shared" si="5"/>
        <v>6</v>
      </c>
      <c r="O34" s="16">
        <f>'RAW MONTHLY'!K34</f>
        <v>6</v>
      </c>
      <c r="P34" s="16" t="str">
        <f t="shared" si="6"/>
        <v>1</v>
      </c>
      <c r="Q34" s="241">
        <f>'RAW MONTHLY'!L34</f>
        <v>25</v>
      </c>
      <c r="R34" s="249"/>
      <c r="S34" s="242">
        <f t="shared" si="7"/>
        <v>305.41666666666663</v>
      </c>
      <c r="T34" s="30"/>
      <c r="V34" s="237" t="s">
        <v>268</v>
      </c>
      <c r="W34" s="238" t="s">
        <v>265</v>
      </c>
      <c r="X34" s="238" t="s">
        <v>266</v>
      </c>
      <c r="Y34" s="238" t="s">
        <v>267</v>
      </c>
      <c r="Z34" s="251" t="s">
        <v>294</v>
      </c>
      <c r="AA34" s="252" t="s">
        <v>268</v>
      </c>
      <c r="AB34" s="238" t="s">
        <v>265</v>
      </c>
      <c r="AC34" s="238" t="s">
        <v>266</v>
      </c>
      <c r="AD34" s="238" t="s">
        <v>267</v>
      </c>
      <c r="AE34" s="253" t="s">
        <v>294</v>
      </c>
      <c r="AF34" s="481"/>
      <c r="AG34" s="480"/>
      <c r="AH34" s="482"/>
      <c r="AI34" s="482"/>
      <c r="AJ34" s="483"/>
      <c r="AK34" s="483"/>
    </row>
    <row r="35" spans="1:38" ht="30" customHeight="1">
      <c r="A35" s="229">
        <f>'RAW MONTHLY'!A35</f>
        <v>44233</v>
      </c>
      <c r="B35" s="230" t="str">
        <f>'RAW MONTHLY'!C35</f>
        <v>LIBERTY 33KV</v>
      </c>
      <c r="C35" s="5" t="str">
        <f t="shared" si="0"/>
        <v>1</v>
      </c>
      <c r="D35" s="5" t="str">
        <f>'RAW MONTHLY'!E35</f>
        <v>TCN L/S</v>
      </c>
      <c r="E35" s="5" t="str">
        <f t="shared" si="8"/>
        <v>L/S</v>
      </c>
      <c r="F35" s="5" t="s">
        <v>34</v>
      </c>
      <c r="G35" s="5">
        <v>7</v>
      </c>
      <c r="H35" s="17">
        <f t="shared" si="1"/>
        <v>0.14444444444444446</v>
      </c>
      <c r="I35" s="7">
        <f>'RAW MONTHLY'!H35</f>
        <v>0.14444444444444446</v>
      </c>
      <c r="J35" s="8">
        <f>'RAW MONTHLY'!I35</f>
        <v>0.15208333333333332</v>
      </c>
      <c r="K35" s="235">
        <f t="shared" si="2"/>
        <v>0.15208333333333332</v>
      </c>
      <c r="L35" s="16">
        <f t="shared" si="3"/>
        <v>0.18333333333333332</v>
      </c>
      <c r="M35" s="16">
        <f t="shared" si="4"/>
        <v>4</v>
      </c>
      <c r="N35" s="236" t="str">
        <f t="shared" si="5"/>
        <v>4</v>
      </c>
      <c r="O35" s="16">
        <f>'RAW MONTHLY'!K35</f>
        <v>4</v>
      </c>
      <c r="P35" s="16" t="str">
        <f t="shared" si="6"/>
        <v>1</v>
      </c>
      <c r="Q35" s="241">
        <f>'RAW MONTHLY'!L35</f>
        <v>11</v>
      </c>
      <c r="R35" s="249"/>
      <c r="S35" s="242">
        <f t="shared" si="7"/>
        <v>2.0166666666666666</v>
      </c>
      <c r="T35" s="30"/>
      <c r="V35" s="240">
        <f>COUNTIFS(C$6:C$2000,"*1*",E$6:E$2000,"*E*",B$6:B$2000,"*EXP*")</f>
        <v>28</v>
      </c>
      <c r="W35" s="240">
        <f>COUNTIFS(C$6:C$2000,"*1*",E$6:E$2000,"*L*",B$6:B$2000,"*EXP*")</f>
        <v>13</v>
      </c>
      <c r="X35" s="240">
        <f>COUNTIFS(C$6:C$2000,"*1*",E$6:E$2000,"*P*",B$6:B$2000,"*EXP*")</f>
        <v>1</v>
      </c>
      <c r="Y35" s="240">
        <f>COUNTIFS(C$6:C$2000,"*1*",E$6:E$2000,"*F*",B$6:B$2000,"*EXP*")</f>
        <v>1</v>
      </c>
      <c r="Z35" s="240">
        <f>SUM(W35:Y35)</f>
        <v>15</v>
      </c>
      <c r="AA35" s="104">
        <f>SUMIFS(L$6:L$2000,E$6:E$2000,"*E*",B$6:B$2000,"*EXP*")</f>
        <v>84.533333333333331</v>
      </c>
      <c r="AB35" s="104">
        <f>SUMIFS(L$6:L$2000,E$6:E$2000,"*L*",B$6:B$2000,"*EXP*")</f>
        <v>25.650000000000006</v>
      </c>
      <c r="AC35" s="104">
        <f>SUMIFS(L$6:L$2000,E$6:E$2000,"*P*",B$6:B$2000,"*EXP*")</f>
        <v>2.3833333333333333</v>
      </c>
      <c r="AD35" s="104">
        <f>SUMIFS(L$6:L$2000,E$6:E$2000,"*F*",B$6:B$2000,"*EXP*")</f>
        <v>0.6166666666666667</v>
      </c>
      <c r="AE35" s="104">
        <f>SUM(AB35:AD35)</f>
        <v>28.650000000000006</v>
      </c>
      <c r="AF35" s="391">
        <f t="array" ref="AF35">MAX(IF($B$6:$B$2000=AL32,$M$6:$M$2000))</f>
        <v>18</v>
      </c>
      <c r="AG35" s="254">
        <f>SUMIFS(S$6:S$2000,B$6:B$2000,"*EXP*")</f>
        <v>78.166666666666671</v>
      </c>
      <c r="AH35" s="254">
        <f>SUMIFS(S$6:S$2000,E$6:E$2000,"*E*",B$6:B$2000,"*EXP*")</f>
        <v>49.516666666666666</v>
      </c>
      <c r="AI35" s="254">
        <f>AG35-AH35</f>
        <v>28.650000000000006</v>
      </c>
      <c r="AJ35" s="254">
        <f>IFERROR(AH35/AA35,0)</f>
        <v>0.5857649842271293</v>
      </c>
      <c r="AK35" s="254">
        <f>IFERROR(AI35/AE35,0)</f>
        <v>1</v>
      </c>
    </row>
    <row r="36" spans="1:38" ht="30" customHeight="1">
      <c r="A36" s="229">
        <f>'RAW MONTHLY'!A36</f>
        <v>44233</v>
      </c>
      <c r="B36" s="230" t="str">
        <f>'RAW MONTHLY'!C36</f>
        <v>OLUYOLE 33KV</v>
      </c>
      <c r="C36" s="5" t="str">
        <f t="shared" si="0"/>
        <v>1</v>
      </c>
      <c r="D36" s="5" t="str">
        <f>'RAW MONTHLY'!E36</f>
        <v>TCN L/S</v>
      </c>
      <c r="E36" s="5" t="str">
        <f t="shared" si="8"/>
        <v>L/S</v>
      </c>
      <c r="F36" s="5">
        <v>99</v>
      </c>
      <c r="G36" s="5">
        <v>6</v>
      </c>
      <c r="H36" s="17">
        <f t="shared" si="1"/>
        <v>0.4597222222222222</v>
      </c>
      <c r="I36" s="7">
        <f>'RAW MONTHLY'!H36</f>
        <v>0.4597222222222222</v>
      </c>
      <c r="J36" s="8">
        <f>'RAW MONTHLY'!I36</f>
        <v>0.51111111111111118</v>
      </c>
      <c r="K36" s="235">
        <f t="shared" si="2"/>
        <v>0.51111111111111118</v>
      </c>
      <c r="L36" s="16">
        <f t="shared" si="3"/>
        <v>1.2333333333333334</v>
      </c>
      <c r="M36" s="16">
        <f t="shared" si="4"/>
        <v>15</v>
      </c>
      <c r="N36" s="236" t="str">
        <f t="shared" si="5"/>
        <v>15</v>
      </c>
      <c r="O36" s="16">
        <f>'RAW MONTHLY'!K36</f>
        <v>15</v>
      </c>
      <c r="P36" s="16" t="str">
        <f t="shared" si="6"/>
        <v>1</v>
      </c>
      <c r="Q36" s="241">
        <f>'RAW MONTHLY'!L36</f>
        <v>14</v>
      </c>
      <c r="R36" s="5"/>
      <c r="S36" s="242">
        <f t="shared" si="7"/>
        <v>17.266666666666666</v>
      </c>
      <c r="T36" s="30"/>
    </row>
    <row r="37" spans="1:38" ht="30" customHeight="1">
      <c r="A37" s="229">
        <f>'RAW MONTHLY'!A37</f>
        <v>44233</v>
      </c>
      <c r="B37" s="230" t="str">
        <f>'RAW MONTHLY'!C37</f>
        <v>OLUYOLE 33KV</v>
      </c>
      <c r="C37" s="5" t="str">
        <f t="shared" si="0"/>
        <v>1</v>
      </c>
      <c r="D37" s="5" t="str">
        <f>'RAW MONTHLY'!E37</f>
        <v>TCN L/S</v>
      </c>
      <c r="E37" s="5" t="str">
        <f t="shared" si="8"/>
        <v>L/S</v>
      </c>
      <c r="F37" s="5" t="s">
        <v>34</v>
      </c>
      <c r="G37" s="5">
        <v>7</v>
      </c>
      <c r="H37" s="17">
        <f t="shared" si="1"/>
        <v>0.7895833333333333</v>
      </c>
      <c r="I37" s="7">
        <f>'RAW MONTHLY'!H37</f>
        <v>0.7895833333333333</v>
      </c>
      <c r="J37" s="8">
        <f>'RAW MONTHLY'!I37</f>
        <v>0.82291666666666663</v>
      </c>
      <c r="K37" s="235">
        <f t="shared" si="2"/>
        <v>0.82291666666666663</v>
      </c>
      <c r="L37" s="16">
        <f t="shared" si="3"/>
        <v>0.8</v>
      </c>
      <c r="M37" s="16">
        <f t="shared" si="4"/>
        <v>4</v>
      </c>
      <c r="N37" s="236" t="str">
        <f t="shared" si="5"/>
        <v>4</v>
      </c>
      <c r="O37" s="16">
        <f>'RAW MONTHLY'!K37</f>
        <v>4</v>
      </c>
      <c r="P37" s="16" t="str">
        <f t="shared" si="6"/>
        <v>1</v>
      </c>
      <c r="Q37" s="241">
        <f>'RAW MONTHLY'!L37</f>
        <v>14</v>
      </c>
      <c r="R37" s="234"/>
      <c r="S37" s="242">
        <f t="shared" si="7"/>
        <v>11.200000000000001</v>
      </c>
      <c r="T37" s="35"/>
    </row>
    <row r="38" spans="1:38" ht="30" customHeight="1">
      <c r="A38" s="229">
        <f>'RAW MONTHLY'!A38</f>
        <v>44233</v>
      </c>
      <c r="B38" s="230" t="str">
        <f>'RAW MONTHLY'!C38</f>
        <v>INDUSTRIAL 33KV</v>
      </c>
      <c r="C38" s="5" t="str">
        <f t="shared" si="0"/>
        <v>1</v>
      </c>
      <c r="D38" s="5" t="str">
        <f>'RAW MONTHLY'!E38</f>
        <v>TCN L/S</v>
      </c>
      <c r="E38" s="5" t="str">
        <f t="shared" si="8"/>
        <v>L/S</v>
      </c>
      <c r="F38" s="5" t="s">
        <v>34</v>
      </c>
      <c r="G38" s="5">
        <v>7</v>
      </c>
      <c r="H38" s="17">
        <f t="shared" si="1"/>
        <v>0.79513888888888884</v>
      </c>
      <c r="I38" s="7">
        <f>'RAW MONTHLY'!H38</f>
        <v>0.79513888888888884</v>
      </c>
      <c r="J38" s="8">
        <f>'RAW MONTHLY'!I38</f>
        <v>0.82291666666666663</v>
      </c>
      <c r="K38" s="235">
        <f t="shared" si="2"/>
        <v>0.82291666666666663</v>
      </c>
      <c r="L38" s="16">
        <f t="shared" si="3"/>
        <v>0.66666666666666663</v>
      </c>
      <c r="M38" s="16">
        <f t="shared" si="4"/>
        <v>5</v>
      </c>
      <c r="N38" s="236" t="str">
        <f t="shared" si="5"/>
        <v>5</v>
      </c>
      <c r="O38" s="16">
        <f>'RAW MONTHLY'!K38</f>
        <v>5</v>
      </c>
      <c r="P38" s="16" t="str">
        <f t="shared" si="6"/>
        <v>1</v>
      </c>
      <c r="Q38" s="241">
        <f>'RAW MONTHLY'!L38</f>
        <v>25</v>
      </c>
      <c r="R38" s="5"/>
      <c r="S38" s="242">
        <f t="shared" si="7"/>
        <v>16.666666666666664</v>
      </c>
      <c r="T38" s="35"/>
      <c r="V38" s="477" t="s">
        <v>20</v>
      </c>
      <c r="W38" s="477"/>
      <c r="X38" s="477"/>
      <c r="Y38" s="477"/>
      <c r="Z38" s="477"/>
      <c r="AA38" s="477"/>
      <c r="AB38" s="477"/>
      <c r="AC38" s="477"/>
      <c r="AD38" s="477"/>
      <c r="AE38" s="477"/>
      <c r="AF38" s="477"/>
      <c r="AG38" s="477"/>
      <c r="AL38" s="374" t="s">
        <v>20</v>
      </c>
    </row>
    <row r="39" spans="1:38" ht="30" customHeight="1">
      <c r="A39" s="229">
        <f>'RAW MONTHLY'!A39</f>
        <v>44233</v>
      </c>
      <c r="B39" s="230" t="str">
        <f>'RAW MONTHLY'!C39</f>
        <v>INTERCHANGE 33KV</v>
      </c>
      <c r="C39" s="5" t="str">
        <f t="shared" si="0"/>
        <v>1</v>
      </c>
      <c r="D39" s="5" t="str">
        <f>'RAW MONTHLY'!E39</f>
        <v>TCN L/S</v>
      </c>
      <c r="E39" s="5" t="str">
        <f t="shared" si="8"/>
        <v>L/S</v>
      </c>
      <c r="F39" s="5" t="s">
        <v>34</v>
      </c>
      <c r="G39" s="5">
        <v>7</v>
      </c>
      <c r="H39" s="17">
        <f t="shared" si="1"/>
        <v>0.82013888888888886</v>
      </c>
      <c r="I39" s="7">
        <f>'RAW MONTHLY'!H39</f>
        <v>0.82013888888888886</v>
      </c>
      <c r="J39" s="8">
        <f>'RAW MONTHLY'!I39</f>
        <v>0.99930555555555556</v>
      </c>
      <c r="K39" s="235">
        <f t="shared" si="2"/>
        <v>0.99930555555555556</v>
      </c>
      <c r="L39" s="16">
        <f t="shared" si="3"/>
        <v>4.3</v>
      </c>
      <c r="M39" s="16">
        <f t="shared" si="4"/>
        <v>9</v>
      </c>
      <c r="N39" s="236" t="str">
        <f t="shared" si="5"/>
        <v>9</v>
      </c>
      <c r="O39" s="16">
        <f>'RAW MONTHLY'!K39</f>
        <v>9</v>
      </c>
      <c r="P39" s="16" t="str">
        <f t="shared" si="6"/>
        <v>0</v>
      </c>
      <c r="Q39" s="241">
        <f>'RAW MONTHLY'!L39</f>
        <v>0</v>
      </c>
      <c r="R39" s="5"/>
      <c r="S39" s="242">
        <f t="shared" si="7"/>
        <v>0</v>
      </c>
      <c r="T39" s="35"/>
      <c r="V39" s="478" t="s">
        <v>258</v>
      </c>
      <c r="W39" s="478"/>
      <c r="X39" s="478"/>
      <c r="Y39" s="478"/>
      <c r="Z39" s="478"/>
      <c r="AA39" s="478" t="s">
        <v>259</v>
      </c>
      <c r="AB39" s="478"/>
      <c r="AC39" s="478"/>
      <c r="AD39" s="478"/>
      <c r="AE39" s="478"/>
      <c r="AF39" s="481" t="s">
        <v>288</v>
      </c>
      <c r="AG39" s="480" t="s">
        <v>289</v>
      </c>
      <c r="AH39" s="482" t="s">
        <v>290</v>
      </c>
      <c r="AI39" s="482" t="s">
        <v>291</v>
      </c>
      <c r="AJ39" s="483" t="s">
        <v>292</v>
      </c>
      <c r="AK39" s="483" t="s">
        <v>293</v>
      </c>
    </row>
    <row r="40" spans="1:38" ht="61.5" customHeight="1">
      <c r="A40" s="229">
        <f>'RAW MONTHLY'!A40</f>
        <v>44233</v>
      </c>
      <c r="B40" s="230" t="str">
        <f>'RAW MONTHLY'!C40</f>
        <v>ROM 33KV</v>
      </c>
      <c r="C40" s="5" t="str">
        <f t="shared" si="0"/>
        <v>1</v>
      </c>
      <c r="D40" s="5" t="str">
        <f>'RAW MONTHLY'!E40</f>
        <v>TCN L/S</v>
      </c>
      <c r="E40" s="5" t="str">
        <f t="shared" si="8"/>
        <v>L/S</v>
      </c>
      <c r="F40" s="5" t="s">
        <v>34</v>
      </c>
      <c r="G40" s="5">
        <v>7</v>
      </c>
      <c r="H40" s="17">
        <f t="shared" si="1"/>
        <v>0.82013888888888886</v>
      </c>
      <c r="I40" s="7">
        <f>'RAW MONTHLY'!H40</f>
        <v>0.82013888888888886</v>
      </c>
      <c r="J40" s="8">
        <f>'RAW MONTHLY'!I40</f>
        <v>0.99930555555555556</v>
      </c>
      <c r="K40" s="235">
        <f t="shared" si="2"/>
        <v>0.99930555555555556</v>
      </c>
      <c r="L40" s="16">
        <f t="shared" si="3"/>
        <v>4.3</v>
      </c>
      <c r="M40" s="16">
        <f t="shared" si="4"/>
        <v>0</v>
      </c>
      <c r="N40" s="236" t="str">
        <f t="shared" si="5"/>
        <v>0</v>
      </c>
      <c r="O40" s="16">
        <f>'RAW MONTHLY'!K40</f>
        <v>0</v>
      </c>
      <c r="P40" s="16" t="str">
        <f t="shared" si="6"/>
        <v>0</v>
      </c>
      <c r="Q40" s="241">
        <f>'RAW MONTHLY'!L40</f>
        <v>0</v>
      </c>
      <c r="R40" s="5"/>
      <c r="S40" s="242">
        <f t="shared" si="7"/>
        <v>0</v>
      </c>
      <c r="T40" s="35"/>
      <c r="V40" s="237" t="s">
        <v>268</v>
      </c>
      <c r="W40" s="238" t="s">
        <v>265</v>
      </c>
      <c r="X40" s="238" t="s">
        <v>266</v>
      </c>
      <c r="Y40" s="238" t="s">
        <v>267</v>
      </c>
      <c r="Z40" s="251" t="s">
        <v>294</v>
      </c>
      <c r="AA40" s="252" t="s">
        <v>268</v>
      </c>
      <c r="AB40" s="238" t="s">
        <v>265</v>
      </c>
      <c r="AC40" s="238" t="s">
        <v>266</v>
      </c>
      <c r="AD40" s="238" t="s">
        <v>267</v>
      </c>
      <c r="AE40" s="253" t="s">
        <v>294</v>
      </c>
      <c r="AF40" s="481"/>
      <c r="AG40" s="480"/>
      <c r="AH40" s="482"/>
      <c r="AI40" s="482"/>
      <c r="AJ40" s="483"/>
      <c r="AK40" s="483"/>
    </row>
    <row r="41" spans="1:38" ht="30" customHeight="1">
      <c r="A41" s="229">
        <f>'RAW MONTHLY'!A41</f>
        <v>44233</v>
      </c>
      <c r="B41" s="230" t="str">
        <f>'RAW MONTHLY'!C41</f>
        <v>OMI ADIO 33KV FDR</v>
      </c>
      <c r="C41" s="5" t="str">
        <f t="shared" si="0"/>
        <v/>
      </c>
      <c r="D41" s="5" t="str">
        <f>'RAW MONTHLY'!E41</f>
        <v>TCN/L/S</v>
      </c>
      <c r="E41" s="5" t="str">
        <f t="shared" si="8"/>
        <v>L/S</v>
      </c>
      <c r="F41" s="5" t="s">
        <v>34</v>
      </c>
      <c r="G41" s="5">
        <v>7</v>
      </c>
      <c r="H41" s="17">
        <f t="shared" si="1"/>
        <v>0</v>
      </c>
      <c r="I41" s="7">
        <f>'RAW MONTHLY'!H41</f>
        <v>0</v>
      </c>
      <c r="J41" s="8">
        <f>'RAW MONTHLY'!I41</f>
        <v>0.29652777777777778</v>
      </c>
      <c r="K41" s="235">
        <f t="shared" si="2"/>
        <v>0.29652777777777778</v>
      </c>
      <c r="L41" s="16">
        <f t="shared" si="3"/>
        <v>7.1166666666666671</v>
      </c>
      <c r="M41" s="16">
        <f t="shared" si="4"/>
        <v>0</v>
      </c>
      <c r="N41" s="236" t="str">
        <f t="shared" si="5"/>
        <v>0</v>
      </c>
      <c r="O41" s="16" t="str">
        <f>'RAW MONTHLY'!K41</f>
        <v>0MW</v>
      </c>
      <c r="P41" s="16" t="str">
        <f t="shared" si="6"/>
        <v>1</v>
      </c>
      <c r="Q41" s="241">
        <f>'RAW MONTHLY'!L41</f>
        <v>9634</v>
      </c>
      <c r="R41" s="5"/>
      <c r="S41" s="242">
        <f t="shared" si="7"/>
        <v>68561.966666666674</v>
      </c>
      <c r="T41" s="36"/>
      <c r="V41" s="240">
        <f>COUNTIFS(C$6:C$2000,"*1*",E$6:E$2000,"*E*",B$6:B$2000,"*INT*")</f>
        <v>35</v>
      </c>
      <c r="W41" s="240">
        <f>COUNTIFS(C$6:C$2000,"*1*",E$6:E$2000,"*L*",B$6:B$2000,"*INT*")</f>
        <v>17</v>
      </c>
      <c r="X41" s="240">
        <f>COUNTIFS(C$6:C$2000,"*1*",E$6:E$2000,"*P*",B$6:B$2000,"*INT*")</f>
        <v>0</v>
      </c>
      <c r="Y41" s="240">
        <f>COUNTIFS(C$6:C$2000,"*1*",E$6:E$2000,"*F*",B$6:B$2000,"*INT*")</f>
        <v>0</v>
      </c>
      <c r="Z41" s="240">
        <f>SUM(W41:Y41)</f>
        <v>17</v>
      </c>
      <c r="AA41" s="104">
        <f>SUMIFS(L$6:L$2000,E$6:E$2000,"*E*",B$6:B$2000,"*INT*")</f>
        <v>114.00000000000001</v>
      </c>
      <c r="AB41" s="104">
        <f>SUMIFS(L$6:L$2000,E$6:E$2000,"*L*",B$6:B$2000,"*INT*")</f>
        <v>68.533333333333346</v>
      </c>
      <c r="AC41" s="104">
        <f>SUMIFS(L$6:L$2000,E$6:E$2000,"*P*",B$6:B$2000,"*INT*")</f>
        <v>0</v>
      </c>
      <c r="AD41" s="104">
        <f>SUMIFS(L$6:L$2000,E$6:E$2000,"*F*",B$6:B$2000,"*INT*")</f>
        <v>0</v>
      </c>
      <c r="AE41" s="104">
        <f>SUM(AB41:AD41)</f>
        <v>68.533333333333346</v>
      </c>
      <c r="AF41" s="391">
        <f t="array" ref="AF41">MAX(IF($B$6:$B$2000=AL38,$M$6:$M$2000))</f>
        <v>17</v>
      </c>
      <c r="AG41" s="254">
        <f>SUMIFS(S$6:S$2000,B$6:B$2000,"*INT*")</f>
        <v>79548.2</v>
      </c>
      <c r="AH41" s="254">
        <f>SUMIFS(S$6:S$2000,E$6:E$2000,"*E*",B$6:B$2000,"*INT*")</f>
        <v>51643.6</v>
      </c>
      <c r="AI41" s="254">
        <f>AG41-AH41</f>
        <v>27904.6</v>
      </c>
      <c r="AJ41" s="254">
        <f>IFERROR(AH41/AA41,0)</f>
        <v>453.01403508771921</v>
      </c>
      <c r="AK41" s="254">
        <f>IFERROR(AI41/AE41,0)</f>
        <v>407.16828793774312</v>
      </c>
    </row>
    <row r="42" spans="1:38" ht="30" customHeight="1">
      <c r="A42" s="229">
        <f>'RAW MONTHLY'!A42</f>
        <v>44233</v>
      </c>
      <c r="B42" s="230" t="str">
        <f>'RAW MONTHLY'!C42</f>
        <v>ERUWA TOWN 33KV FDR</v>
      </c>
      <c r="C42" s="5" t="str">
        <f t="shared" si="0"/>
        <v/>
      </c>
      <c r="D42" s="5" t="str">
        <f>'RAW MONTHLY'!E42</f>
        <v>TCN/L/S</v>
      </c>
      <c r="E42" s="5" t="str">
        <f t="shared" si="8"/>
        <v>L/S</v>
      </c>
      <c r="F42" s="5">
        <v>99</v>
      </c>
      <c r="G42" s="5">
        <v>6</v>
      </c>
      <c r="H42" s="17">
        <f t="shared" si="1"/>
        <v>0</v>
      </c>
      <c r="I42" s="7">
        <f>'RAW MONTHLY'!H42</f>
        <v>0</v>
      </c>
      <c r="J42" s="8">
        <f>'RAW MONTHLY'!I42</f>
        <v>8.9583333333333334E-2</v>
      </c>
      <c r="K42" s="235">
        <f t="shared" si="2"/>
        <v>8.9583333333333334E-2</v>
      </c>
      <c r="L42" s="16">
        <f t="shared" si="3"/>
        <v>2.15</v>
      </c>
      <c r="M42" s="16">
        <f t="shared" si="4"/>
        <v>0</v>
      </c>
      <c r="N42" s="236" t="str">
        <f t="shared" si="5"/>
        <v>0</v>
      </c>
      <c r="O42" s="16" t="str">
        <f>'RAW MONTHLY'!K42</f>
        <v>0MW</v>
      </c>
      <c r="P42" s="16" t="str">
        <f t="shared" si="6"/>
        <v>1</v>
      </c>
      <c r="Q42" s="241">
        <f>'RAW MONTHLY'!L42</f>
        <v>4000</v>
      </c>
      <c r="R42" s="5"/>
      <c r="S42" s="242">
        <f t="shared" si="7"/>
        <v>8600</v>
      </c>
      <c r="T42" s="36"/>
    </row>
    <row r="43" spans="1:38" ht="30" customHeight="1">
      <c r="A43" s="229">
        <f>'RAW MONTHLY'!A43</f>
        <v>44233</v>
      </c>
      <c r="B43" s="230" t="str">
        <f>'RAW MONTHLY'!C43</f>
        <v>APATA 33KV FDR</v>
      </c>
      <c r="C43" s="5" t="str">
        <f t="shared" si="0"/>
        <v>1</v>
      </c>
      <c r="D43" s="5" t="str">
        <f>'RAW MONTHLY'!E43</f>
        <v>EDC/E/F</v>
      </c>
      <c r="E43" s="5" t="str">
        <f t="shared" si="8"/>
        <v>EDC</v>
      </c>
      <c r="F43" s="5">
        <v>99</v>
      </c>
      <c r="G43" s="5" t="s">
        <v>156</v>
      </c>
      <c r="H43" s="17">
        <f t="shared" si="1"/>
        <v>2.4305555555555556E-2</v>
      </c>
      <c r="I43" s="7">
        <f>'RAW MONTHLY'!H43</f>
        <v>2.4305555555555556E-2</v>
      </c>
      <c r="J43" s="8">
        <f>'RAW MONTHLY'!I43</f>
        <v>0.4680555555555555</v>
      </c>
      <c r="K43" s="235">
        <f t="shared" si="2"/>
        <v>0.4680555555555555</v>
      </c>
      <c r="L43" s="16">
        <f t="shared" si="3"/>
        <v>10.65</v>
      </c>
      <c r="M43" s="16">
        <f t="shared" si="4"/>
        <v>1</v>
      </c>
      <c r="N43" s="236" t="str">
        <f t="shared" si="5"/>
        <v>1</v>
      </c>
      <c r="O43" s="16" t="str">
        <f>'RAW MONTHLY'!K43</f>
        <v>1MW</v>
      </c>
      <c r="P43" s="16" t="str">
        <f t="shared" si="6"/>
        <v>1</v>
      </c>
      <c r="Q43" s="241">
        <f>'RAW MONTHLY'!L43</f>
        <v>117</v>
      </c>
      <c r="R43" s="250"/>
      <c r="S43" s="242">
        <f t="shared" si="7"/>
        <v>1246.05</v>
      </c>
      <c r="T43" s="37"/>
    </row>
    <row r="44" spans="1:38" ht="30" customHeight="1">
      <c r="A44" s="229">
        <f>'RAW MONTHLY'!A44</f>
        <v>44233</v>
      </c>
      <c r="B44" s="230" t="str">
        <f>'RAW MONTHLY'!C44</f>
        <v>ERUWA/LANLATE 33KV FFDR</v>
      </c>
      <c r="C44" s="5" t="str">
        <f t="shared" si="0"/>
        <v>1</v>
      </c>
      <c r="D44" s="5" t="str">
        <f>'RAW MONTHLY'!E44</f>
        <v>EDC/E/F</v>
      </c>
      <c r="E44" s="5" t="str">
        <f t="shared" si="8"/>
        <v>EDC</v>
      </c>
      <c r="F44" s="5">
        <v>99</v>
      </c>
      <c r="G44" s="5" t="s">
        <v>106</v>
      </c>
      <c r="H44" s="17">
        <f t="shared" si="1"/>
        <v>0.17847222222222223</v>
      </c>
      <c r="I44" s="7">
        <f>'RAW MONTHLY'!H44</f>
        <v>0.17847222222222223</v>
      </c>
      <c r="J44" s="8">
        <f>'RAW MONTHLY'!I44</f>
        <v>0.18541666666666667</v>
      </c>
      <c r="K44" s="235">
        <f t="shared" si="2"/>
        <v>0.18541666666666667</v>
      </c>
      <c r="L44" s="16">
        <f t="shared" si="3"/>
        <v>0.16666666666666666</v>
      </c>
      <c r="M44" s="16">
        <f t="shared" si="4"/>
        <v>6</v>
      </c>
      <c r="N44" s="236" t="str">
        <f t="shared" si="5"/>
        <v>6</v>
      </c>
      <c r="O44" s="16" t="str">
        <f>'RAW MONTHLY'!K44</f>
        <v>6MW</v>
      </c>
      <c r="P44" s="16" t="str">
        <f t="shared" si="6"/>
        <v>1</v>
      </c>
      <c r="Q44" s="241">
        <f>'RAW MONTHLY'!L44</f>
        <v>4010</v>
      </c>
      <c r="R44" s="114"/>
      <c r="S44" s="242">
        <f t="shared" si="7"/>
        <v>668.33333333333326</v>
      </c>
      <c r="T44" s="30"/>
      <c r="V44" s="477" t="s">
        <v>58</v>
      </c>
      <c r="W44" s="477"/>
      <c r="X44" s="477"/>
      <c r="Y44" s="477"/>
      <c r="Z44" s="477"/>
      <c r="AA44" s="477"/>
      <c r="AB44" s="477"/>
      <c r="AC44" s="477"/>
      <c r="AD44" s="477"/>
      <c r="AE44" s="477"/>
      <c r="AF44" s="477"/>
      <c r="AG44" s="477"/>
      <c r="AL44" s="394" t="s">
        <v>58</v>
      </c>
    </row>
    <row r="45" spans="1:38" ht="30" customHeight="1">
      <c r="A45" s="229">
        <f>'RAW MONTHLY'!A45</f>
        <v>44233</v>
      </c>
      <c r="B45" s="230" t="str">
        <f>'RAW MONTHLY'!C45</f>
        <v>ERUWA TOWN 33KV FDR</v>
      </c>
      <c r="C45" s="5" t="str">
        <f t="shared" si="0"/>
        <v>1</v>
      </c>
      <c r="D45" s="5" t="str">
        <f>'RAW MONTHLY'!E45</f>
        <v>EDC/F/O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0.17847222222222223</v>
      </c>
      <c r="I45" s="7">
        <f>'RAW MONTHLY'!H45</f>
        <v>0.17847222222222223</v>
      </c>
      <c r="J45" s="8">
        <f>'RAW MONTHLY'!I45</f>
        <v>0.48333333333333334</v>
      </c>
      <c r="K45" s="235">
        <f t="shared" si="2"/>
        <v>0.48333333333333334</v>
      </c>
      <c r="L45" s="16">
        <f t="shared" si="3"/>
        <v>7.3166666666666664</v>
      </c>
      <c r="M45" s="16">
        <f t="shared" si="4"/>
        <v>0</v>
      </c>
      <c r="N45" s="236" t="str">
        <f t="shared" si="5"/>
        <v>0</v>
      </c>
      <c r="O45" s="16" t="str">
        <f>'RAW MONTHLY'!K45</f>
        <v>0MW</v>
      </c>
      <c r="P45" s="16" t="str">
        <f t="shared" si="6"/>
        <v>1</v>
      </c>
      <c r="Q45" s="241">
        <f>'RAW MONTHLY'!L45</f>
        <v>4000</v>
      </c>
      <c r="R45" s="114"/>
      <c r="S45" s="242">
        <f t="shared" si="7"/>
        <v>29266.666666666664</v>
      </c>
      <c r="T45" s="30"/>
      <c r="V45" s="478" t="s">
        <v>258</v>
      </c>
      <c r="W45" s="478"/>
      <c r="X45" s="478"/>
      <c r="Y45" s="478"/>
      <c r="Z45" s="478"/>
      <c r="AA45" s="478" t="s">
        <v>259</v>
      </c>
      <c r="AB45" s="478"/>
      <c r="AC45" s="478"/>
      <c r="AD45" s="478"/>
      <c r="AE45" s="478"/>
      <c r="AF45" s="481" t="s">
        <v>288</v>
      </c>
      <c r="AG45" s="480" t="s">
        <v>289</v>
      </c>
      <c r="AH45" s="482" t="s">
        <v>290</v>
      </c>
      <c r="AI45" s="482" t="s">
        <v>291</v>
      </c>
      <c r="AJ45" s="483" t="s">
        <v>292</v>
      </c>
      <c r="AK45" s="483" t="s">
        <v>293</v>
      </c>
    </row>
    <row r="46" spans="1:38" ht="66" customHeight="1">
      <c r="A46" s="229">
        <f>'RAW MONTHLY'!A46</f>
        <v>44233</v>
      </c>
      <c r="B46" s="230" t="str">
        <f>'RAW MONTHLY'!C46</f>
        <v>ERUWA/LANLATE 33KV FFDR</v>
      </c>
      <c r="C46" s="5" t="str">
        <f t="shared" si="0"/>
        <v>1</v>
      </c>
      <c r="D46" s="5" t="str">
        <f>'RAW MONTHLY'!E46</f>
        <v>TCN/L/S</v>
      </c>
      <c r="E46" s="5" t="str">
        <f t="shared" si="8"/>
        <v>L/S</v>
      </c>
      <c r="F46" s="5">
        <v>99</v>
      </c>
      <c r="G46" s="5">
        <v>6</v>
      </c>
      <c r="H46" s="17">
        <f t="shared" si="1"/>
        <v>0.38055555555555554</v>
      </c>
      <c r="I46" s="7">
        <f>'RAW MONTHLY'!H46</f>
        <v>0.38055555555555554</v>
      </c>
      <c r="J46" s="8">
        <f>'RAW MONTHLY'!I46</f>
        <v>0.40416666666666662</v>
      </c>
      <c r="K46" s="235">
        <f t="shared" si="2"/>
        <v>0.40416666666666662</v>
      </c>
      <c r="L46" s="16">
        <f t="shared" si="3"/>
        <v>0.56666666666666665</v>
      </c>
      <c r="M46" s="16">
        <f t="shared" si="4"/>
        <v>9</v>
      </c>
      <c r="N46" s="236" t="str">
        <f t="shared" si="5"/>
        <v>9.0</v>
      </c>
      <c r="O46" s="16" t="str">
        <f>'RAW MONTHLY'!K46</f>
        <v>9.0MW</v>
      </c>
      <c r="P46" s="16" t="str">
        <f t="shared" si="6"/>
        <v>1</v>
      </c>
      <c r="Q46" s="241">
        <f>'RAW MONTHLY'!L46</f>
        <v>4010</v>
      </c>
      <c r="R46" s="250"/>
      <c r="S46" s="242">
        <f t="shared" si="7"/>
        <v>2272.3333333333335</v>
      </c>
      <c r="T46" s="30"/>
      <c r="V46" s="237" t="s">
        <v>268</v>
      </c>
      <c r="W46" s="238" t="s">
        <v>265</v>
      </c>
      <c r="X46" s="238" t="s">
        <v>266</v>
      </c>
      <c r="Y46" s="238" t="s">
        <v>267</v>
      </c>
      <c r="Z46" s="251" t="s">
        <v>294</v>
      </c>
      <c r="AA46" s="252" t="s">
        <v>268</v>
      </c>
      <c r="AB46" s="238" t="s">
        <v>265</v>
      </c>
      <c r="AC46" s="238" t="s">
        <v>266</v>
      </c>
      <c r="AD46" s="238" t="s">
        <v>267</v>
      </c>
      <c r="AE46" s="253" t="s">
        <v>294</v>
      </c>
      <c r="AF46" s="481"/>
      <c r="AG46" s="480"/>
      <c r="AH46" s="482"/>
      <c r="AI46" s="482"/>
      <c r="AJ46" s="483"/>
      <c r="AK46" s="483"/>
    </row>
    <row r="47" spans="1:38" ht="30" customHeight="1">
      <c r="A47" s="229">
        <f>'RAW MONTHLY'!A47</f>
        <v>44233</v>
      </c>
      <c r="B47" s="230" t="str">
        <f>'RAW MONTHLY'!C47</f>
        <v>OMI ADIO 33KV FDR</v>
      </c>
      <c r="C47" s="5" t="str">
        <f t="shared" si="0"/>
        <v>1</v>
      </c>
      <c r="D47" s="5" t="str">
        <f>'RAW MONTHLY'!E47</f>
        <v>TCN/F/O</v>
      </c>
      <c r="E47" s="5" t="str">
        <f t="shared" si="8"/>
        <v>F/O</v>
      </c>
      <c r="F47" s="5">
        <v>99</v>
      </c>
      <c r="G47" s="5">
        <v>1</v>
      </c>
      <c r="H47" s="17">
        <f t="shared" si="1"/>
        <v>0.38055555555555554</v>
      </c>
      <c r="I47" s="7">
        <f>'RAW MONTHLY'!H47</f>
        <v>0.38055555555555554</v>
      </c>
      <c r="J47" s="8">
        <f>'RAW MONTHLY'!I47</f>
        <v>0.42638888888888887</v>
      </c>
      <c r="K47" s="235">
        <f t="shared" si="2"/>
        <v>0.42638888888888887</v>
      </c>
      <c r="L47" s="16">
        <f t="shared" si="3"/>
        <v>1.1000000000000001</v>
      </c>
      <c r="M47" s="16">
        <f t="shared" si="4"/>
        <v>0</v>
      </c>
      <c r="N47" s="236" t="str">
        <f t="shared" si="5"/>
        <v>0</v>
      </c>
      <c r="O47" s="16" t="str">
        <f>'RAW MONTHLY'!K47</f>
        <v>0MW</v>
      </c>
      <c r="P47" s="16" t="str">
        <f t="shared" si="6"/>
        <v>1</v>
      </c>
      <c r="Q47" s="241">
        <f>'RAW MONTHLY'!L47</f>
        <v>9634</v>
      </c>
      <c r="R47" s="250"/>
      <c r="S47" s="242">
        <f t="shared" si="7"/>
        <v>10597.400000000001</v>
      </c>
      <c r="T47" s="37"/>
      <c r="V47" s="240">
        <f>COUNTIFS(C$6:C$2000,"*1*",E$6:E$2000,"*E*",B$6:B$2000,"*IYA*")</f>
        <v>6</v>
      </c>
      <c r="W47" s="240">
        <f>COUNTIFS(C$6:C$2000,"*1*",E$6:E$2000,"*L*",B$6:B$2000,"*IYA*")</f>
        <v>5</v>
      </c>
      <c r="X47" s="240">
        <f>COUNTIFS(C$6:C$2000,"*1*",E$6:E$2000,"*P*",B$6:B$2000,"*IYA*")</f>
        <v>0</v>
      </c>
      <c r="Y47" s="240">
        <f>COUNTIFS(C$6:C$2000,"*1*",E$6:E$2000,"*F*",B$6:B$2000,"*IYA*")</f>
        <v>0</v>
      </c>
      <c r="Z47" s="240">
        <f>SUM(W47:Y47)</f>
        <v>5</v>
      </c>
      <c r="AA47" s="104">
        <f>SUMIFS(L$6:L$2000,E$6:E$2000,"*E*",B$6:B$2000,"*IYA*")</f>
        <v>11.7</v>
      </c>
      <c r="AB47" s="104">
        <f>SUMIFS(L$6:L$2000,E$6:E$2000,"*L*",B$6:B$2000,"*IYA*")</f>
        <v>10.083333333333332</v>
      </c>
      <c r="AC47" s="104">
        <f>SUMIFS(L$6:L$2000,E$6:E$2000,"*P*",B$6:B$2000,"*IYA*")</f>
        <v>0</v>
      </c>
      <c r="AD47" s="104">
        <f>SUMIFS(L$6:L$2000,E$6:E$2000,"*F*",B$6:B$2000,"*IYA*")</f>
        <v>0</v>
      </c>
      <c r="AE47" s="104">
        <f>SUM(AB47:AD47)</f>
        <v>10.083333333333332</v>
      </c>
      <c r="AF47" s="391">
        <f t="array" ref="AF47">MAX(IF($B$6:$B$2000=AL44,$M$6:$M$2000))</f>
        <v>7</v>
      </c>
      <c r="AG47" s="254">
        <f>SUMIFS(S$6:S$2000,B$6:B$2000,"*IYA*")</f>
        <v>24490.683333333331</v>
      </c>
      <c r="AH47" s="254">
        <f>SUMIFS(S$6:S$2000,E$6:E$2000,"*E*",B$6:B$2000,"*IYA*")</f>
        <v>11098.233333333334</v>
      </c>
      <c r="AI47" s="254">
        <f>AG47-AH47</f>
        <v>13392.449999999997</v>
      </c>
      <c r="AJ47" s="254">
        <f>IFERROR(AH47/AA47,0)</f>
        <v>948.56695156695162</v>
      </c>
      <c r="AK47" s="254">
        <f>IFERROR(AI47/AE47,0)</f>
        <v>1328.1768595041322</v>
      </c>
    </row>
    <row r="48" spans="1:38" ht="30" customHeight="1">
      <c r="A48" s="229">
        <f>'RAW MONTHLY'!A48</f>
        <v>44233</v>
      </c>
      <c r="B48" s="230" t="str">
        <f>'RAW MONTHLY'!C48</f>
        <v>OMI ADIO 33KV FDR</v>
      </c>
      <c r="C48" s="5" t="str">
        <f t="shared" si="0"/>
        <v>1</v>
      </c>
      <c r="D48" s="5" t="str">
        <f>'RAW MONTHLY'!E48</f>
        <v>EDC/E/F</v>
      </c>
      <c r="E48" s="5" t="str">
        <f t="shared" si="8"/>
        <v>EDC</v>
      </c>
      <c r="F48" s="5">
        <v>99</v>
      </c>
      <c r="G48" s="5">
        <v>1</v>
      </c>
      <c r="H48" s="17">
        <f t="shared" si="1"/>
        <v>0.45277777777777778</v>
      </c>
      <c r="I48" s="7">
        <f>'RAW MONTHLY'!H48</f>
        <v>0.45277777777777778</v>
      </c>
      <c r="J48" s="8">
        <f>'RAW MONTHLY'!I48</f>
        <v>0.6333333333333333</v>
      </c>
      <c r="K48" s="235">
        <f t="shared" si="2"/>
        <v>0.6333333333333333</v>
      </c>
      <c r="L48" s="16">
        <f t="shared" si="3"/>
        <v>4.333333333333333</v>
      </c>
      <c r="M48" s="16">
        <f t="shared" si="4"/>
        <v>6.8</v>
      </c>
      <c r="N48" s="236" t="str">
        <f t="shared" si="5"/>
        <v>6.8</v>
      </c>
      <c r="O48" s="16" t="str">
        <f>'RAW MONTHLY'!K48</f>
        <v>6.8MW</v>
      </c>
      <c r="P48" s="16" t="str">
        <f t="shared" si="6"/>
        <v>1</v>
      </c>
      <c r="Q48" s="241">
        <f>'RAW MONTHLY'!L48</f>
        <v>9634</v>
      </c>
      <c r="R48" s="249"/>
      <c r="S48" s="242">
        <f t="shared" si="7"/>
        <v>41747.333333333328</v>
      </c>
      <c r="T48" s="37"/>
    </row>
    <row r="49" spans="1:38" ht="30" customHeight="1">
      <c r="A49" s="229">
        <f>'RAW MONTHLY'!A49</f>
        <v>44233</v>
      </c>
      <c r="B49" s="230" t="str">
        <f>'RAW MONTHLY'!C49</f>
        <v>ERUWA TOWN 33KV FDR</v>
      </c>
      <c r="C49" s="5" t="str">
        <f t="shared" si="0"/>
        <v>1</v>
      </c>
      <c r="D49" s="5" t="str">
        <f>'RAW MONTHLY'!E49</f>
        <v>TCN/L/S</v>
      </c>
      <c r="E49" s="5" t="str">
        <f t="shared" si="8"/>
        <v>L/S</v>
      </c>
      <c r="F49" s="5">
        <v>99</v>
      </c>
      <c r="G49" s="5">
        <v>6</v>
      </c>
      <c r="H49" s="17">
        <f t="shared" si="1"/>
        <v>0.61111111111111105</v>
      </c>
      <c r="I49" s="7">
        <f>'RAW MONTHLY'!H49</f>
        <v>0.61111111111111105</v>
      </c>
      <c r="J49" s="8">
        <f>'RAW MONTHLY'!I49</f>
        <v>0.99930555555555556</v>
      </c>
      <c r="K49" s="235">
        <f t="shared" si="2"/>
        <v>0.99930555555555556</v>
      </c>
      <c r="L49" s="16">
        <f t="shared" si="3"/>
        <v>9.3166666666666664</v>
      </c>
      <c r="M49" s="16">
        <f t="shared" si="4"/>
        <v>5</v>
      </c>
      <c r="N49" s="236" t="str">
        <f t="shared" si="5"/>
        <v>5</v>
      </c>
      <c r="O49" s="16" t="str">
        <f>'RAW MONTHLY'!K49</f>
        <v>5MW</v>
      </c>
      <c r="P49" s="16" t="str">
        <f t="shared" si="6"/>
        <v>0</v>
      </c>
      <c r="Q49" s="241">
        <f>'RAW MONTHLY'!L49</f>
        <v>0</v>
      </c>
      <c r="R49" s="249"/>
      <c r="S49" s="242">
        <f t="shared" si="7"/>
        <v>0</v>
      </c>
      <c r="T49" s="30"/>
    </row>
    <row r="50" spans="1:38" ht="30" customHeight="1">
      <c r="A50" s="229">
        <f>'RAW MONTHLY'!A50</f>
        <v>44233</v>
      </c>
      <c r="B50" s="230" t="str">
        <f>'RAW MONTHLY'!C50</f>
        <v>ERUWA/LANLATE 33KV FFDR</v>
      </c>
      <c r="C50" s="5" t="str">
        <f t="shared" si="0"/>
        <v>1</v>
      </c>
      <c r="D50" s="5" t="str">
        <f>'RAW MONTHLY'!E50</f>
        <v>TCN/L/S</v>
      </c>
      <c r="E50" s="5" t="str">
        <f t="shared" si="8"/>
        <v>L/S</v>
      </c>
      <c r="F50" s="5">
        <v>99</v>
      </c>
      <c r="G50" s="5" t="s">
        <v>280</v>
      </c>
      <c r="H50" s="17">
        <f t="shared" si="1"/>
        <v>0.64374999999999993</v>
      </c>
      <c r="I50" s="7">
        <f>'RAW MONTHLY'!H50</f>
        <v>0.64374999999999993</v>
      </c>
      <c r="J50" s="8">
        <f>'RAW MONTHLY'!I50</f>
        <v>0.65416666666666667</v>
      </c>
      <c r="K50" s="235">
        <f t="shared" si="2"/>
        <v>0.65416666666666667</v>
      </c>
      <c r="L50" s="16">
        <f t="shared" si="3"/>
        <v>0.25</v>
      </c>
      <c r="M50" s="16">
        <f t="shared" si="4"/>
        <v>9</v>
      </c>
      <c r="N50" s="236" t="str">
        <f t="shared" si="5"/>
        <v>9</v>
      </c>
      <c r="O50" s="16" t="str">
        <f>'RAW MONTHLY'!K50</f>
        <v>9MW</v>
      </c>
      <c r="P50" s="16" t="str">
        <f t="shared" si="6"/>
        <v>1</v>
      </c>
      <c r="Q50" s="241">
        <f>'RAW MONTHLY'!L50</f>
        <v>4010</v>
      </c>
      <c r="R50" s="249"/>
      <c r="S50" s="242">
        <f t="shared" si="7"/>
        <v>1002.5</v>
      </c>
      <c r="T50" s="30"/>
    </row>
    <row r="51" spans="1:38" ht="30" customHeight="1">
      <c r="A51" s="229">
        <f>'RAW MONTHLY'!A51</f>
        <v>44233</v>
      </c>
      <c r="B51" s="230" t="str">
        <f>'RAW MONTHLY'!C51</f>
        <v>OMI ADIO 33KV FDR</v>
      </c>
      <c r="C51" s="5" t="str">
        <f t="shared" si="0"/>
        <v>1</v>
      </c>
      <c r="D51" s="5" t="str">
        <f>'RAW MONTHLY'!E51</f>
        <v>TCN/F/O</v>
      </c>
      <c r="E51" s="5" t="str">
        <f t="shared" si="8"/>
        <v>F/O</v>
      </c>
      <c r="F51" s="5">
        <v>99</v>
      </c>
      <c r="G51" s="5">
        <v>1</v>
      </c>
      <c r="H51" s="17">
        <f t="shared" si="1"/>
        <v>0.64374999999999993</v>
      </c>
      <c r="I51" s="7">
        <f>'RAW MONTHLY'!H51</f>
        <v>0.64374999999999993</v>
      </c>
      <c r="J51" s="8">
        <f>'RAW MONTHLY'!I51</f>
        <v>0.99930555555555556</v>
      </c>
      <c r="K51" s="235">
        <f t="shared" si="2"/>
        <v>0.99930555555555556</v>
      </c>
      <c r="L51" s="16">
        <f t="shared" si="3"/>
        <v>8.5333333333333332</v>
      </c>
      <c r="M51" s="16">
        <f t="shared" si="4"/>
        <v>0</v>
      </c>
      <c r="N51" s="236" t="str">
        <f t="shared" si="5"/>
        <v>0</v>
      </c>
      <c r="O51" s="16" t="str">
        <f>'RAW MONTHLY'!K51</f>
        <v>0MW</v>
      </c>
      <c r="P51" s="16" t="str">
        <f t="shared" si="6"/>
        <v>0</v>
      </c>
      <c r="Q51" s="241">
        <f>'RAW MONTHLY'!L51</f>
        <v>0</v>
      </c>
      <c r="R51" s="5"/>
      <c r="S51" s="242">
        <f t="shared" si="7"/>
        <v>0</v>
      </c>
      <c r="T51" s="30"/>
      <c r="V51" s="477" t="s">
        <v>281</v>
      </c>
      <c r="W51" s="477"/>
      <c r="X51" s="477"/>
      <c r="Y51" s="477"/>
      <c r="Z51" s="477"/>
      <c r="AA51" s="477"/>
      <c r="AB51" s="477"/>
      <c r="AC51" s="477"/>
      <c r="AD51" s="477"/>
      <c r="AE51" s="477"/>
      <c r="AF51" s="477"/>
      <c r="AG51" s="477"/>
      <c r="AL51" s="394" t="s">
        <v>282</v>
      </c>
    </row>
    <row r="52" spans="1:38" ht="30" customHeight="1">
      <c r="A52" s="229">
        <f>'RAW MONTHLY'!A52</f>
        <v>44233</v>
      </c>
      <c r="B52" s="230" t="str">
        <f>'RAW MONTHLY'!C52</f>
        <v>APATA 33KV FDR</v>
      </c>
      <c r="C52" s="5" t="str">
        <f t="shared" si="0"/>
        <v>1</v>
      </c>
      <c r="D52" s="5" t="str">
        <f>'RAW MONTHLY'!E52</f>
        <v>TCN/L/S</v>
      </c>
      <c r="E52" s="5" t="str">
        <f t="shared" si="8"/>
        <v>L/S</v>
      </c>
      <c r="F52" s="5">
        <v>99</v>
      </c>
      <c r="G52" s="5">
        <v>7</v>
      </c>
      <c r="H52" s="17">
        <f t="shared" si="1"/>
        <v>0.64583333333333337</v>
      </c>
      <c r="I52" s="7">
        <f>'RAW MONTHLY'!H52</f>
        <v>0.64583333333333337</v>
      </c>
      <c r="J52" s="8">
        <f>'RAW MONTHLY'!I52</f>
        <v>0.65555555555555556</v>
      </c>
      <c r="K52" s="235">
        <f t="shared" si="2"/>
        <v>0.65555555555555556</v>
      </c>
      <c r="L52" s="16">
        <f t="shared" si="3"/>
        <v>0.23333333333333334</v>
      </c>
      <c r="M52" s="16">
        <f t="shared" si="4"/>
        <v>5</v>
      </c>
      <c r="N52" s="236" t="str">
        <f t="shared" si="5"/>
        <v>5</v>
      </c>
      <c r="O52" s="16" t="str">
        <f>'RAW MONTHLY'!K52</f>
        <v>5MW</v>
      </c>
      <c r="P52" s="16" t="str">
        <f t="shared" si="6"/>
        <v>1</v>
      </c>
      <c r="Q52" s="241">
        <f>'RAW MONTHLY'!L52</f>
        <v>117</v>
      </c>
      <c r="R52" s="241"/>
      <c r="S52" s="242">
        <f t="shared" si="7"/>
        <v>27.3</v>
      </c>
      <c r="T52" s="6"/>
      <c r="V52" s="478" t="s">
        <v>258</v>
      </c>
      <c r="W52" s="478"/>
      <c r="X52" s="478"/>
      <c r="Y52" s="478"/>
      <c r="Z52" s="478"/>
      <c r="AA52" s="478" t="s">
        <v>259</v>
      </c>
      <c r="AB52" s="478"/>
      <c r="AC52" s="478"/>
      <c r="AD52" s="478"/>
      <c r="AE52" s="478"/>
      <c r="AF52" s="481" t="s">
        <v>288</v>
      </c>
      <c r="AG52" s="480" t="s">
        <v>289</v>
      </c>
      <c r="AH52" s="482" t="s">
        <v>290</v>
      </c>
      <c r="AI52" s="482" t="s">
        <v>291</v>
      </c>
      <c r="AJ52" s="483" t="s">
        <v>292</v>
      </c>
      <c r="AK52" s="483" t="s">
        <v>293</v>
      </c>
    </row>
    <row r="53" spans="1:38" ht="61.5" customHeight="1">
      <c r="A53" s="229">
        <f>'RAW MONTHLY'!A53</f>
        <v>44233</v>
      </c>
      <c r="B53" s="230" t="str">
        <f>'RAW MONTHLY'!C53</f>
        <v>ERUWA/LANLATE 33KV FFDR</v>
      </c>
      <c r="C53" s="5" t="str">
        <f t="shared" si="0"/>
        <v>1</v>
      </c>
      <c r="D53" s="5" t="str">
        <f>'RAW MONTHLY'!E53</f>
        <v>TCN/L/S</v>
      </c>
      <c r="E53" s="5" t="str">
        <f t="shared" si="8"/>
        <v>L/S</v>
      </c>
      <c r="F53" s="5" t="s">
        <v>34</v>
      </c>
      <c r="G53" s="5">
        <v>7</v>
      </c>
      <c r="H53" s="17">
        <f t="shared" si="1"/>
        <v>0.7944444444444444</v>
      </c>
      <c r="I53" s="7">
        <f>'RAW MONTHLY'!H53</f>
        <v>0.7944444444444444</v>
      </c>
      <c r="J53" s="8">
        <f>'RAW MONTHLY'!I53</f>
        <v>0.99930555555555556</v>
      </c>
      <c r="K53" s="235">
        <f t="shared" si="2"/>
        <v>0.99930555555555556</v>
      </c>
      <c r="L53" s="16">
        <f t="shared" si="3"/>
        <v>4.916666666666667</v>
      </c>
      <c r="M53" s="16">
        <f t="shared" si="4"/>
        <v>6</v>
      </c>
      <c r="N53" s="236" t="str">
        <f t="shared" si="5"/>
        <v>6</v>
      </c>
      <c r="O53" s="16" t="str">
        <f>'RAW MONTHLY'!K53</f>
        <v>6MW</v>
      </c>
      <c r="P53" s="16" t="str">
        <f t="shared" si="6"/>
        <v>0</v>
      </c>
      <c r="Q53" s="241">
        <f>'RAW MONTHLY'!L53</f>
        <v>0</v>
      </c>
      <c r="R53" s="5"/>
      <c r="S53" s="242">
        <f t="shared" si="7"/>
        <v>0</v>
      </c>
      <c r="T53" s="30"/>
      <c r="V53" s="237" t="s">
        <v>268</v>
      </c>
      <c r="W53" s="238" t="s">
        <v>265</v>
      </c>
      <c r="X53" s="238" t="s">
        <v>266</v>
      </c>
      <c r="Y53" s="238" t="s">
        <v>267</v>
      </c>
      <c r="Z53" s="251" t="s">
        <v>294</v>
      </c>
      <c r="AA53" s="252" t="s">
        <v>268</v>
      </c>
      <c r="AB53" s="238" t="s">
        <v>265</v>
      </c>
      <c r="AC53" s="238" t="s">
        <v>266</v>
      </c>
      <c r="AD53" s="238" t="s">
        <v>267</v>
      </c>
      <c r="AE53" s="253" t="s">
        <v>294</v>
      </c>
      <c r="AF53" s="481"/>
      <c r="AG53" s="480"/>
      <c r="AH53" s="482"/>
      <c r="AI53" s="482"/>
      <c r="AJ53" s="483"/>
      <c r="AK53" s="483"/>
    </row>
    <row r="54" spans="1:38" ht="30" customHeight="1">
      <c r="A54" s="229">
        <f>'RAW MONTHLY'!A54</f>
        <v>44233</v>
      </c>
      <c r="B54" s="230" t="str">
        <f>'RAW MONTHLY'!C54</f>
        <v>APATA 33KV FDR</v>
      </c>
      <c r="C54" s="5" t="str">
        <f t="shared" si="0"/>
        <v>1</v>
      </c>
      <c r="D54" s="5" t="str">
        <f>'RAW MONTHLY'!E54</f>
        <v>TCN/L/S</v>
      </c>
      <c r="E54" s="5" t="str">
        <f t="shared" si="8"/>
        <v>L/S</v>
      </c>
      <c r="F54" s="5" t="s">
        <v>34</v>
      </c>
      <c r="G54" s="5">
        <v>7</v>
      </c>
      <c r="H54" s="17">
        <f t="shared" si="1"/>
        <v>0.7944444444444444</v>
      </c>
      <c r="I54" s="7">
        <f>'RAW MONTHLY'!H54</f>
        <v>0.7944444444444444</v>
      </c>
      <c r="J54" s="8">
        <f>'RAW MONTHLY'!I54</f>
        <v>0.99930555555555556</v>
      </c>
      <c r="K54" s="235">
        <f t="shared" si="2"/>
        <v>0.99930555555555556</v>
      </c>
      <c r="L54" s="16">
        <f t="shared" si="3"/>
        <v>4.916666666666667</v>
      </c>
      <c r="M54" s="16">
        <f t="shared" si="4"/>
        <v>7</v>
      </c>
      <c r="N54" s="236" t="str">
        <f t="shared" si="5"/>
        <v>7</v>
      </c>
      <c r="O54" s="16" t="str">
        <f>'RAW MONTHLY'!K54</f>
        <v>7MW</v>
      </c>
      <c r="P54" s="16" t="str">
        <f t="shared" si="6"/>
        <v>0</v>
      </c>
      <c r="Q54" s="241">
        <f>'RAW MONTHLY'!L54</f>
        <v>0</v>
      </c>
      <c r="R54" s="246"/>
      <c r="S54" s="242">
        <f t="shared" si="7"/>
        <v>0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44348</v>
      </c>
      <c r="B55" s="230" t="str">
        <f>'RAW MONTHLY'!C55</f>
        <v>APETE 33KV</v>
      </c>
      <c r="C55" s="5" t="str">
        <f t="shared" si="0"/>
        <v/>
      </c>
      <c r="D55" s="5" t="str">
        <f>'RAW MONTHLY'!E55</f>
        <v>EDC L/S</v>
      </c>
      <c r="E55" s="5" t="str">
        <f t="shared" si="8"/>
        <v>L/S</v>
      </c>
      <c r="F55" s="5" t="s">
        <v>34</v>
      </c>
      <c r="G55" s="5">
        <v>7</v>
      </c>
      <c r="H55" s="17">
        <f t="shared" si="1"/>
        <v>0</v>
      </c>
      <c r="I55" s="7">
        <f>'RAW MONTHLY'!H55</f>
        <v>0</v>
      </c>
      <c r="J55" s="8">
        <f>'RAW MONTHLY'!I55</f>
        <v>0.4604166666666667</v>
      </c>
      <c r="K55" s="235">
        <f t="shared" si="2"/>
        <v>0.4604166666666667</v>
      </c>
      <c r="L55" s="16">
        <f t="shared" si="3"/>
        <v>11.05</v>
      </c>
      <c r="M55" s="16">
        <f t="shared" si="4"/>
        <v>8</v>
      </c>
      <c r="N55" s="236" t="str">
        <f t="shared" si="5"/>
        <v>8</v>
      </c>
      <c r="O55" s="16">
        <f>'RAW MONTHLY'!K55</f>
        <v>8</v>
      </c>
      <c r="P55" s="16" t="str">
        <f t="shared" si="6"/>
        <v>1</v>
      </c>
      <c r="Q55" s="241">
        <f>'RAW MONTHLY'!L55</f>
        <v>9306</v>
      </c>
      <c r="R55" s="241"/>
      <c r="S55" s="242">
        <f t="shared" si="7"/>
        <v>102831.3</v>
      </c>
      <c r="T55" s="38"/>
    </row>
    <row r="56" spans="1:38" ht="30" customHeight="1">
      <c r="A56" s="229">
        <f>'RAW MONTHLY'!A56</f>
        <v>44349</v>
      </c>
      <c r="B56" s="230" t="str">
        <f>'RAW MONTHLY'!C56</f>
        <v>MINISTER 33KV</v>
      </c>
      <c r="C56" s="5" t="str">
        <f t="shared" si="0"/>
        <v>1</v>
      </c>
      <c r="D56" s="5" t="str">
        <f>'RAW MONTHLY'!E56</f>
        <v>EDC L/S</v>
      </c>
      <c r="E56" s="5" t="str">
        <f t="shared" si="8"/>
        <v>L/S</v>
      </c>
      <c r="F56" s="234" t="s">
        <v>34</v>
      </c>
      <c r="G56" s="234">
        <v>7</v>
      </c>
      <c r="H56" s="17">
        <f t="shared" si="1"/>
        <v>0.14444444444444446</v>
      </c>
      <c r="I56" s="7">
        <f>'RAW MONTHLY'!H56</f>
        <v>0.14444444444444446</v>
      </c>
      <c r="J56" s="8">
        <f>'RAW MONTHLY'!I56</f>
        <v>0.26111111111111113</v>
      </c>
      <c r="K56" s="235">
        <f t="shared" si="2"/>
        <v>0.26111111111111113</v>
      </c>
      <c r="L56" s="16">
        <f t="shared" si="3"/>
        <v>2.8</v>
      </c>
      <c r="M56" s="16">
        <f t="shared" si="4"/>
        <v>0.03</v>
      </c>
      <c r="N56" s="236" t="str">
        <f t="shared" si="5"/>
        <v>0.03</v>
      </c>
      <c r="O56" s="16">
        <f>'RAW MONTHLY'!K56</f>
        <v>0.03</v>
      </c>
      <c r="P56" s="16" t="str">
        <f t="shared" si="6"/>
        <v>1</v>
      </c>
      <c r="Q56" s="241">
        <f>'RAW MONTHLY'!L56</f>
        <v>1065</v>
      </c>
      <c r="R56" s="241"/>
      <c r="S56" s="242">
        <f t="shared" si="7"/>
        <v>2982</v>
      </c>
      <c r="T56" s="29"/>
    </row>
    <row r="57" spans="1:38" ht="30" customHeight="1">
      <c r="A57" s="229">
        <f>'RAW MONTHLY'!A57</f>
        <v>44349</v>
      </c>
      <c r="B57" s="230" t="str">
        <f>'RAW MONTHLY'!C57</f>
        <v>ELEYELE 33KV</v>
      </c>
      <c r="C57" s="5" t="str">
        <f t="shared" si="0"/>
        <v>1</v>
      </c>
      <c r="D57" s="5" t="str">
        <f>'RAW MONTHLY'!E57</f>
        <v>TCN/L/S</v>
      </c>
      <c r="E57" s="5" t="str">
        <f t="shared" si="8"/>
        <v>L/S</v>
      </c>
      <c r="F57" s="5">
        <v>99</v>
      </c>
      <c r="G57" s="5">
        <v>7</v>
      </c>
      <c r="H57" s="17">
        <f t="shared" si="1"/>
        <v>0.47361111111111115</v>
      </c>
      <c r="I57" s="7">
        <f>'RAW MONTHLY'!H57</f>
        <v>0.47361111111111115</v>
      </c>
      <c r="J57" s="8">
        <f>'RAW MONTHLY'!I57</f>
        <v>0.51250000000000007</v>
      </c>
      <c r="K57" s="235">
        <f t="shared" si="2"/>
        <v>0.51250000000000007</v>
      </c>
      <c r="L57" s="16">
        <f t="shared" si="3"/>
        <v>0.93333333333333335</v>
      </c>
      <c r="M57" s="16">
        <f t="shared" si="4"/>
        <v>9</v>
      </c>
      <c r="N57" s="236" t="str">
        <f t="shared" si="5"/>
        <v>9</v>
      </c>
      <c r="O57" s="16">
        <f>'RAW MONTHLY'!K57</f>
        <v>9</v>
      </c>
      <c r="P57" s="16" t="str">
        <f t="shared" si="6"/>
        <v>1</v>
      </c>
      <c r="Q57" s="241">
        <f>'RAW MONTHLY'!L57</f>
        <v>33</v>
      </c>
      <c r="R57" s="5"/>
      <c r="S57" s="242">
        <f t="shared" si="7"/>
        <v>30.8</v>
      </c>
      <c r="T57" s="39"/>
    </row>
    <row r="58" spans="1:38" ht="30" customHeight="1">
      <c r="A58" s="229">
        <f>'RAW MONTHLY'!A58</f>
        <v>44349</v>
      </c>
      <c r="B58" s="230" t="str">
        <f>'RAW MONTHLY'!C58</f>
        <v>APETE 33KV</v>
      </c>
      <c r="C58" s="5" t="str">
        <f t="shared" si="0"/>
        <v>1</v>
      </c>
      <c r="D58" s="5" t="str">
        <f>'RAW MONTHLY'!E58</f>
        <v>EDC F/O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0.47361111111111115</v>
      </c>
      <c r="I58" s="7">
        <f>'RAW MONTHLY'!H58</f>
        <v>0.47361111111111115</v>
      </c>
      <c r="J58" s="8">
        <f>'RAW MONTHLY'!I58</f>
        <v>0.99930555555555556</v>
      </c>
      <c r="K58" s="235">
        <f t="shared" si="2"/>
        <v>0.99930555555555556</v>
      </c>
      <c r="L58" s="16">
        <f t="shared" si="3"/>
        <v>12.616666666666667</v>
      </c>
      <c r="M58" s="16">
        <f t="shared" si="4"/>
        <v>8.5</v>
      </c>
      <c r="N58" s="236" t="str">
        <f t="shared" si="5"/>
        <v>8.5</v>
      </c>
      <c r="O58" s="16">
        <f>'RAW MONTHLY'!K58</f>
        <v>8.5</v>
      </c>
      <c r="P58" s="16" t="str">
        <f t="shared" si="6"/>
        <v>0</v>
      </c>
      <c r="Q58" s="241">
        <f>'RAW MONTHLY'!L58</f>
        <v>0</v>
      </c>
      <c r="R58" s="5"/>
      <c r="S58" s="242">
        <f t="shared" si="7"/>
        <v>0</v>
      </c>
      <c r="T58" s="39"/>
      <c r="V58" s="477" t="s">
        <v>283</v>
      </c>
      <c r="W58" s="477"/>
      <c r="X58" s="477"/>
      <c r="Y58" s="477"/>
      <c r="Z58" s="477"/>
      <c r="AA58" s="477"/>
      <c r="AB58" s="477"/>
      <c r="AC58" s="477"/>
      <c r="AD58" s="477"/>
      <c r="AE58" s="477"/>
      <c r="AF58" s="477"/>
      <c r="AG58" s="477"/>
      <c r="AL58" s="394" t="s">
        <v>204</v>
      </c>
    </row>
    <row r="59" spans="1:38" ht="30" customHeight="1">
      <c r="A59" s="229">
        <f>'RAW MONTHLY'!A59</f>
        <v>44349</v>
      </c>
      <c r="B59" s="230" t="str">
        <f>'RAW MONTHLY'!C59</f>
        <v>AGODI 1 33KV</v>
      </c>
      <c r="C59" s="5" t="str">
        <f t="shared" si="0"/>
        <v>1</v>
      </c>
      <c r="D59" s="5" t="str">
        <f>'RAW MONTHLY'!E59</f>
        <v>TCN/L/S</v>
      </c>
      <c r="E59" s="5" t="str">
        <f t="shared" si="8"/>
        <v>L/S</v>
      </c>
      <c r="F59" s="5" t="s">
        <v>34</v>
      </c>
      <c r="G59" s="5">
        <v>7</v>
      </c>
      <c r="H59" s="17">
        <f t="shared" si="1"/>
        <v>0.52083333333333337</v>
      </c>
      <c r="I59" s="7">
        <f>'RAW MONTHLY'!H59</f>
        <v>0.52083333333333337</v>
      </c>
      <c r="J59" s="8">
        <f>'RAW MONTHLY'!I59</f>
        <v>0.57986111111111105</v>
      </c>
      <c r="K59" s="235">
        <f t="shared" si="2"/>
        <v>0.57986111111111105</v>
      </c>
      <c r="L59" s="16">
        <f t="shared" si="3"/>
        <v>1.4166666666666667</v>
      </c>
      <c r="M59" s="16">
        <f t="shared" si="4"/>
        <v>9</v>
      </c>
      <c r="N59" s="236" t="str">
        <f t="shared" si="5"/>
        <v>9</v>
      </c>
      <c r="O59" s="16">
        <f>'RAW MONTHLY'!K59</f>
        <v>9</v>
      </c>
      <c r="P59" s="16" t="str">
        <f t="shared" si="6"/>
        <v>1</v>
      </c>
      <c r="Q59" s="241">
        <f>'RAW MONTHLY'!L59</f>
        <v>227</v>
      </c>
      <c r="R59" s="5"/>
      <c r="S59" s="242">
        <f t="shared" si="7"/>
        <v>321.58333333333337</v>
      </c>
      <c r="T59" s="30"/>
      <c r="V59" s="478" t="s">
        <v>258</v>
      </c>
      <c r="W59" s="478"/>
      <c r="X59" s="478"/>
      <c r="Y59" s="478"/>
      <c r="Z59" s="478"/>
      <c r="AA59" s="478" t="s">
        <v>259</v>
      </c>
      <c r="AB59" s="478"/>
      <c r="AC59" s="478"/>
      <c r="AD59" s="478"/>
      <c r="AE59" s="478"/>
      <c r="AF59" s="481" t="s">
        <v>288</v>
      </c>
      <c r="AG59" s="480" t="s">
        <v>289</v>
      </c>
      <c r="AH59" s="482" t="s">
        <v>290</v>
      </c>
      <c r="AI59" s="482" t="s">
        <v>291</v>
      </c>
      <c r="AJ59" s="483" t="s">
        <v>292</v>
      </c>
      <c r="AK59" s="483" t="s">
        <v>293</v>
      </c>
    </row>
    <row r="60" spans="1:38" ht="57" customHeight="1">
      <c r="A60" s="229">
        <f>'RAW MONTHLY'!A60</f>
        <v>44349</v>
      </c>
      <c r="B60" s="230" t="str">
        <f>'RAW MONTHLY'!C60</f>
        <v>AGODI 2 33KV</v>
      </c>
      <c r="C60" s="5" t="str">
        <f t="shared" si="0"/>
        <v>1</v>
      </c>
      <c r="D60" s="5" t="str">
        <f>'RAW MONTHLY'!E60</f>
        <v>TCN/L/S</v>
      </c>
      <c r="E60" s="5" t="str">
        <f t="shared" si="8"/>
        <v>L/S</v>
      </c>
      <c r="F60" s="5">
        <v>99</v>
      </c>
      <c r="G60" s="5">
        <v>7</v>
      </c>
      <c r="H60" s="17">
        <f t="shared" si="1"/>
        <v>0.60069444444444442</v>
      </c>
      <c r="I60" s="7">
        <f>'RAW MONTHLY'!H60</f>
        <v>0.60069444444444442</v>
      </c>
      <c r="J60" s="8">
        <f>'RAW MONTHLY'!I60</f>
        <v>0.625</v>
      </c>
      <c r="K60" s="235">
        <f t="shared" si="2"/>
        <v>0.625</v>
      </c>
      <c r="L60" s="16">
        <f t="shared" si="3"/>
        <v>0.58333333333333337</v>
      </c>
      <c r="M60" s="16">
        <f t="shared" si="4"/>
        <v>6</v>
      </c>
      <c r="N60" s="236" t="str">
        <f t="shared" si="5"/>
        <v>6</v>
      </c>
      <c r="O60" s="16">
        <f>'RAW MONTHLY'!K60</f>
        <v>6</v>
      </c>
      <c r="P60" s="16" t="str">
        <f t="shared" si="6"/>
        <v>1</v>
      </c>
      <c r="Q60" s="241">
        <f>'RAW MONTHLY'!L60</f>
        <v>6</v>
      </c>
      <c r="R60" s="5"/>
      <c r="S60" s="242">
        <f t="shared" si="7"/>
        <v>3.5</v>
      </c>
      <c r="T60" s="30"/>
      <c r="V60" s="237" t="s">
        <v>268</v>
      </c>
      <c r="W60" s="238" t="s">
        <v>265</v>
      </c>
      <c r="X60" s="238" t="s">
        <v>266</v>
      </c>
      <c r="Y60" s="238" t="s">
        <v>267</v>
      </c>
      <c r="Z60" s="251" t="s">
        <v>294</v>
      </c>
      <c r="AA60" s="252" t="s">
        <v>268</v>
      </c>
      <c r="AB60" s="238" t="s">
        <v>265</v>
      </c>
      <c r="AC60" s="238" t="s">
        <v>266</v>
      </c>
      <c r="AD60" s="238" t="s">
        <v>267</v>
      </c>
      <c r="AE60" s="253" t="s">
        <v>294</v>
      </c>
      <c r="AF60" s="481"/>
      <c r="AG60" s="480"/>
      <c r="AH60" s="482"/>
      <c r="AI60" s="482"/>
      <c r="AJ60" s="483"/>
      <c r="AK60" s="483"/>
    </row>
    <row r="61" spans="1:38" ht="30" customHeight="1">
      <c r="A61" s="229">
        <f>'RAW MONTHLY'!A61</f>
        <v>44349</v>
      </c>
      <c r="B61" s="230" t="str">
        <f>'RAW MONTHLY'!C61</f>
        <v>MINISTER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34</v>
      </c>
      <c r="G61" s="5">
        <v>7</v>
      </c>
      <c r="H61" s="17">
        <f t="shared" si="1"/>
        <v>0.60069444444444442</v>
      </c>
      <c r="I61" s="7">
        <f>'RAW MONTHLY'!H61</f>
        <v>0.60069444444444442</v>
      </c>
      <c r="J61" s="8">
        <f>'RAW MONTHLY'!I61</f>
        <v>0.77083333333333337</v>
      </c>
      <c r="K61" s="235">
        <f t="shared" si="2"/>
        <v>0.77083333333333337</v>
      </c>
      <c r="L61" s="16">
        <f t="shared" si="3"/>
        <v>4.083333333333333</v>
      </c>
      <c r="M61" s="16">
        <f t="shared" si="4"/>
        <v>7.0000000000000007E-2</v>
      </c>
      <c r="N61" s="236" t="str">
        <f t="shared" si="5"/>
        <v>0.07</v>
      </c>
      <c r="O61" s="16">
        <f>'RAW MONTHLY'!K61</f>
        <v>7.0000000000000007E-2</v>
      </c>
      <c r="P61" s="16" t="str">
        <f t="shared" si="6"/>
        <v>1</v>
      </c>
      <c r="Q61" s="241">
        <f>'RAW MONTHLY'!L61</f>
        <v>1065</v>
      </c>
      <c r="R61" s="114"/>
      <c r="S61" s="242">
        <f t="shared" si="7"/>
        <v>4348.75</v>
      </c>
      <c r="T61" s="30"/>
      <c r="V61" s="240">
        <f>COUNTIFS(C$6:C$2000,"*1*",E$6:E$2000,"*E*",B$6:B$2000,"*2B*")</f>
        <v>3</v>
      </c>
      <c r="W61" s="240">
        <f>COUNTIFS(C$6:C$2000,"*1*",E$6:E$2000,"*L*",B$6:B$2000,"*2B*")</f>
        <v>0</v>
      </c>
      <c r="X61" s="240">
        <f>COUNTIFS(C$6:C$2000,"*1*",E$6:E$2000,"*P*",B$6:B$2000,"*2B*")</f>
        <v>1</v>
      </c>
      <c r="Y61" s="240">
        <f>COUNTIFS(C$6:C$2000,"*1*",E$6:E$2000,"*F*",B$6:B$2000,"*2B*")</f>
        <v>0</v>
      </c>
      <c r="Z61" s="240">
        <f>SUM(W61:Y61)</f>
        <v>1</v>
      </c>
      <c r="AA61" s="104">
        <f>SUMIFS(L$6:L$2000,E$6:E$2000,"*E*",B$6:B$2000,"*2B*")</f>
        <v>10.483333333333334</v>
      </c>
      <c r="AB61" s="104">
        <f>SUMIFS(L$6:L$2000,E$6:E$2000,"*L*",B$6:B$2000,"*2B*")</f>
        <v>0</v>
      </c>
      <c r="AC61" s="104">
        <f>SUMIFS(L$6:L$2000,E$6:E$2000,"*P*",B$6:B$2000,"*2B*")</f>
        <v>0.85</v>
      </c>
      <c r="AD61" s="104">
        <f>SUMIFS(L$6:L$2000,E$6:E$2000,"*F*",B$6:B$2000,"*2B*")</f>
        <v>0</v>
      </c>
      <c r="AE61" s="104">
        <f>SUM(AB61:AD61)</f>
        <v>0.85</v>
      </c>
      <c r="AF61" s="391">
        <f t="array" ref="AF61">MAX(IF($B$6:$B$2000=AL58,$M$6:$M$2000))</f>
        <v>6.5</v>
      </c>
      <c r="AG61" s="254">
        <f>SUMIFS(S$6:S$2000,B$6:B$2000,"*2B*")</f>
        <v>20408.099999999999</v>
      </c>
      <c r="AH61" s="254">
        <f>SUMIFS(S$6:S$2000,E$6:E$2000,"*E*",B$6:B$2000,"*2B*")</f>
        <v>18757.400000000001</v>
      </c>
      <c r="AI61" s="254">
        <f>AG61-AH61</f>
        <v>1650.6999999999971</v>
      </c>
      <c r="AJ61" s="254">
        <f>IFERROR(AH61/AA61,0)</f>
        <v>1789.2591414944357</v>
      </c>
      <c r="AK61" s="254">
        <f>IFERROR(AI61/AE61,0)</f>
        <v>1941.9999999999966</v>
      </c>
    </row>
    <row r="62" spans="1:38" ht="30" customHeight="1">
      <c r="A62" s="229">
        <f>'RAW MONTHLY'!A62</f>
        <v>44349</v>
      </c>
      <c r="B62" s="230" t="str">
        <f>'RAW MONTHLY'!C62</f>
        <v>IYAGANKU 33KV</v>
      </c>
      <c r="C62" s="5" t="str">
        <f t="shared" si="0"/>
        <v>1</v>
      </c>
      <c r="D62" s="5" t="str">
        <f>'RAW MONTHLY'!E62</f>
        <v>TCN/L/S</v>
      </c>
      <c r="E62" s="5" t="str">
        <f t="shared" si="8"/>
        <v>L/S</v>
      </c>
      <c r="F62" s="234" t="s">
        <v>34</v>
      </c>
      <c r="G62" s="234">
        <v>7</v>
      </c>
      <c r="H62" s="17">
        <f t="shared" si="1"/>
        <v>0.79583333333333339</v>
      </c>
      <c r="I62" s="7">
        <f>'RAW MONTHLY'!H62</f>
        <v>0.79583333333333339</v>
      </c>
      <c r="J62" s="8">
        <f>'RAW MONTHLY'!I62</f>
        <v>0.82291666666666663</v>
      </c>
      <c r="K62" s="235">
        <f t="shared" si="2"/>
        <v>0.82291666666666663</v>
      </c>
      <c r="L62" s="16">
        <f t="shared" si="3"/>
        <v>0.65</v>
      </c>
      <c r="M62" s="16">
        <f t="shared" si="4"/>
        <v>4.5</v>
      </c>
      <c r="N62" s="236" t="str">
        <f t="shared" si="5"/>
        <v>4.5</v>
      </c>
      <c r="O62" s="16">
        <f>'RAW MONTHLY'!K62</f>
        <v>4.5</v>
      </c>
      <c r="P62" s="16" t="str">
        <f t="shared" si="6"/>
        <v>1</v>
      </c>
      <c r="Q62" s="241">
        <f>'RAW MONTHLY'!L62</f>
        <v>1</v>
      </c>
      <c r="R62" s="249"/>
      <c r="S62" s="242">
        <f t="shared" si="7"/>
        <v>0.65</v>
      </c>
      <c r="T62" s="37"/>
    </row>
    <row r="63" spans="1:38" ht="30" customHeight="1">
      <c r="A63" s="229">
        <f>'RAW MONTHLY'!A63</f>
        <v>44233</v>
      </c>
      <c r="B63" s="230" t="str">
        <f>'RAW MONTHLY'!C63</f>
        <v>INTERCHANGE 33KV</v>
      </c>
      <c r="C63" s="5" t="str">
        <f t="shared" si="0"/>
        <v/>
      </c>
      <c r="D63" s="5" t="str">
        <f>'RAW MONTHLY'!E63</f>
        <v>TCN/L/S</v>
      </c>
      <c r="E63" s="5" t="str">
        <f t="shared" si="8"/>
        <v>L/S</v>
      </c>
      <c r="F63" s="5">
        <v>99</v>
      </c>
      <c r="G63" s="5">
        <v>1</v>
      </c>
      <c r="H63" s="17">
        <f t="shared" si="1"/>
        <v>0</v>
      </c>
      <c r="I63" s="7">
        <f>'RAW MONTHLY'!H63</f>
        <v>0</v>
      </c>
      <c r="J63" s="8">
        <f>'RAW MONTHLY'!I63</f>
        <v>0.44791666666666669</v>
      </c>
      <c r="K63" s="235">
        <f t="shared" si="2"/>
        <v>0.44791666666666669</v>
      </c>
      <c r="L63" s="16">
        <f t="shared" si="3"/>
        <v>10.75</v>
      </c>
      <c r="M63" s="16">
        <f t="shared" si="4"/>
        <v>9</v>
      </c>
      <c r="N63" s="236" t="str">
        <f t="shared" si="5"/>
        <v>9</v>
      </c>
      <c r="O63" s="16">
        <f>'RAW MONTHLY'!K63</f>
        <v>9</v>
      </c>
      <c r="P63" s="16" t="str">
        <f t="shared" si="6"/>
        <v>1</v>
      </c>
      <c r="Q63" s="241">
        <f>'RAW MONTHLY'!L63</f>
        <v>492</v>
      </c>
      <c r="R63" s="249"/>
      <c r="S63" s="242">
        <f t="shared" si="7"/>
        <v>5289</v>
      </c>
      <c r="T63" s="30"/>
    </row>
    <row r="64" spans="1:38" ht="30" customHeight="1">
      <c r="A64" s="229">
        <f>'RAW MONTHLY'!A64</f>
        <v>44201</v>
      </c>
      <c r="B64" s="230" t="str">
        <f>'RAW MONTHLY'!C64</f>
        <v>EXPRESS 33KV</v>
      </c>
      <c r="C64" s="5" t="str">
        <f t="shared" si="0"/>
        <v>1</v>
      </c>
      <c r="D64" s="5" t="str">
        <f>'RAW MONTHLY'!E64</f>
        <v>TCN/L/S</v>
      </c>
      <c r="E64" s="5" t="str">
        <f t="shared" si="8"/>
        <v>L/S</v>
      </c>
      <c r="F64" s="5" t="s">
        <v>34</v>
      </c>
      <c r="G64" s="5">
        <v>7</v>
      </c>
      <c r="H64" s="17">
        <f t="shared" si="1"/>
        <v>0.34791666666666665</v>
      </c>
      <c r="I64" s="7">
        <f>'RAW MONTHLY'!H64</f>
        <v>0.34791666666666665</v>
      </c>
      <c r="J64" s="8">
        <f>'RAW MONTHLY'!I64</f>
        <v>0.44305555555555554</v>
      </c>
      <c r="K64" s="235">
        <f t="shared" si="2"/>
        <v>0.44305555555555554</v>
      </c>
      <c r="L64" s="16">
        <f t="shared" si="3"/>
        <v>2.2833333333333332</v>
      </c>
      <c r="M64" s="16">
        <f t="shared" si="4"/>
        <v>15</v>
      </c>
      <c r="N64" s="236" t="str">
        <f t="shared" si="5"/>
        <v>15</v>
      </c>
      <c r="O64" s="16">
        <f>'RAW MONTHLY'!K64</f>
        <v>15</v>
      </c>
      <c r="P64" s="16" t="str">
        <f t="shared" si="6"/>
        <v>1</v>
      </c>
      <c r="Q64" s="241">
        <f>'RAW MONTHLY'!L64</f>
        <v>1</v>
      </c>
      <c r="R64" s="249"/>
      <c r="S64" s="242">
        <f t="shared" si="7"/>
        <v>2.2833333333333332</v>
      </c>
      <c r="T64" s="37"/>
    </row>
    <row r="65" spans="1:38" ht="30" customHeight="1">
      <c r="A65" s="229">
        <f>'RAW MONTHLY'!A65</f>
        <v>44201</v>
      </c>
      <c r="B65" s="230" t="str">
        <f>'RAW MONTHLY'!C65</f>
        <v>INDUSTRIAL 33KV</v>
      </c>
      <c r="C65" s="5" t="str">
        <f t="shared" si="0"/>
        <v>1</v>
      </c>
      <c r="D65" s="5" t="str">
        <f>'RAW MONTHLY'!E65</f>
        <v>EDC F/O</v>
      </c>
      <c r="E65" s="5" t="str">
        <f t="shared" si="8"/>
        <v>EDC</v>
      </c>
      <c r="F65" s="5" t="s">
        <v>34</v>
      </c>
      <c r="G65" s="5">
        <v>7</v>
      </c>
      <c r="H65" s="17">
        <f t="shared" si="1"/>
        <v>0.66180555555555554</v>
      </c>
      <c r="I65" s="7">
        <f>'RAW MONTHLY'!H65</f>
        <v>0.66180555555555554</v>
      </c>
      <c r="J65" s="8">
        <f>'RAW MONTHLY'!I65</f>
        <v>0.67361111111111116</v>
      </c>
      <c r="K65" s="235">
        <f t="shared" si="2"/>
        <v>0.67361111111111116</v>
      </c>
      <c r="L65" s="16">
        <f t="shared" si="3"/>
        <v>0.28333333333333333</v>
      </c>
      <c r="M65" s="16">
        <f t="shared" si="4"/>
        <v>5</v>
      </c>
      <c r="N65" s="236" t="str">
        <f t="shared" si="5"/>
        <v>5</v>
      </c>
      <c r="O65" s="16">
        <f>'RAW MONTHLY'!K65</f>
        <v>5</v>
      </c>
      <c r="P65" s="16" t="str">
        <f t="shared" si="6"/>
        <v>1</v>
      </c>
      <c r="Q65" s="241">
        <f>'RAW MONTHLY'!L65</f>
        <v>25</v>
      </c>
      <c r="R65" s="249"/>
      <c r="S65" s="242">
        <f t="shared" si="7"/>
        <v>7.083333333333333</v>
      </c>
      <c r="T65" s="30"/>
      <c r="V65" s="477" t="s">
        <v>28</v>
      </c>
      <c r="W65" s="477"/>
      <c r="X65" s="477"/>
      <c r="Y65" s="477"/>
      <c r="Z65" s="477"/>
      <c r="AA65" s="477"/>
      <c r="AB65" s="477"/>
      <c r="AC65" s="477"/>
      <c r="AD65" s="477"/>
      <c r="AE65" s="477"/>
      <c r="AF65" s="477"/>
      <c r="AG65" s="477"/>
      <c r="AL65" s="374" t="s">
        <v>28</v>
      </c>
    </row>
    <row r="66" spans="1:38" ht="30" customHeight="1">
      <c r="A66" s="229">
        <f>'RAW MONTHLY'!A66</f>
        <v>44201</v>
      </c>
      <c r="B66" s="230" t="str">
        <f>'RAW MONTHLY'!C66</f>
        <v>OLUYOLE 33KV</v>
      </c>
      <c r="C66" s="5" t="str">
        <f t="shared" si="0"/>
        <v>1</v>
      </c>
      <c r="D66" s="5" t="str">
        <f>'RAW MONTHLY'!E66</f>
        <v>TCN L/S</v>
      </c>
      <c r="E66" s="5" t="str">
        <f t="shared" si="8"/>
        <v>L/S</v>
      </c>
      <c r="F66" s="5">
        <v>99</v>
      </c>
      <c r="G66" s="5" t="s">
        <v>280</v>
      </c>
      <c r="H66" s="17">
        <f t="shared" si="1"/>
        <v>0.77847222222222223</v>
      </c>
      <c r="I66" s="7">
        <f>'RAW MONTHLY'!H66</f>
        <v>0.77847222222222223</v>
      </c>
      <c r="J66" s="8">
        <f>'RAW MONTHLY'!I66</f>
        <v>0.84236111111111101</v>
      </c>
      <c r="K66" s="235">
        <f t="shared" si="2"/>
        <v>0.84236111111111101</v>
      </c>
      <c r="L66" s="16">
        <f t="shared" si="3"/>
        <v>1.5333333333333332</v>
      </c>
      <c r="M66" s="16">
        <f t="shared" si="4"/>
        <v>6</v>
      </c>
      <c r="N66" s="236" t="str">
        <f t="shared" si="5"/>
        <v>6</v>
      </c>
      <c r="O66" s="16">
        <f>'RAW MONTHLY'!K66</f>
        <v>6</v>
      </c>
      <c r="P66" s="16" t="str">
        <f t="shared" si="6"/>
        <v>1</v>
      </c>
      <c r="Q66" s="241">
        <f>'RAW MONTHLY'!L66</f>
        <v>14</v>
      </c>
      <c r="R66" s="249"/>
      <c r="S66" s="242">
        <f t="shared" si="7"/>
        <v>21.466666666666665</v>
      </c>
      <c r="T66" s="30"/>
      <c r="V66" s="478" t="s">
        <v>258</v>
      </c>
      <c r="W66" s="478"/>
      <c r="X66" s="478"/>
      <c r="Y66" s="478"/>
      <c r="Z66" s="478"/>
      <c r="AA66" s="478" t="s">
        <v>259</v>
      </c>
      <c r="AB66" s="478"/>
      <c r="AC66" s="478"/>
      <c r="AD66" s="478"/>
      <c r="AE66" s="478"/>
      <c r="AF66" s="481" t="s">
        <v>288</v>
      </c>
      <c r="AG66" s="480" t="s">
        <v>289</v>
      </c>
      <c r="AH66" s="482" t="s">
        <v>290</v>
      </c>
      <c r="AI66" s="482" t="s">
        <v>291</v>
      </c>
      <c r="AJ66" s="483" t="s">
        <v>292</v>
      </c>
      <c r="AK66" s="483" t="s">
        <v>293</v>
      </c>
    </row>
    <row r="67" spans="1:38" ht="61.5" customHeight="1">
      <c r="A67" s="229">
        <f>'RAW MONTHLY'!A67</f>
        <v>44201</v>
      </c>
      <c r="B67" s="230" t="str">
        <f>'RAW MONTHLY'!C67</f>
        <v>INTERCHANGE 33KV</v>
      </c>
      <c r="C67" s="5" t="str">
        <f t="shared" si="0"/>
        <v>1</v>
      </c>
      <c r="D67" s="5" t="str">
        <f>'RAW MONTHLY'!E67</f>
        <v>TCN L/S</v>
      </c>
      <c r="E67" s="5" t="str">
        <f t="shared" si="8"/>
        <v>L/S</v>
      </c>
      <c r="F67" s="6" t="s">
        <v>34</v>
      </c>
      <c r="G67" s="5">
        <v>7</v>
      </c>
      <c r="H67" s="17">
        <f t="shared" si="1"/>
        <v>0.77847222222222223</v>
      </c>
      <c r="I67" s="7">
        <f>'RAW MONTHLY'!H67</f>
        <v>0.77847222222222223</v>
      </c>
      <c r="J67" s="8">
        <f>'RAW MONTHLY'!I67</f>
        <v>0.84652777777777777</v>
      </c>
      <c r="K67" s="235">
        <f t="shared" si="2"/>
        <v>0.84652777777777777</v>
      </c>
      <c r="L67" s="16">
        <f t="shared" si="3"/>
        <v>1.6333333333333333</v>
      </c>
      <c r="M67" s="16">
        <f t="shared" si="4"/>
        <v>8</v>
      </c>
      <c r="N67" s="236" t="str">
        <f t="shared" si="5"/>
        <v>8</v>
      </c>
      <c r="O67" s="16">
        <f>'RAW MONTHLY'!K67</f>
        <v>8</v>
      </c>
      <c r="P67" s="16" t="str">
        <f t="shared" si="6"/>
        <v>1</v>
      </c>
      <c r="Q67" s="241">
        <f>'RAW MONTHLY'!L67</f>
        <v>492</v>
      </c>
      <c r="R67" s="241"/>
      <c r="S67" s="242">
        <f t="shared" si="7"/>
        <v>803.6</v>
      </c>
      <c r="T67" s="20"/>
      <c r="V67" s="237" t="s">
        <v>268</v>
      </c>
      <c r="W67" s="238" t="s">
        <v>265</v>
      </c>
      <c r="X67" s="238" t="s">
        <v>266</v>
      </c>
      <c r="Y67" s="238" t="s">
        <v>267</v>
      </c>
      <c r="Z67" s="251" t="s">
        <v>294</v>
      </c>
      <c r="AA67" s="252" t="s">
        <v>268</v>
      </c>
      <c r="AB67" s="238" t="s">
        <v>265</v>
      </c>
      <c r="AC67" s="238" t="s">
        <v>266</v>
      </c>
      <c r="AD67" s="238" t="s">
        <v>267</v>
      </c>
      <c r="AE67" s="253" t="s">
        <v>294</v>
      </c>
      <c r="AF67" s="481"/>
      <c r="AG67" s="480"/>
      <c r="AH67" s="482"/>
      <c r="AI67" s="482"/>
      <c r="AJ67" s="483"/>
      <c r="AK67" s="483"/>
    </row>
    <row r="68" spans="1:38" ht="30" customHeight="1">
      <c r="A68" s="229">
        <f>'RAW MONTHLY'!A68</f>
        <v>44201</v>
      </c>
      <c r="B68" s="230" t="str">
        <f>'RAW MONTHLY'!C68</f>
        <v>INTERCHANGE 33KV</v>
      </c>
      <c r="C68" s="5" t="str">
        <f t="shared" si="0"/>
        <v>1</v>
      </c>
      <c r="D68" s="5" t="str">
        <f>'RAW MONTHLY'!E68</f>
        <v>TCN L/S</v>
      </c>
      <c r="E68" s="5" t="str">
        <f t="shared" si="8"/>
        <v>L/S</v>
      </c>
      <c r="F68" s="6" t="s">
        <v>34</v>
      </c>
      <c r="G68" s="5">
        <v>7</v>
      </c>
      <c r="H68" s="17">
        <f t="shared" si="1"/>
        <v>0.94791666666666663</v>
      </c>
      <c r="I68" s="7">
        <f>'RAW MONTHLY'!H68</f>
        <v>0.94791666666666663</v>
      </c>
      <c r="J68" s="8">
        <f>'RAW MONTHLY'!I68</f>
        <v>0.97083333333333333</v>
      </c>
      <c r="K68" s="235">
        <f t="shared" si="2"/>
        <v>0.97083333333333333</v>
      </c>
      <c r="L68" s="16">
        <f t="shared" si="3"/>
        <v>0.55000000000000004</v>
      </c>
      <c r="M68" s="16">
        <f t="shared" si="4"/>
        <v>5</v>
      </c>
      <c r="N68" s="236" t="str">
        <f t="shared" si="5"/>
        <v>5</v>
      </c>
      <c r="O68" s="16">
        <f>'RAW MONTHLY'!K68</f>
        <v>5</v>
      </c>
      <c r="P68" s="16" t="str">
        <f t="shared" si="6"/>
        <v>1</v>
      </c>
      <c r="Q68" s="241">
        <f>'RAW MONTHLY'!L68</f>
        <v>492</v>
      </c>
      <c r="R68" s="246"/>
      <c r="S68" s="242">
        <f t="shared" si="7"/>
        <v>270.60000000000002</v>
      </c>
      <c r="T68" s="38"/>
      <c r="V68" s="240">
        <f>COUNTIFS(C$6:C$2000,"*1*",E$6:E$2000,"*E*",B$6:B$2000,"*LIB*")</f>
        <v>23</v>
      </c>
      <c r="W68" s="240">
        <f>COUNTIFS(C$6:C$2000,"*1*",E$6:E$2000,"*L*",B$6:B$2000,"*LIB*")</f>
        <v>7</v>
      </c>
      <c r="X68" s="240">
        <f>COUNTIFS(C$6:C$2000,"*1*",E$6:E$2000,"*P*",B$6:B$2000,"*LIB*")</f>
        <v>0</v>
      </c>
      <c r="Y68" s="240">
        <f>COUNTIFS(C$6:C$2000,"*1*",E$6:E$2000,"*F*",B$6:B$2000,"*LIB*")</f>
        <v>0</v>
      </c>
      <c r="Z68" s="240">
        <f>SUM(W68:Y68)</f>
        <v>7</v>
      </c>
      <c r="AA68" s="104">
        <f>SUMIFS(L$6:L$2000,E$6:E$2000,"*E*",B$6:B$2000,"*LIB*")</f>
        <v>20.8</v>
      </c>
      <c r="AB68" s="104">
        <f>SUMIFS(L$6:L$2000,E$6:E$2000,"*L*",B$6:B$2000,"*LIB*")</f>
        <v>5.166666666666667</v>
      </c>
      <c r="AC68" s="104">
        <f>SUMIFS(L$6:L$2000,E$6:E$2000,"*P*",B$6:B$2000,"*LIB*")</f>
        <v>0</v>
      </c>
      <c r="AD68" s="104">
        <f>SUMIFS(L$6:L$2000,E$6:E$2000,"*F*",B$6:B$2000,"*LIB*")</f>
        <v>0</v>
      </c>
      <c r="AE68" s="104">
        <f>SUM(AB68:AD68)</f>
        <v>5.166666666666667</v>
      </c>
      <c r="AF68" s="391">
        <f t="array" ref="AF68">MAX(IF($B$6:$B$2000=AL65,$M$6:$M$2000))</f>
        <v>5</v>
      </c>
      <c r="AG68" s="254">
        <f>SUMIFS(S$6:S$2000,B$6:B$2000,"*LIB*")</f>
        <v>291.86666666666662</v>
      </c>
      <c r="AH68" s="254">
        <f>SUMIFS(S$6:S$2000,E$6:E$2000,"*E*",B$6:B$2000,"*LIB*")</f>
        <v>225.86666666666665</v>
      </c>
      <c r="AI68" s="254">
        <f>AG68-AH68</f>
        <v>65.999999999999972</v>
      </c>
      <c r="AJ68" s="254">
        <f>IFERROR(AH68/AA68,0)</f>
        <v>10.858974358974358</v>
      </c>
      <c r="AK68" s="254">
        <f>IFERROR(AI68/AE68,0)</f>
        <v>12.774193548387091</v>
      </c>
    </row>
    <row r="69" spans="1:38" ht="30" customHeight="1">
      <c r="A69" s="229">
        <f>'RAW MONTHLY'!A69</f>
        <v>44233</v>
      </c>
      <c r="B69" s="230" t="str">
        <f>'RAW MONTHLY'!C69</f>
        <v>ROM 33KV</v>
      </c>
      <c r="C69" s="5" t="str">
        <f t="shared" si="0"/>
        <v/>
      </c>
      <c r="D69" s="5" t="str">
        <f>'RAW MONTHLY'!E69</f>
        <v>TCN L/S</v>
      </c>
      <c r="E69" s="5" t="str">
        <f t="shared" si="8"/>
        <v>L/S</v>
      </c>
      <c r="F69" s="6" t="s">
        <v>34</v>
      </c>
      <c r="G69" s="5">
        <v>7</v>
      </c>
      <c r="H69" s="17">
        <f t="shared" si="1"/>
        <v>0</v>
      </c>
      <c r="I69" s="7">
        <f>'RAW MONTHLY'!H69</f>
        <v>0</v>
      </c>
      <c r="J69" s="8">
        <f>'RAW MONTHLY'!I69</f>
        <v>0.55833333333333335</v>
      </c>
      <c r="K69" s="235">
        <f t="shared" si="2"/>
        <v>0.55833333333333335</v>
      </c>
      <c r="L69" s="16">
        <f t="shared" si="3"/>
        <v>13.4</v>
      </c>
      <c r="M69" s="16">
        <f t="shared" si="4"/>
        <v>0</v>
      </c>
      <c r="N69" s="236" t="str">
        <f t="shared" si="5"/>
        <v>0</v>
      </c>
      <c r="O69" s="16">
        <f>'RAW MONTHLY'!K69</f>
        <v>0</v>
      </c>
      <c r="P69" s="16" t="str">
        <f t="shared" si="6"/>
        <v>1</v>
      </c>
      <c r="Q69" s="241">
        <f>'RAW MONTHLY'!L69</f>
        <v>14</v>
      </c>
      <c r="R69" s="241"/>
      <c r="S69" s="242">
        <f t="shared" si="7"/>
        <v>187.6</v>
      </c>
      <c r="T69" s="27"/>
    </row>
    <row r="70" spans="1:38" ht="30" customHeight="1">
      <c r="A70" s="229">
        <f>'RAW MONTHLY'!A70</f>
        <v>44201</v>
      </c>
      <c r="B70" s="230" t="str">
        <f>'RAW MONTHLY'!C70</f>
        <v>ROM 33KV</v>
      </c>
      <c r="C70" s="5" t="str">
        <f t="shared" ref="C70:C133" si="9">IF(H70&gt;=0.0001,"1","")</f>
        <v>1</v>
      </c>
      <c r="D70" s="5" t="str">
        <f>'RAW MONTHLY'!E70</f>
        <v>TCN L/S</v>
      </c>
      <c r="E70" s="5" t="str">
        <f t="shared" si="8"/>
        <v>L/S</v>
      </c>
      <c r="F70" s="255" t="s">
        <v>34</v>
      </c>
      <c r="G70" s="255">
        <v>7</v>
      </c>
      <c r="H70" s="17">
        <f t="shared" ref="H70:H133" si="10">I70</f>
        <v>0.77847222222222223</v>
      </c>
      <c r="I70" s="7">
        <f>'RAW MONTHLY'!H70</f>
        <v>0.77847222222222223</v>
      </c>
      <c r="J70" s="8">
        <f>'RAW MONTHLY'!I70</f>
        <v>0.99930555555555556</v>
      </c>
      <c r="K70" s="235">
        <f t="shared" ref="K70:K133" si="11">J70</f>
        <v>0.99930555555555556</v>
      </c>
      <c r="L70" s="16">
        <f t="shared" ref="L70:L133" si="12">TEXT(J70-I70,"h:mm")*24</f>
        <v>5.3</v>
      </c>
      <c r="M70" s="16">
        <f t="shared" ref="M70:M133" si="13">N70*1</f>
        <v>0</v>
      </c>
      <c r="N70" s="236" t="str">
        <f t="shared" ref="N70:N133" si="14">SUBSTITUTE(O70,"MW","")</f>
        <v>0</v>
      </c>
      <c r="O70" s="16">
        <f>'RAW MONTHLY'!K70</f>
        <v>0</v>
      </c>
      <c r="P70" s="16" t="str">
        <f t="shared" ref="P70:P133" si="15">IF(K70&gt;=0.99,"0","1")</f>
        <v>0</v>
      </c>
      <c r="Q70" s="241">
        <f>'RAW MONTHLY'!L70</f>
        <v>14</v>
      </c>
      <c r="R70" s="241"/>
      <c r="S70" s="242">
        <f t="shared" ref="S70:S133" si="16">Q70*L70*P70</f>
        <v>0</v>
      </c>
      <c r="T70" s="40"/>
    </row>
    <row r="71" spans="1:38" ht="30" customHeight="1">
      <c r="A71" s="229">
        <f>'RAW MONTHLY'!A71</f>
        <v>44261</v>
      </c>
      <c r="B71" s="230" t="str">
        <f>'RAW MONTHLY'!C71</f>
        <v>ERUWA TOWN 33KV FDR</v>
      </c>
      <c r="C71" s="5" t="str">
        <f t="shared" si="9"/>
        <v/>
      </c>
      <c r="D71" s="5" t="str">
        <f>'RAW MONTHLY'!E71</f>
        <v>TCN/F/O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F/O</v>
      </c>
      <c r="F71" s="255" t="s">
        <v>34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0.99930555555555556</v>
      </c>
      <c r="K71" s="235">
        <f t="shared" si="11"/>
        <v>0.99930555555555556</v>
      </c>
      <c r="L71" s="16">
        <f t="shared" si="12"/>
        <v>23.983333333333334</v>
      </c>
      <c r="M71" s="16">
        <f t="shared" si="13"/>
        <v>0</v>
      </c>
      <c r="N71" s="236" t="str">
        <f t="shared" si="14"/>
        <v>0</v>
      </c>
      <c r="O71" s="16" t="str">
        <f>'RAW MONTHLY'!K71</f>
        <v>0MW</v>
      </c>
      <c r="P71" s="16" t="str">
        <f t="shared" si="15"/>
        <v>0</v>
      </c>
      <c r="Q71" s="241">
        <f>'RAW MONTHLY'!L71</f>
        <v>0</v>
      </c>
      <c r="R71" s="245"/>
      <c r="S71" s="242">
        <f t="shared" si="16"/>
        <v>0</v>
      </c>
      <c r="T71" s="20"/>
    </row>
    <row r="72" spans="1:38" ht="30" customHeight="1">
      <c r="A72" s="229">
        <f>'RAW MONTHLY'!A72</f>
        <v>44261</v>
      </c>
      <c r="B72" s="230" t="str">
        <f>'RAW MONTHLY'!C72</f>
        <v>OMI ADIO 33KV FDR</v>
      </c>
      <c r="C72" s="5" t="str">
        <f t="shared" si="9"/>
        <v/>
      </c>
      <c r="D72" s="5" t="str">
        <f>'RAW MONTHLY'!E72</f>
        <v>TCN/F/O</v>
      </c>
      <c r="E72" s="5" t="str">
        <f t="shared" si="17"/>
        <v>F/O</v>
      </c>
      <c r="F72" s="6" t="s">
        <v>34</v>
      </c>
      <c r="G72" s="6">
        <v>7</v>
      </c>
      <c r="H72" s="17">
        <f t="shared" si="10"/>
        <v>0</v>
      </c>
      <c r="I72" s="7">
        <f>'RAW MONTHLY'!H72</f>
        <v>0</v>
      </c>
      <c r="J72" s="8">
        <f>'RAW MONTHLY'!I72</f>
        <v>0.73611111111111116</v>
      </c>
      <c r="K72" s="235">
        <f t="shared" si="11"/>
        <v>0.73611111111111116</v>
      </c>
      <c r="L72" s="16">
        <f t="shared" si="12"/>
        <v>17.666666666666668</v>
      </c>
      <c r="M72" s="16">
        <f t="shared" si="13"/>
        <v>0</v>
      </c>
      <c r="N72" s="236" t="str">
        <f t="shared" si="14"/>
        <v>0</v>
      </c>
      <c r="O72" s="16" t="str">
        <f>'RAW MONTHLY'!K72</f>
        <v>0MW</v>
      </c>
      <c r="P72" s="16" t="str">
        <f t="shared" si="15"/>
        <v>1</v>
      </c>
      <c r="Q72" s="241">
        <f>'RAW MONTHLY'!L72</f>
        <v>9634</v>
      </c>
      <c r="R72" s="245"/>
      <c r="S72" s="242">
        <f t="shared" si="16"/>
        <v>170200.66666666669</v>
      </c>
      <c r="T72" s="6"/>
      <c r="V72" s="477" t="s">
        <v>25</v>
      </c>
      <c r="W72" s="477"/>
      <c r="X72" s="477"/>
      <c r="Y72" s="477"/>
      <c r="Z72" s="477"/>
      <c r="AA72" s="477"/>
      <c r="AB72" s="477"/>
      <c r="AC72" s="477"/>
      <c r="AD72" s="477"/>
      <c r="AE72" s="477"/>
      <c r="AF72" s="477"/>
      <c r="AG72" s="477"/>
      <c r="AL72" s="374" t="s">
        <v>25</v>
      </c>
    </row>
    <row r="73" spans="1:38" ht="30" customHeight="1">
      <c r="A73" s="229">
        <f>'RAW MONTHLY'!A73</f>
        <v>44261</v>
      </c>
      <c r="B73" s="230" t="str">
        <f>'RAW MONTHLY'!C73</f>
        <v>APATA 33KV FDR</v>
      </c>
      <c r="C73" s="5" t="str">
        <f t="shared" si="9"/>
        <v/>
      </c>
      <c r="D73" s="5" t="str">
        <f>'RAW MONTHLY'!E73</f>
        <v>TCN/L/S</v>
      </c>
      <c r="E73" s="5" t="str">
        <f t="shared" si="17"/>
        <v>L/S</v>
      </c>
      <c r="F73" s="256" t="s">
        <v>34</v>
      </c>
      <c r="G73" s="256">
        <v>7</v>
      </c>
      <c r="H73" s="17">
        <f t="shared" si="10"/>
        <v>0</v>
      </c>
      <c r="I73" s="7">
        <f>'RAW MONTHLY'!H73</f>
        <v>0</v>
      </c>
      <c r="J73" s="8">
        <f>'RAW MONTHLY'!I73</f>
        <v>0.11805555555555557</v>
      </c>
      <c r="K73" s="235">
        <f t="shared" si="11"/>
        <v>0.11805555555555557</v>
      </c>
      <c r="L73" s="16">
        <f t="shared" si="12"/>
        <v>2.8333333333333335</v>
      </c>
      <c r="M73" s="16">
        <f t="shared" si="13"/>
        <v>0</v>
      </c>
      <c r="N73" s="236" t="str">
        <f t="shared" si="14"/>
        <v>0</v>
      </c>
      <c r="O73" s="16" t="str">
        <f>'RAW MONTHLY'!K73</f>
        <v>0MW</v>
      </c>
      <c r="P73" s="16" t="str">
        <f t="shared" si="15"/>
        <v>1</v>
      </c>
      <c r="Q73" s="241">
        <f>'RAW MONTHLY'!L73</f>
        <v>117</v>
      </c>
      <c r="R73" s="245"/>
      <c r="S73" s="242">
        <f t="shared" si="16"/>
        <v>331.5</v>
      </c>
      <c r="T73" s="20"/>
      <c r="V73" s="478" t="s">
        <v>258</v>
      </c>
      <c r="W73" s="478"/>
      <c r="X73" s="478"/>
      <c r="Y73" s="478"/>
      <c r="Z73" s="478"/>
      <c r="AA73" s="478" t="s">
        <v>259</v>
      </c>
      <c r="AB73" s="478"/>
      <c r="AC73" s="478"/>
      <c r="AD73" s="478"/>
      <c r="AE73" s="478"/>
      <c r="AF73" s="481" t="s">
        <v>288</v>
      </c>
      <c r="AG73" s="480" t="s">
        <v>289</v>
      </c>
      <c r="AH73" s="482" t="s">
        <v>290</v>
      </c>
      <c r="AI73" s="482" t="s">
        <v>291</v>
      </c>
      <c r="AJ73" s="483" t="s">
        <v>292</v>
      </c>
      <c r="AK73" s="483" t="s">
        <v>293</v>
      </c>
    </row>
    <row r="74" spans="1:38" ht="60.75" customHeight="1">
      <c r="A74" s="229">
        <f>'RAW MONTHLY'!A74</f>
        <v>44261</v>
      </c>
      <c r="B74" s="230" t="str">
        <f>'RAW MONTHLY'!C74</f>
        <v>ERUWA/LANLATE 33KV FDR</v>
      </c>
      <c r="C74" s="5" t="str">
        <f t="shared" si="9"/>
        <v/>
      </c>
      <c r="D74" s="5" t="str">
        <f>'RAW MONTHLY'!E74</f>
        <v>TCN/L/S</v>
      </c>
      <c r="E74" s="5" t="str">
        <f t="shared" si="17"/>
        <v>L/S</v>
      </c>
      <c r="F74" s="256" t="s">
        <v>34</v>
      </c>
      <c r="G74" s="256">
        <v>7</v>
      </c>
      <c r="H74" s="17">
        <f t="shared" si="10"/>
        <v>0</v>
      </c>
      <c r="I74" s="7">
        <f>'RAW MONTHLY'!H74</f>
        <v>0</v>
      </c>
      <c r="J74" s="8">
        <f>'RAW MONTHLY'!I74</f>
        <v>0.11805555555555557</v>
      </c>
      <c r="K74" s="235">
        <f t="shared" si="11"/>
        <v>0.11805555555555557</v>
      </c>
      <c r="L74" s="16">
        <f t="shared" si="12"/>
        <v>2.8333333333333335</v>
      </c>
      <c r="M74" s="16">
        <f t="shared" si="13"/>
        <v>0</v>
      </c>
      <c r="N74" s="236" t="str">
        <f t="shared" si="14"/>
        <v>0</v>
      </c>
      <c r="O74" s="16" t="str">
        <f>'RAW MONTHLY'!K74</f>
        <v>0MW</v>
      </c>
      <c r="P74" s="16" t="str">
        <f t="shared" si="15"/>
        <v>1</v>
      </c>
      <c r="Q74" s="241">
        <f>'RAW MONTHLY'!L74</f>
        <v>4010</v>
      </c>
      <c r="R74" s="258"/>
      <c r="S74" s="242">
        <f t="shared" si="16"/>
        <v>11361.666666666668</v>
      </c>
      <c r="T74" s="6"/>
      <c r="V74" s="237" t="s">
        <v>268</v>
      </c>
      <c r="W74" s="238" t="s">
        <v>265</v>
      </c>
      <c r="X74" s="238" t="s">
        <v>266</v>
      </c>
      <c r="Y74" s="238" t="s">
        <v>267</v>
      </c>
      <c r="Z74" s="251" t="s">
        <v>294</v>
      </c>
      <c r="AA74" s="252" t="s">
        <v>268</v>
      </c>
      <c r="AB74" s="238" t="s">
        <v>265</v>
      </c>
      <c r="AC74" s="238" t="s">
        <v>266</v>
      </c>
      <c r="AD74" s="238" t="s">
        <v>267</v>
      </c>
      <c r="AE74" s="253" t="s">
        <v>294</v>
      </c>
      <c r="AF74" s="481"/>
      <c r="AG74" s="480"/>
      <c r="AH74" s="482"/>
      <c r="AI74" s="482"/>
      <c r="AJ74" s="483"/>
      <c r="AK74" s="483"/>
    </row>
    <row r="75" spans="1:38" ht="30" customHeight="1">
      <c r="A75" s="229">
        <f>'RAW MONTHLY'!A75</f>
        <v>44261</v>
      </c>
      <c r="B75" s="230" t="str">
        <f>'RAW MONTHLY'!C75</f>
        <v>APATA 33KV FDR</v>
      </c>
      <c r="C75" s="5" t="str">
        <f t="shared" si="9"/>
        <v>1</v>
      </c>
      <c r="D75" s="5" t="str">
        <f>'RAW MONTHLY'!E75</f>
        <v>TCN/P/O</v>
      </c>
      <c r="E75" s="5" t="str">
        <f t="shared" si="17"/>
        <v>P/O</v>
      </c>
      <c r="F75" s="5" t="s">
        <v>34</v>
      </c>
      <c r="G75" s="5">
        <v>7</v>
      </c>
      <c r="H75" s="17">
        <f t="shared" si="10"/>
        <v>0.41736111111111113</v>
      </c>
      <c r="I75" s="7">
        <f>'RAW MONTHLY'!H75</f>
        <v>0.41736111111111113</v>
      </c>
      <c r="J75" s="8">
        <f>'RAW MONTHLY'!I75</f>
        <v>0.73055555555555562</v>
      </c>
      <c r="K75" s="235">
        <f t="shared" si="11"/>
        <v>0.73055555555555562</v>
      </c>
      <c r="L75" s="16">
        <f t="shared" si="12"/>
        <v>7.5166666666666666</v>
      </c>
      <c r="M75" s="16">
        <f t="shared" si="13"/>
        <v>7</v>
      </c>
      <c r="N75" s="236" t="str">
        <f t="shared" si="14"/>
        <v>7</v>
      </c>
      <c r="O75" s="16" t="str">
        <f>'RAW MONTHLY'!K75</f>
        <v>7MW</v>
      </c>
      <c r="P75" s="16" t="str">
        <f t="shared" si="15"/>
        <v>1</v>
      </c>
      <c r="Q75" s="241">
        <f>'RAW MONTHLY'!L75</f>
        <v>117</v>
      </c>
      <c r="R75" s="249"/>
      <c r="S75" s="242">
        <f t="shared" si="16"/>
        <v>879.45</v>
      </c>
      <c r="T75" s="30"/>
      <c r="V75" s="240">
        <f>COUNTIFS(C$6:C$2000,"*1*",E$6:E$2000,"*E*",B$6:B$2000,"*OLU*")</f>
        <v>19</v>
      </c>
      <c r="W75" s="240">
        <f>COUNTIFS(C$6:C$2000,"*1*",E$6:E$2000,"*L*",B$6:B$2000,"*OLU*")</f>
        <v>12</v>
      </c>
      <c r="X75" s="240">
        <f>COUNTIFS(C$6:C$2000,"*1*",E$6:E$2000,"*P*",B$6:B$2000,"*OLU*")</f>
        <v>1</v>
      </c>
      <c r="Y75" s="240">
        <f>COUNTIFS(C$6:C$2000,"*1*",E$6:E$2000,"*F*",B$6:B$2000,"*OLU*")</f>
        <v>1</v>
      </c>
      <c r="Z75" s="240">
        <f>SUM(W75:Y75)</f>
        <v>14</v>
      </c>
      <c r="AA75" s="104">
        <f>SUMIFS(L$6:L$2000,E$6:E$2000,"*E*",B$6:B$2000,"*OLU*")</f>
        <v>28.9</v>
      </c>
      <c r="AB75" s="104">
        <f>SUMIFS(L$6:L$2000,E$6:E$2000,"*L*",B$6:B$2000,"*OLU*")</f>
        <v>13.099999999999996</v>
      </c>
      <c r="AC75" s="104">
        <f>SUMIFS(L$6:L$2000,E$6:E$2000,"*P*",B$6:B$2000,"*OLU*")</f>
        <v>2.3333333333333335</v>
      </c>
      <c r="AD75" s="104">
        <f>SUMIFS(L$6:L$2000,E$6:E$2000,"*F*",B$6:B$2000,"*OLU*")</f>
        <v>0.58333333333333337</v>
      </c>
      <c r="AE75" s="104">
        <f>SUM(AB75:AD75)</f>
        <v>16.016666666666662</v>
      </c>
      <c r="AF75" s="391">
        <f t="array" ref="AF75">MAX(IF($B$6:$B$2000=AL72,$M$6:$M$2000))</f>
        <v>16</v>
      </c>
      <c r="AG75" s="254">
        <f>SUMIFS(S$6:S$2000,B$6:B$2000,"*OLU*")</f>
        <v>558.59999999999991</v>
      </c>
      <c r="AH75" s="254">
        <f>SUMIFS(S$6:S$2000,E$6:E$2000,"*E*",B$6:B$2000,"*OLU*")</f>
        <v>400.63333333333344</v>
      </c>
      <c r="AI75" s="254">
        <f>AG75-AH75</f>
        <v>157.96666666666647</v>
      </c>
      <c r="AJ75" s="254">
        <f>IFERROR(AH75/AA75,0)</f>
        <v>13.86274509803922</v>
      </c>
      <c r="AK75" s="254">
        <f>IFERROR(AI75/AE75,0)</f>
        <v>9.8626430801248599</v>
      </c>
    </row>
    <row r="76" spans="1:38" ht="30" customHeight="1">
      <c r="A76" s="229">
        <f>'RAW MONTHLY'!A76</f>
        <v>44261</v>
      </c>
      <c r="B76" s="230" t="str">
        <f>'RAW MONTHLY'!C76</f>
        <v>ERUWA/LANLATE 33KV FDR</v>
      </c>
      <c r="C76" s="5" t="str">
        <f t="shared" si="9"/>
        <v>1</v>
      </c>
      <c r="D76" s="5" t="str">
        <f>'RAW MONTHLY'!E76</f>
        <v>TCN/P/O</v>
      </c>
      <c r="E76" s="5" t="str">
        <f t="shared" si="17"/>
        <v>P/O</v>
      </c>
      <c r="F76" s="5" t="s">
        <v>34</v>
      </c>
      <c r="G76" s="5">
        <v>7</v>
      </c>
      <c r="H76" s="17">
        <f t="shared" si="10"/>
        <v>0.41736111111111113</v>
      </c>
      <c r="I76" s="7">
        <f>'RAW MONTHLY'!H76</f>
        <v>0.41736111111111113</v>
      </c>
      <c r="J76" s="8">
        <f>'RAW MONTHLY'!I76</f>
        <v>0.73055555555555562</v>
      </c>
      <c r="K76" s="235">
        <f t="shared" si="11"/>
        <v>0.73055555555555562</v>
      </c>
      <c r="L76" s="16">
        <f t="shared" si="12"/>
        <v>7.5166666666666666</v>
      </c>
      <c r="M76" s="16">
        <f t="shared" si="13"/>
        <v>1</v>
      </c>
      <c r="N76" s="236" t="str">
        <f t="shared" si="14"/>
        <v>1</v>
      </c>
      <c r="O76" s="16" t="str">
        <f>'RAW MONTHLY'!K76</f>
        <v>1MW</v>
      </c>
      <c r="P76" s="16" t="str">
        <f t="shared" si="15"/>
        <v>1</v>
      </c>
      <c r="Q76" s="241">
        <f>'RAW MONTHLY'!L76</f>
        <v>4010</v>
      </c>
      <c r="R76" s="245"/>
      <c r="S76" s="242">
        <f t="shared" si="16"/>
        <v>30141.833333333332</v>
      </c>
      <c r="T76" s="20"/>
    </row>
    <row r="77" spans="1:38" ht="30" customHeight="1">
      <c r="A77" s="229">
        <f>'RAW MONTHLY'!A77</f>
        <v>44261</v>
      </c>
      <c r="B77" s="230" t="str">
        <f>'RAW MONTHLY'!C77</f>
        <v>OMI ADIO 33KV FDR</v>
      </c>
      <c r="C77" s="5" t="str">
        <f t="shared" si="9"/>
        <v>1</v>
      </c>
      <c r="D77" s="5" t="str">
        <f>'RAW MONTHLY'!E77</f>
        <v>TCN/L/S</v>
      </c>
      <c r="E77" s="5" t="str">
        <f t="shared" si="17"/>
        <v>L/S</v>
      </c>
      <c r="F77" s="5" t="s">
        <v>34</v>
      </c>
      <c r="G77" s="5">
        <v>7</v>
      </c>
      <c r="H77" s="17">
        <f t="shared" si="10"/>
        <v>0.76736111111111116</v>
      </c>
      <c r="I77" s="7">
        <f>'RAW MONTHLY'!H77</f>
        <v>0.76736111111111116</v>
      </c>
      <c r="J77" s="8">
        <f>'RAW MONTHLY'!I77</f>
        <v>0.99930555555555556</v>
      </c>
      <c r="K77" s="235">
        <f t="shared" si="11"/>
        <v>0.99930555555555556</v>
      </c>
      <c r="L77" s="16">
        <f t="shared" si="12"/>
        <v>5.5666666666666664</v>
      </c>
      <c r="M77" s="16">
        <f t="shared" si="13"/>
        <v>9.1999999999999993</v>
      </c>
      <c r="N77" s="236" t="str">
        <f t="shared" si="14"/>
        <v>9.2</v>
      </c>
      <c r="O77" s="16" t="str">
        <f>'RAW MONTHLY'!K77</f>
        <v>9.2MW</v>
      </c>
      <c r="P77" s="16" t="str">
        <f t="shared" si="15"/>
        <v>0</v>
      </c>
      <c r="Q77" s="241">
        <f>'RAW MONTHLY'!L77</f>
        <v>117</v>
      </c>
      <c r="R77" s="245"/>
      <c r="S77" s="242">
        <f t="shared" si="16"/>
        <v>0</v>
      </c>
      <c r="T77" s="17"/>
    </row>
    <row r="78" spans="1:38" ht="30" customHeight="1">
      <c r="A78" s="229">
        <f>'RAW MONTHLY'!A78</f>
        <v>44261</v>
      </c>
      <c r="B78" s="230" t="str">
        <f>'RAW MONTHLY'!C78</f>
        <v>ERUWA/LANLATE 33KV FDR</v>
      </c>
      <c r="C78" s="5" t="str">
        <f t="shared" si="9"/>
        <v>1</v>
      </c>
      <c r="D78" s="5" t="str">
        <f>'RAW MONTHLY'!E78</f>
        <v>EDC /E/F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0.80625000000000002</v>
      </c>
      <c r="I78" s="7">
        <f>'RAW MONTHLY'!H78</f>
        <v>0.80625000000000002</v>
      </c>
      <c r="J78" s="8">
        <f>'RAW MONTHLY'!I78</f>
        <v>0.83263888888888893</v>
      </c>
      <c r="K78" s="235">
        <f t="shared" si="11"/>
        <v>0.83263888888888893</v>
      </c>
      <c r="L78" s="16">
        <f t="shared" si="12"/>
        <v>0.6333333333333333</v>
      </c>
      <c r="M78" s="16">
        <f t="shared" si="13"/>
        <v>8</v>
      </c>
      <c r="N78" s="236" t="str">
        <f t="shared" si="14"/>
        <v>8</v>
      </c>
      <c r="O78" s="16" t="str">
        <f>'RAW MONTHLY'!K78</f>
        <v>8MW</v>
      </c>
      <c r="P78" s="16" t="str">
        <f t="shared" si="15"/>
        <v>1</v>
      </c>
      <c r="Q78" s="241">
        <f>'RAW MONTHLY'!L78</f>
        <v>4010</v>
      </c>
      <c r="R78" s="245"/>
      <c r="S78" s="242">
        <f t="shared" si="16"/>
        <v>2539.6666666666665</v>
      </c>
      <c r="T78" s="20"/>
    </row>
    <row r="79" spans="1:38" ht="30" customHeight="1">
      <c r="A79" s="229">
        <f>'RAW MONTHLY'!A79</f>
        <v>44349</v>
      </c>
      <c r="B79" s="230" t="str">
        <f>'RAW MONTHLY'!C79</f>
        <v>APETE 33KV</v>
      </c>
      <c r="C79" s="5" t="str">
        <f t="shared" si="9"/>
        <v/>
      </c>
      <c r="D79" s="5" t="str">
        <f>'RAW MONTHLY'!E79</f>
        <v>EDC F/O</v>
      </c>
      <c r="E79" s="5" t="str">
        <f t="shared" si="17"/>
        <v>EDC</v>
      </c>
      <c r="F79" s="6" t="s">
        <v>34</v>
      </c>
      <c r="G79" s="6">
        <v>7</v>
      </c>
      <c r="H79" s="17">
        <f t="shared" si="10"/>
        <v>0</v>
      </c>
      <c r="I79" s="7">
        <f>'RAW MONTHLY'!H79</f>
        <v>0</v>
      </c>
      <c r="J79" s="8">
        <f>'RAW MONTHLY'!I79</f>
        <v>0.99930555555555556</v>
      </c>
      <c r="K79" s="235">
        <f t="shared" si="11"/>
        <v>0.99930555555555556</v>
      </c>
      <c r="L79" s="16">
        <f t="shared" si="12"/>
        <v>23.983333333333334</v>
      </c>
      <c r="M79" s="16">
        <f t="shared" si="13"/>
        <v>8.5</v>
      </c>
      <c r="N79" s="236" t="str">
        <f t="shared" si="14"/>
        <v>8.5</v>
      </c>
      <c r="O79" s="16">
        <f>'RAW MONTHLY'!K79</f>
        <v>8.5</v>
      </c>
      <c r="P79" s="16" t="str">
        <f t="shared" si="15"/>
        <v>0</v>
      </c>
      <c r="Q79" s="241">
        <f>'RAW MONTHLY'!L79</f>
        <v>9306</v>
      </c>
      <c r="R79" s="258"/>
      <c r="S79" s="242">
        <f t="shared" si="16"/>
        <v>0</v>
      </c>
      <c r="T79" s="41"/>
    </row>
    <row r="80" spans="1:38" ht="30" customHeight="1">
      <c r="A80" s="229">
        <f>'RAW MONTHLY'!A80</f>
        <v>44350</v>
      </c>
      <c r="B80" s="230" t="str">
        <f>'RAW MONTHLY'!C80</f>
        <v>ELEYELE 33KV</v>
      </c>
      <c r="C80" s="5" t="str">
        <f t="shared" si="9"/>
        <v>1</v>
      </c>
      <c r="D80" s="5" t="str">
        <f>'RAW MONTHLY'!E80</f>
        <v>TCN/P/O</v>
      </c>
      <c r="E80" s="5" t="str">
        <f t="shared" si="17"/>
        <v>P/O</v>
      </c>
      <c r="F80" s="6" t="s">
        <v>34</v>
      </c>
      <c r="G80" s="6">
        <v>7</v>
      </c>
      <c r="H80" s="17">
        <f t="shared" si="10"/>
        <v>0.42152777777777778</v>
      </c>
      <c r="I80" s="7">
        <f>'RAW MONTHLY'!H80</f>
        <v>0.42152777777777778</v>
      </c>
      <c r="J80" s="8">
        <f>'RAW MONTHLY'!I80</f>
        <v>0.73402777777777783</v>
      </c>
      <c r="K80" s="235">
        <f t="shared" si="11"/>
        <v>0.73402777777777783</v>
      </c>
      <c r="L80" s="16">
        <f t="shared" si="12"/>
        <v>7.5</v>
      </c>
      <c r="M80" s="16">
        <f t="shared" si="13"/>
        <v>9</v>
      </c>
      <c r="N80" s="236" t="str">
        <f t="shared" si="14"/>
        <v>9</v>
      </c>
      <c r="O80" s="16">
        <f>'RAW MONTHLY'!K80</f>
        <v>9</v>
      </c>
      <c r="P80" s="16" t="str">
        <f t="shared" si="15"/>
        <v>1</v>
      </c>
      <c r="Q80" s="241">
        <f>'RAW MONTHLY'!L80</f>
        <v>33</v>
      </c>
      <c r="R80" s="258"/>
      <c r="S80" s="242">
        <f t="shared" si="16"/>
        <v>247.5</v>
      </c>
      <c r="T80" s="41"/>
      <c r="V80" s="477" t="s">
        <v>51</v>
      </c>
      <c r="W80" s="477"/>
      <c r="X80" s="477"/>
      <c r="Y80" s="477"/>
      <c r="Z80" s="477"/>
      <c r="AA80" s="477"/>
      <c r="AB80" s="477"/>
      <c r="AC80" s="477"/>
      <c r="AD80" s="477"/>
      <c r="AE80" s="477"/>
      <c r="AF80" s="477"/>
      <c r="AG80" s="477"/>
      <c r="AL80" s="394" t="s">
        <v>284</v>
      </c>
    </row>
    <row r="81" spans="1:38" ht="30" customHeight="1">
      <c r="A81" s="229">
        <f>'RAW MONTHLY'!A81</f>
        <v>44350</v>
      </c>
      <c r="B81" s="230" t="str">
        <f>'RAW MONTHLY'!C81</f>
        <v>MINISTER 33KV</v>
      </c>
      <c r="C81" s="5" t="str">
        <f t="shared" si="9"/>
        <v>1</v>
      </c>
      <c r="D81" s="5" t="str">
        <f>'RAW MONTHLY'!E81</f>
        <v>EDC P/O</v>
      </c>
      <c r="E81" s="5" t="str">
        <f t="shared" si="17"/>
        <v>EDC</v>
      </c>
      <c r="F81" s="6" t="s">
        <v>34</v>
      </c>
      <c r="G81" s="6">
        <v>7</v>
      </c>
      <c r="H81" s="17">
        <f t="shared" si="10"/>
        <v>0.45416666666666666</v>
      </c>
      <c r="I81" s="7">
        <f>'RAW MONTHLY'!H81</f>
        <v>0.45416666666666666</v>
      </c>
      <c r="J81" s="8">
        <f>'RAW MONTHLY'!I81</f>
        <v>0.57430555555555551</v>
      </c>
      <c r="K81" s="235">
        <f t="shared" si="11"/>
        <v>0.57430555555555551</v>
      </c>
      <c r="L81" s="16">
        <f t="shared" si="12"/>
        <v>2.8833333333333333</v>
      </c>
      <c r="M81" s="16">
        <f t="shared" si="13"/>
        <v>0.03</v>
      </c>
      <c r="N81" s="236" t="str">
        <f t="shared" si="14"/>
        <v>0.03</v>
      </c>
      <c r="O81" s="16">
        <f>'RAW MONTHLY'!K81</f>
        <v>0.03</v>
      </c>
      <c r="P81" s="16" t="str">
        <f t="shared" si="15"/>
        <v>1</v>
      </c>
      <c r="Q81" s="241">
        <f>'RAW MONTHLY'!L81</f>
        <v>1065</v>
      </c>
      <c r="R81" s="258"/>
      <c r="S81" s="242">
        <f t="shared" si="16"/>
        <v>3070.75</v>
      </c>
      <c r="T81" s="6"/>
      <c r="V81" s="478" t="s">
        <v>258</v>
      </c>
      <c r="W81" s="478"/>
      <c r="X81" s="478"/>
      <c r="Y81" s="478"/>
      <c r="Z81" s="478"/>
      <c r="AA81" s="478" t="s">
        <v>259</v>
      </c>
      <c r="AB81" s="478"/>
      <c r="AC81" s="478"/>
      <c r="AD81" s="478"/>
      <c r="AE81" s="478"/>
      <c r="AF81" s="481" t="s">
        <v>288</v>
      </c>
      <c r="AG81" s="480" t="s">
        <v>289</v>
      </c>
      <c r="AH81" s="482" t="s">
        <v>290</v>
      </c>
      <c r="AI81" s="482" t="s">
        <v>291</v>
      </c>
      <c r="AJ81" s="483" t="s">
        <v>292</v>
      </c>
      <c r="AK81" s="483" t="s">
        <v>293</v>
      </c>
    </row>
    <row r="82" spans="1:38" ht="62.25" customHeight="1">
      <c r="A82" s="229">
        <f>'RAW MONTHLY'!A82</f>
        <v>44350</v>
      </c>
      <c r="B82" s="230" t="str">
        <f>'RAW MONTHLY'!C82</f>
        <v>AGODI 2 33KV</v>
      </c>
      <c r="C82" s="5" t="str">
        <f t="shared" si="9"/>
        <v>1</v>
      </c>
      <c r="D82" s="5" t="str">
        <f>'RAW MONTHLY'!E82</f>
        <v>TCN/L/S</v>
      </c>
      <c r="E82" s="5" t="str">
        <f t="shared" si="17"/>
        <v>L/S</v>
      </c>
      <c r="F82" s="6" t="s">
        <v>34</v>
      </c>
      <c r="G82" s="6">
        <v>7</v>
      </c>
      <c r="H82" s="17">
        <f t="shared" si="10"/>
        <v>0.47361111111111115</v>
      </c>
      <c r="I82" s="7">
        <f>'RAW MONTHLY'!H82</f>
        <v>0.47361111111111115</v>
      </c>
      <c r="J82" s="8">
        <f>'RAW MONTHLY'!I82</f>
        <v>0.55347222222222225</v>
      </c>
      <c r="K82" s="235">
        <f t="shared" si="11"/>
        <v>0.55347222222222225</v>
      </c>
      <c r="L82" s="16">
        <f t="shared" si="12"/>
        <v>1.9166666666666665</v>
      </c>
      <c r="M82" s="16">
        <f t="shared" si="13"/>
        <v>7.3</v>
      </c>
      <c r="N82" s="236" t="str">
        <f t="shared" si="14"/>
        <v>7.3</v>
      </c>
      <c r="O82" s="16">
        <f>'RAW MONTHLY'!K82</f>
        <v>7.3</v>
      </c>
      <c r="P82" s="16" t="str">
        <f t="shared" si="15"/>
        <v>1</v>
      </c>
      <c r="Q82" s="241">
        <f>'RAW MONTHLY'!L82</f>
        <v>6</v>
      </c>
      <c r="R82" s="244"/>
      <c r="S82" s="242">
        <f t="shared" si="16"/>
        <v>11.5</v>
      </c>
      <c r="T82" s="20"/>
      <c r="V82" s="237" t="s">
        <v>268</v>
      </c>
      <c r="W82" s="238" t="s">
        <v>265</v>
      </c>
      <c r="X82" s="238" t="s">
        <v>266</v>
      </c>
      <c r="Y82" s="238" t="s">
        <v>267</v>
      </c>
      <c r="Z82" s="251" t="s">
        <v>294</v>
      </c>
      <c r="AA82" s="252" t="s">
        <v>268</v>
      </c>
      <c r="AB82" s="238" t="s">
        <v>265</v>
      </c>
      <c r="AC82" s="238" t="s">
        <v>266</v>
      </c>
      <c r="AD82" s="238" t="s">
        <v>267</v>
      </c>
      <c r="AE82" s="253" t="s">
        <v>294</v>
      </c>
      <c r="AF82" s="481"/>
      <c r="AG82" s="480"/>
      <c r="AH82" s="482"/>
      <c r="AI82" s="482"/>
      <c r="AJ82" s="483"/>
      <c r="AK82" s="483"/>
    </row>
    <row r="83" spans="1:38" ht="30" customHeight="1">
      <c r="A83" s="229">
        <f>'RAW MONTHLY'!A83</f>
        <v>44350</v>
      </c>
      <c r="B83" s="230" t="str">
        <f>'RAW MONTHLY'!C83</f>
        <v>SAMONDA 33KV</v>
      </c>
      <c r="C83" s="5" t="str">
        <f t="shared" si="9"/>
        <v>1</v>
      </c>
      <c r="D83" s="5" t="str">
        <f>'RAW MONTHLY'!E83</f>
        <v>TCN/L/S</v>
      </c>
      <c r="E83" s="5" t="str">
        <f t="shared" si="17"/>
        <v>L/S</v>
      </c>
      <c r="F83" s="6" t="s">
        <v>34</v>
      </c>
      <c r="G83" s="6">
        <v>7</v>
      </c>
      <c r="H83" s="17">
        <f t="shared" si="10"/>
        <v>0.53194444444444444</v>
      </c>
      <c r="I83" s="7">
        <f>'RAW MONTHLY'!H83</f>
        <v>0.53194444444444444</v>
      </c>
      <c r="J83" s="8">
        <f>'RAW MONTHLY'!I83</f>
        <v>0.5444444444444444</v>
      </c>
      <c r="K83" s="235">
        <f t="shared" si="11"/>
        <v>0.5444444444444444</v>
      </c>
      <c r="L83" s="16">
        <f t="shared" si="12"/>
        <v>0.3</v>
      </c>
      <c r="M83" s="16">
        <f t="shared" si="13"/>
        <v>7.3</v>
      </c>
      <c r="N83" s="236" t="str">
        <f t="shared" si="14"/>
        <v>7.3</v>
      </c>
      <c r="O83" s="16">
        <f>'RAW MONTHLY'!K83</f>
        <v>7.3</v>
      </c>
      <c r="P83" s="16" t="str">
        <f t="shared" si="15"/>
        <v>1</v>
      </c>
      <c r="Q83" s="241">
        <f>'RAW MONTHLY'!L83</f>
        <v>6</v>
      </c>
      <c r="R83" s="244"/>
      <c r="S83" s="242">
        <f t="shared" si="16"/>
        <v>1.7999999999999998</v>
      </c>
      <c r="T83" s="20"/>
      <c r="V83" s="240">
        <f>COUNTIFS(C$6:C$2000,"*1*",E$6:E$2000,"*E*",B$6:B$2000,"*SAM*")</f>
        <v>16</v>
      </c>
      <c r="W83" s="240">
        <f>COUNTIFS(C$6:C$2000,"*1*",E$6:E$2000,"*L*",B$6:B$2000,"*SAM*")</f>
        <v>4</v>
      </c>
      <c r="X83" s="240">
        <f>COUNTIFS(C$6:C$2000,"*1*",E$6:E$2000,"*P*",B$6:B$2000,"*SAM*")</f>
        <v>0</v>
      </c>
      <c r="Y83" s="240">
        <f>COUNTIFS(C$6:C$2000,"*1*",E$6:E$2000,"*F*",B$6:B$2000,"*SAM*")</f>
        <v>1</v>
      </c>
      <c r="Z83" s="240">
        <f>SUM(W83:Y83)</f>
        <v>5</v>
      </c>
      <c r="AA83" s="104">
        <f>SUMIFS(L$6:L$2000,E$6:E$2000,"*E*",B$6:B$2000,"*SAM*")</f>
        <v>107.70000000000002</v>
      </c>
      <c r="AB83" s="104">
        <f>SUMIFS(L$6:L$2000,E$6:E$2000,"*L*",B$6:B$2000,"*SAM*")</f>
        <v>11.516666666666667</v>
      </c>
      <c r="AC83" s="104">
        <f>SUMIFS(L$6:L$2000,E$6:E$2000,"*P*",B$6:B$2000,"*SAM*")</f>
        <v>0</v>
      </c>
      <c r="AD83" s="104">
        <f>SUMIFS(L$6:L$2000,E$6:E$2000,"*F*",B$6:B$2000,"*SAM*")</f>
        <v>1.9833333333333334</v>
      </c>
      <c r="AE83" s="104">
        <f>SUM(AB83:AD83)</f>
        <v>13.5</v>
      </c>
      <c r="AF83" s="391">
        <f t="array" ref="AF83">MAX(IF($B$6:$B$2000=AL80,$M$6:$M$2000))</f>
        <v>0</v>
      </c>
      <c r="AG83" s="254">
        <f>SUMIFS(S$6:S$2000,B$6:B$2000,"*SAM*")</f>
        <v>878.76666666666665</v>
      </c>
      <c r="AH83" s="254">
        <f>SUMIFS(S$6:S$2000,E$6:E$2000,"*E*",B$6:B$2000,"*SAM*")</f>
        <v>857.63333333333344</v>
      </c>
      <c r="AI83" s="254">
        <f>AG83-AH83</f>
        <v>21.133333333333212</v>
      </c>
      <c r="AJ83" s="254">
        <f>IFERROR(AH83/AA83,0)</f>
        <v>7.9631692974311354</v>
      </c>
      <c r="AK83" s="254">
        <f>IFERROR(AI83/AE83,0)</f>
        <v>1.5654320987654231</v>
      </c>
    </row>
    <row r="84" spans="1:38" ht="30" customHeight="1">
      <c r="A84" s="229">
        <f>'RAW MONTHLY'!A84</f>
        <v>44350</v>
      </c>
      <c r="B84" s="230" t="str">
        <f>'RAW MONTHLY'!C84</f>
        <v>AGODI 1 33KV</v>
      </c>
      <c r="C84" s="5" t="str">
        <f t="shared" si="9"/>
        <v>1</v>
      </c>
      <c r="D84" s="5" t="str">
        <f>'RAW MONTHLY'!E84</f>
        <v>TCN/L/S</v>
      </c>
      <c r="E84" s="5" t="str">
        <f t="shared" si="17"/>
        <v>L/S</v>
      </c>
      <c r="F84" s="257">
        <v>99</v>
      </c>
      <c r="G84" s="257">
        <v>1</v>
      </c>
      <c r="H84" s="17">
        <f t="shared" si="10"/>
        <v>0.55347222222222225</v>
      </c>
      <c r="I84" s="7">
        <f>'RAW MONTHLY'!H84</f>
        <v>0.55347222222222225</v>
      </c>
      <c r="J84" s="8">
        <f>'RAW MONTHLY'!I84</f>
        <v>0.69027777777777777</v>
      </c>
      <c r="K84" s="235">
        <f t="shared" si="11"/>
        <v>0.69027777777777777</v>
      </c>
      <c r="L84" s="16">
        <f t="shared" si="12"/>
        <v>3.2833333333333332</v>
      </c>
      <c r="M84" s="16">
        <f t="shared" si="13"/>
        <v>7.3</v>
      </c>
      <c r="N84" s="236" t="str">
        <f t="shared" si="14"/>
        <v>7.3</v>
      </c>
      <c r="O84" s="16">
        <f>'RAW MONTHLY'!K84</f>
        <v>7.3</v>
      </c>
      <c r="P84" s="16" t="str">
        <f t="shared" si="15"/>
        <v>1</v>
      </c>
      <c r="Q84" s="241">
        <f>'RAW MONTHLY'!L84</f>
        <v>6</v>
      </c>
      <c r="R84" s="248"/>
      <c r="S84" s="242">
        <f t="shared" si="16"/>
        <v>19.7</v>
      </c>
      <c r="T84" s="20"/>
    </row>
    <row r="85" spans="1:38" ht="30" customHeight="1">
      <c r="A85" s="229">
        <f>'RAW MONTHLY'!A85</f>
        <v>44350</v>
      </c>
      <c r="B85" s="230" t="str">
        <f>'RAW MONTHLY'!C85</f>
        <v>AGODI 2 33KV</v>
      </c>
      <c r="C85" s="5" t="str">
        <f t="shared" si="9"/>
        <v>1</v>
      </c>
      <c r="D85" s="5" t="str">
        <f>'RAW MONTHLY'!E85</f>
        <v>TCN/L/S</v>
      </c>
      <c r="E85" s="5" t="str">
        <f t="shared" si="17"/>
        <v>L/S</v>
      </c>
      <c r="F85" s="257">
        <v>99</v>
      </c>
      <c r="G85" s="257">
        <v>7</v>
      </c>
      <c r="H85" s="17">
        <f t="shared" si="10"/>
        <v>0.68680555555555556</v>
      </c>
      <c r="I85" s="7">
        <f>'RAW MONTHLY'!H85</f>
        <v>0.68680555555555556</v>
      </c>
      <c r="J85" s="8">
        <f>'RAW MONTHLY'!I85</f>
        <v>0.72986111111111107</v>
      </c>
      <c r="K85" s="235">
        <f t="shared" si="11"/>
        <v>0.72986111111111107</v>
      </c>
      <c r="L85" s="16">
        <f t="shared" si="12"/>
        <v>1.0333333333333334</v>
      </c>
      <c r="M85" s="16">
        <f t="shared" si="13"/>
        <v>7.3</v>
      </c>
      <c r="N85" s="236" t="str">
        <f t="shared" si="14"/>
        <v>7.3</v>
      </c>
      <c r="O85" s="16">
        <f>'RAW MONTHLY'!K85</f>
        <v>7.3</v>
      </c>
      <c r="P85" s="16" t="str">
        <f t="shared" si="15"/>
        <v>1</v>
      </c>
      <c r="Q85" s="241">
        <f>'RAW MONTHLY'!L85</f>
        <v>6</v>
      </c>
      <c r="R85" s="248"/>
      <c r="S85" s="242">
        <f t="shared" si="16"/>
        <v>6.2000000000000011</v>
      </c>
      <c r="T85" s="6"/>
    </row>
    <row r="86" spans="1:38" ht="30" customHeight="1">
      <c r="A86" s="229">
        <f>'RAW MONTHLY'!A86</f>
        <v>44350</v>
      </c>
      <c r="B86" s="230" t="str">
        <f>'RAW MONTHLY'!C86</f>
        <v>MINISTER 33KV</v>
      </c>
      <c r="C86" s="5" t="str">
        <f t="shared" si="9"/>
        <v>1</v>
      </c>
      <c r="D86" s="5" t="str">
        <f>'RAW MONTHLY'!E86</f>
        <v>TCN/L/S</v>
      </c>
      <c r="E86" s="5" t="str">
        <f t="shared" si="17"/>
        <v>L/S</v>
      </c>
      <c r="F86" s="257">
        <v>99</v>
      </c>
      <c r="G86" s="257">
        <v>7</v>
      </c>
      <c r="H86" s="17">
        <f t="shared" si="10"/>
        <v>0.68680555555555556</v>
      </c>
      <c r="I86" s="7">
        <f>'RAW MONTHLY'!H86</f>
        <v>0.68680555555555556</v>
      </c>
      <c r="J86" s="8">
        <f>'RAW MONTHLY'!I86</f>
        <v>0.73125000000000007</v>
      </c>
      <c r="K86" s="235">
        <f t="shared" si="11"/>
        <v>0.73125000000000007</v>
      </c>
      <c r="L86" s="16">
        <f t="shared" si="12"/>
        <v>1.0666666666666667</v>
      </c>
      <c r="M86" s="16">
        <f t="shared" si="13"/>
        <v>0.03</v>
      </c>
      <c r="N86" s="236" t="str">
        <f t="shared" si="14"/>
        <v>0.03</v>
      </c>
      <c r="O86" s="16">
        <f>'RAW MONTHLY'!K86</f>
        <v>0.03</v>
      </c>
      <c r="P86" s="16" t="str">
        <f t="shared" si="15"/>
        <v>1</v>
      </c>
      <c r="Q86" s="241">
        <f>'RAW MONTHLY'!L86</f>
        <v>1065</v>
      </c>
      <c r="R86" s="248"/>
      <c r="S86" s="242">
        <f t="shared" si="16"/>
        <v>1136</v>
      </c>
      <c r="T86" s="6"/>
      <c r="V86" s="477" t="s">
        <v>85</v>
      </c>
      <c r="W86" s="477"/>
      <c r="X86" s="477"/>
      <c r="Y86" s="477"/>
      <c r="Z86" s="477"/>
      <c r="AA86" s="477"/>
      <c r="AB86" s="477"/>
      <c r="AC86" s="477"/>
      <c r="AD86" s="477"/>
      <c r="AE86" s="477"/>
      <c r="AF86" s="477"/>
      <c r="AG86" s="477"/>
      <c r="AL86" s="394" t="s">
        <v>85</v>
      </c>
    </row>
    <row r="87" spans="1:38" ht="30" customHeight="1">
      <c r="A87" s="229">
        <f>'RAW MONTHLY'!A87</f>
        <v>44350</v>
      </c>
      <c r="B87" s="230" t="str">
        <f>'RAW MONTHLY'!C87</f>
        <v>AGODI 2 33KV</v>
      </c>
      <c r="C87" s="5" t="str">
        <f t="shared" si="9"/>
        <v>1</v>
      </c>
      <c r="D87" s="5" t="str">
        <f>'RAW MONTHLY'!E87</f>
        <v>TCN/L/S</v>
      </c>
      <c r="E87" s="5" t="str">
        <f t="shared" si="17"/>
        <v>L/S</v>
      </c>
      <c r="F87" s="6" t="s">
        <v>34</v>
      </c>
      <c r="G87" s="6">
        <v>7</v>
      </c>
      <c r="H87" s="17">
        <f t="shared" si="10"/>
        <v>0.76874999999999993</v>
      </c>
      <c r="I87" s="7">
        <f>'RAW MONTHLY'!H87</f>
        <v>0.76874999999999993</v>
      </c>
      <c r="J87" s="8">
        <f>'RAW MONTHLY'!I87</f>
        <v>0.84513888888888899</v>
      </c>
      <c r="K87" s="235">
        <f t="shared" si="11"/>
        <v>0.84513888888888899</v>
      </c>
      <c r="L87" s="16">
        <f t="shared" si="12"/>
        <v>1.8333333333333335</v>
      </c>
      <c r="M87" s="16">
        <f t="shared" si="13"/>
        <v>7.3</v>
      </c>
      <c r="N87" s="236" t="str">
        <f t="shared" si="14"/>
        <v>7.3</v>
      </c>
      <c r="O87" s="16">
        <f>'RAW MONTHLY'!K87</f>
        <v>7.3</v>
      </c>
      <c r="P87" s="16" t="str">
        <f t="shared" si="15"/>
        <v>1</v>
      </c>
      <c r="Q87" s="241">
        <f>'RAW MONTHLY'!L87</f>
        <v>6</v>
      </c>
      <c r="R87" s="258"/>
      <c r="S87" s="242">
        <f t="shared" si="16"/>
        <v>11</v>
      </c>
      <c r="T87" s="20"/>
      <c r="V87" s="478" t="s">
        <v>258</v>
      </c>
      <c r="W87" s="478"/>
      <c r="X87" s="478"/>
      <c r="Y87" s="478"/>
      <c r="Z87" s="478"/>
      <c r="AA87" s="478" t="s">
        <v>259</v>
      </c>
      <c r="AB87" s="478"/>
      <c r="AC87" s="478"/>
      <c r="AD87" s="478"/>
      <c r="AE87" s="478"/>
      <c r="AF87" s="481" t="s">
        <v>288</v>
      </c>
      <c r="AG87" s="480" t="s">
        <v>289</v>
      </c>
      <c r="AH87" s="482" t="s">
        <v>290</v>
      </c>
      <c r="AI87" s="482" t="s">
        <v>291</v>
      </c>
      <c r="AJ87" s="483" t="s">
        <v>292</v>
      </c>
      <c r="AK87" s="483" t="s">
        <v>293</v>
      </c>
    </row>
    <row r="88" spans="1:38" ht="30" customHeight="1">
      <c r="A88" s="229">
        <f>'RAW MONTHLY'!A88</f>
        <v>44350</v>
      </c>
      <c r="B88" s="230" t="str">
        <f>'RAW MONTHLY'!C88</f>
        <v>MINISTER 33KV</v>
      </c>
      <c r="C88" s="5" t="str">
        <f t="shared" si="9"/>
        <v>1</v>
      </c>
      <c r="D88" s="5" t="str">
        <f>'RAW MONTHLY'!E88</f>
        <v>TCN/L/S</v>
      </c>
      <c r="E88" s="5" t="str">
        <f t="shared" si="17"/>
        <v>L/S</v>
      </c>
      <c r="F88" s="6" t="s">
        <v>34</v>
      </c>
      <c r="G88" s="6">
        <v>7</v>
      </c>
      <c r="H88" s="17">
        <f t="shared" si="10"/>
        <v>0.76874999999999993</v>
      </c>
      <c r="I88" s="7">
        <f>'RAW MONTHLY'!H88</f>
        <v>0.76874999999999993</v>
      </c>
      <c r="J88" s="8">
        <f>'RAW MONTHLY'!I88</f>
        <v>0.92708333333333337</v>
      </c>
      <c r="K88" s="235">
        <f t="shared" si="11"/>
        <v>0.92708333333333337</v>
      </c>
      <c r="L88" s="16">
        <f t="shared" si="12"/>
        <v>3.8</v>
      </c>
      <c r="M88" s="16">
        <f t="shared" si="13"/>
        <v>0.03</v>
      </c>
      <c r="N88" s="236" t="str">
        <f t="shared" si="14"/>
        <v>0.03</v>
      </c>
      <c r="O88" s="16">
        <f>'RAW MONTHLY'!K88</f>
        <v>0.03</v>
      </c>
      <c r="P88" s="16" t="str">
        <f t="shared" si="15"/>
        <v>1</v>
      </c>
      <c r="Q88" s="241">
        <f>'RAW MONTHLY'!L88</f>
        <v>1065</v>
      </c>
      <c r="R88" s="258"/>
      <c r="S88" s="242">
        <f t="shared" si="16"/>
        <v>4047</v>
      </c>
      <c r="T88" s="6"/>
      <c r="V88" s="237" t="s">
        <v>268</v>
      </c>
      <c r="W88" s="238" t="s">
        <v>265</v>
      </c>
      <c r="X88" s="238" t="s">
        <v>266</v>
      </c>
      <c r="Y88" s="238" t="s">
        <v>267</v>
      </c>
      <c r="Z88" s="251" t="s">
        <v>294</v>
      </c>
      <c r="AA88" s="252" t="s">
        <v>268</v>
      </c>
      <c r="AB88" s="238" t="s">
        <v>265</v>
      </c>
      <c r="AC88" s="238" t="s">
        <v>266</v>
      </c>
      <c r="AD88" s="238" t="s">
        <v>267</v>
      </c>
      <c r="AE88" s="253" t="s">
        <v>294</v>
      </c>
      <c r="AF88" s="481"/>
      <c r="AG88" s="480"/>
      <c r="AH88" s="482"/>
      <c r="AI88" s="482"/>
      <c r="AJ88" s="483"/>
      <c r="AK88" s="483"/>
    </row>
    <row r="89" spans="1:38" ht="30" customHeight="1">
      <c r="A89" s="229">
        <f>'RAW MONTHLY'!A89</f>
        <v>44350</v>
      </c>
      <c r="B89" s="230" t="str">
        <f>'RAW MONTHLY'!C89</f>
        <v>ELEYELE 33KV</v>
      </c>
      <c r="C89" s="5" t="str">
        <f t="shared" si="9"/>
        <v>1</v>
      </c>
      <c r="D89" s="5" t="str">
        <f>'RAW MONTHLY'!E89</f>
        <v>TCN/L/S</v>
      </c>
      <c r="E89" s="5" t="str">
        <f t="shared" si="17"/>
        <v>L/S</v>
      </c>
      <c r="F89" s="6" t="s">
        <v>285</v>
      </c>
      <c r="G89" s="6">
        <v>7</v>
      </c>
      <c r="H89" s="17">
        <f t="shared" si="10"/>
        <v>0.9472222222222223</v>
      </c>
      <c r="I89" s="7">
        <f>'RAW MONTHLY'!H89</f>
        <v>0.9472222222222223</v>
      </c>
      <c r="J89" s="8">
        <f>'RAW MONTHLY'!I89</f>
        <v>0.96666666666666667</v>
      </c>
      <c r="K89" s="235">
        <f t="shared" si="11"/>
        <v>0.96666666666666667</v>
      </c>
      <c r="L89" s="16">
        <f t="shared" si="12"/>
        <v>0.46666666666666667</v>
      </c>
      <c r="M89" s="16">
        <f t="shared" si="13"/>
        <v>9</v>
      </c>
      <c r="N89" s="236" t="str">
        <f t="shared" si="14"/>
        <v>9</v>
      </c>
      <c r="O89" s="16">
        <f>'RAW MONTHLY'!K89</f>
        <v>9</v>
      </c>
      <c r="P89" s="16" t="str">
        <f t="shared" si="15"/>
        <v>1</v>
      </c>
      <c r="Q89" s="241">
        <f>'RAW MONTHLY'!L89</f>
        <v>33</v>
      </c>
      <c r="R89" s="258"/>
      <c r="S89" s="242">
        <f t="shared" si="16"/>
        <v>15.4</v>
      </c>
      <c r="T89" s="30"/>
      <c r="V89" s="240">
        <f>COUNTIFS(C$6:C$2000,"*1*",E$6:E$2000,"*E*",B$6:B$2000,"*FAN*")</f>
        <v>5</v>
      </c>
      <c r="W89" s="240">
        <f>COUNTIFS(C$6:C$2000,"*1*",E$6:E$2000,"*L*",B$6:B$2000,"*FAN*")</f>
        <v>0</v>
      </c>
      <c r="X89" s="240">
        <f>COUNTIFS(C$6:C$2000,"*1*",E$6:E$2000,"*P*",B$6:B$2000,"*FAN*")</f>
        <v>0</v>
      </c>
      <c r="Y89" s="240">
        <f>COUNTIFS(C$6:C$2000,"*1*",E$6:E$2000,"*F*",B$6:B$2000,"*FAN*")</f>
        <v>0</v>
      </c>
      <c r="Z89" s="240">
        <f>SUM(W89:Y89)</f>
        <v>0</v>
      </c>
      <c r="AA89" s="104">
        <f>SUMIFS(L$6:L$2000,E$6:E$2000,"*E*",B$6:B$2000,"*FAN*")</f>
        <v>37</v>
      </c>
      <c r="AB89" s="104">
        <f>SUMIFS(L$6:L$2000,E$6:E$2000,"*L*",B$6:B$2000,"*FAN*")</f>
        <v>0</v>
      </c>
      <c r="AC89" s="104">
        <f>SUMIFS(L$6:L$2000,E$6:E$2000,"*P*",B$6:B$2000,"*FAN*")</f>
        <v>0</v>
      </c>
      <c r="AD89" s="104">
        <f>SUMIFS(L$6:L$2000,E$6:E$2000,"*F*",B$6:B$2000,"*FAN*")</f>
        <v>0</v>
      </c>
      <c r="AE89" s="104">
        <f>SUM(AB89:AD89)</f>
        <v>0</v>
      </c>
      <c r="AF89" s="391">
        <f t="array" ref="AF89">MAX(IF($B$6:$B$2000=AL86,$M$6:$M$2000))</f>
        <v>7.3</v>
      </c>
      <c r="AG89" s="254">
        <f>SUMIFS(S$6:S$2000,B$6:B$2000,"*FAN*")</f>
        <v>16593.416666666664</v>
      </c>
      <c r="AH89" s="254">
        <f>SUMIFS(S$6:S$2000,E$6:E$2000,"*E*",B$6:B$2000,"*FAN*")</f>
        <v>16593.416666666664</v>
      </c>
      <c r="AI89" s="254">
        <f>AG89-AH89</f>
        <v>0</v>
      </c>
      <c r="AJ89" s="254">
        <f>IFERROR(AH89/AA89,0)</f>
        <v>448.47072072072064</v>
      </c>
      <c r="AK89" s="254">
        <f>IFERROR(AI89/AE89,0)</f>
        <v>0</v>
      </c>
    </row>
    <row r="90" spans="1:38" ht="30" customHeight="1">
      <c r="A90" s="229">
        <f>'RAW MONTHLY'!A90</f>
        <v>44350</v>
      </c>
      <c r="B90" s="230" t="str">
        <f>'RAW MONTHLY'!C90</f>
        <v>MINISTER 33KV</v>
      </c>
      <c r="C90" s="5" t="str">
        <f t="shared" si="9"/>
        <v>1</v>
      </c>
      <c r="D90" s="5" t="str">
        <f>'RAW MONTHLY'!E90</f>
        <v>TCN/L/S</v>
      </c>
      <c r="E90" s="5" t="str">
        <f t="shared" si="17"/>
        <v>L/S</v>
      </c>
      <c r="F90" s="6" t="s">
        <v>286</v>
      </c>
      <c r="G90" s="6">
        <v>7</v>
      </c>
      <c r="H90" s="17">
        <f t="shared" si="10"/>
        <v>0.9604166666666667</v>
      </c>
      <c r="I90" s="7">
        <f>'RAW MONTHLY'!H90</f>
        <v>0.9604166666666667</v>
      </c>
      <c r="J90" s="8">
        <f>'RAW MONTHLY'!I90</f>
        <v>0.99930555555555556</v>
      </c>
      <c r="K90" s="235">
        <f t="shared" si="11"/>
        <v>0.99930555555555556</v>
      </c>
      <c r="L90" s="16">
        <f t="shared" si="12"/>
        <v>0.93333333333333335</v>
      </c>
      <c r="M90" s="16">
        <f t="shared" si="13"/>
        <v>0.03</v>
      </c>
      <c r="N90" s="236" t="str">
        <f t="shared" si="14"/>
        <v>0.03</v>
      </c>
      <c r="O90" s="16">
        <f>'RAW MONTHLY'!K90</f>
        <v>0.03</v>
      </c>
      <c r="P90" s="16" t="str">
        <f t="shared" si="15"/>
        <v>0</v>
      </c>
      <c r="Q90" s="241">
        <f>'RAW MONTHLY'!L90</f>
        <v>1065</v>
      </c>
      <c r="R90" s="258"/>
      <c r="S90" s="242">
        <f t="shared" si="16"/>
        <v>0</v>
      </c>
      <c r="T90" s="6"/>
    </row>
    <row r="91" spans="1:38" ht="30" customHeight="1">
      <c r="A91" s="229">
        <f>'RAW MONTHLY'!A91</f>
        <v>44349</v>
      </c>
      <c r="B91" s="230" t="str">
        <f>'RAW MONTHLY'!C91</f>
        <v>APETE 33KV</v>
      </c>
      <c r="C91" s="5" t="str">
        <f t="shared" si="9"/>
        <v/>
      </c>
      <c r="D91" s="5" t="str">
        <f>'RAW MONTHLY'!E91</f>
        <v>EDC F/O</v>
      </c>
      <c r="E91" s="5" t="str">
        <f t="shared" si="17"/>
        <v>EDC</v>
      </c>
      <c r="F91" s="6" t="s">
        <v>34</v>
      </c>
      <c r="G91" s="6">
        <v>7</v>
      </c>
      <c r="H91" s="17">
        <f t="shared" si="10"/>
        <v>0</v>
      </c>
      <c r="I91" s="7">
        <f>'RAW MONTHLY'!H91</f>
        <v>0</v>
      </c>
      <c r="J91" s="8">
        <f>'RAW MONTHLY'!I91</f>
        <v>0.99930555555555556</v>
      </c>
      <c r="K91" s="235">
        <f t="shared" si="11"/>
        <v>0.99930555555555556</v>
      </c>
      <c r="L91" s="16">
        <f t="shared" si="12"/>
        <v>23.983333333333334</v>
      </c>
      <c r="M91" s="16">
        <f t="shared" si="13"/>
        <v>8.5</v>
      </c>
      <c r="N91" s="236" t="str">
        <f t="shared" si="14"/>
        <v>8.5</v>
      </c>
      <c r="O91" s="16">
        <f>'RAW MONTHLY'!K91</f>
        <v>8.5</v>
      </c>
      <c r="P91" s="16" t="str">
        <f t="shared" si="15"/>
        <v>0</v>
      </c>
      <c r="Q91" s="241">
        <f>'RAW MONTHLY'!L91</f>
        <v>0</v>
      </c>
      <c r="R91" s="258"/>
      <c r="S91" s="242">
        <f t="shared" si="16"/>
        <v>0</v>
      </c>
      <c r="T91" s="6"/>
    </row>
    <row r="92" spans="1:38" ht="30" customHeight="1">
      <c r="A92" s="229">
        <f>'RAW MONTHLY'!A92</f>
        <v>44350</v>
      </c>
      <c r="B92" s="230" t="str">
        <f>'RAW MONTHLY'!C92</f>
        <v>MINISTER 33KV</v>
      </c>
      <c r="C92" s="5" t="str">
        <f t="shared" si="9"/>
        <v/>
      </c>
      <c r="D92" s="5" t="str">
        <f>'RAW MONTHLY'!E92</f>
        <v>EDC F/O</v>
      </c>
      <c r="E92" s="5" t="str">
        <f t="shared" si="17"/>
        <v>EDC</v>
      </c>
      <c r="F92" s="6" t="s">
        <v>34</v>
      </c>
      <c r="G92" s="6">
        <v>7</v>
      </c>
      <c r="H92" s="17">
        <f t="shared" si="10"/>
        <v>0</v>
      </c>
      <c r="I92" s="7">
        <f>'RAW MONTHLY'!H92</f>
        <v>0</v>
      </c>
      <c r="J92" s="8">
        <f>'RAW MONTHLY'!I92</f>
        <v>0.72499999999999998</v>
      </c>
      <c r="K92" s="235">
        <f t="shared" si="11"/>
        <v>0.72499999999999998</v>
      </c>
      <c r="L92" s="16">
        <f t="shared" si="12"/>
        <v>17.399999999999999</v>
      </c>
      <c r="M92" s="16">
        <f t="shared" si="13"/>
        <v>0.03</v>
      </c>
      <c r="N92" s="236" t="str">
        <f t="shared" si="14"/>
        <v>0.03</v>
      </c>
      <c r="O92" s="16">
        <f>'RAW MONTHLY'!K92</f>
        <v>0.03</v>
      </c>
      <c r="P92" s="16" t="str">
        <f t="shared" si="15"/>
        <v>1</v>
      </c>
      <c r="Q92" s="241">
        <f>'RAW MONTHLY'!L92</f>
        <v>1065</v>
      </c>
      <c r="R92" s="244"/>
      <c r="S92" s="242">
        <f t="shared" si="16"/>
        <v>18531</v>
      </c>
      <c r="T92" s="20"/>
      <c r="V92" s="477" t="s">
        <v>30</v>
      </c>
      <c r="W92" s="477"/>
      <c r="X92" s="477"/>
      <c r="Y92" s="477"/>
      <c r="Z92" s="477"/>
      <c r="AA92" s="477"/>
      <c r="AB92" s="477"/>
      <c r="AC92" s="477"/>
      <c r="AD92" s="477"/>
      <c r="AE92" s="477"/>
      <c r="AF92" s="477"/>
      <c r="AG92" s="477"/>
      <c r="AL92" s="374" t="s">
        <v>30</v>
      </c>
    </row>
    <row r="93" spans="1:38" ht="30" customHeight="1">
      <c r="A93" s="229">
        <f>'RAW MONTHLY'!A93</f>
        <v>44351</v>
      </c>
      <c r="B93" s="230" t="str">
        <f>'RAW MONTHLY'!C93</f>
        <v>SAMONDA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34</v>
      </c>
      <c r="G93" s="6">
        <v>7</v>
      </c>
      <c r="H93" s="17">
        <f t="shared" si="10"/>
        <v>0.15625</v>
      </c>
      <c r="I93" s="7">
        <f>'RAW MONTHLY'!H93</f>
        <v>0.15625</v>
      </c>
      <c r="J93" s="8">
        <f>'RAW MONTHLY'!I93</f>
        <v>0.375</v>
      </c>
      <c r="K93" s="235">
        <f t="shared" si="11"/>
        <v>0.375</v>
      </c>
      <c r="L93" s="16">
        <f t="shared" si="12"/>
        <v>5.25</v>
      </c>
      <c r="M93" s="16">
        <f t="shared" si="13"/>
        <v>7.3</v>
      </c>
      <c r="N93" s="236" t="str">
        <f t="shared" si="14"/>
        <v>7.3</v>
      </c>
      <c r="O93" s="16">
        <f>'RAW MONTHLY'!K93</f>
        <v>7.3</v>
      </c>
      <c r="P93" s="16" t="str">
        <f t="shared" si="15"/>
        <v>1</v>
      </c>
      <c r="Q93" s="241">
        <f>'RAW MONTHLY'!L93</f>
        <v>6</v>
      </c>
      <c r="R93" s="244"/>
      <c r="S93" s="242">
        <f t="shared" si="16"/>
        <v>31.5</v>
      </c>
      <c r="T93" s="6"/>
      <c r="V93" s="478" t="s">
        <v>258</v>
      </c>
      <c r="W93" s="478"/>
      <c r="X93" s="478"/>
      <c r="Y93" s="478"/>
      <c r="Z93" s="478"/>
      <c r="AA93" s="478" t="s">
        <v>259</v>
      </c>
      <c r="AB93" s="478"/>
      <c r="AC93" s="478"/>
      <c r="AD93" s="478"/>
      <c r="AE93" s="478"/>
      <c r="AF93" s="481" t="s">
        <v>288</v>
      </c>
      <c r="AG93" s="480" t="s">
        <v>289</v>
      </c>
      <c r="AH93" s="482" t="s">
        <v>290</v>
      </c>
      <c r="AI93" s="482" t="s">
        <v>291</v>
      </c>
      <c r="AJ93" s="483" t="s">
        <v>292</v>
      </c>
      <c r="AK93" s="483" t="s">
        <v>293</v>
      </c>
    </row>
    <row r="94" spans="1:38" ht="30" customHeight="1">
      <c r="A94" s="229">
        <f>'RAW MONTHLY'!A94</f>
        <v>44351</v>
      </c>
      <c r="B94" s="230" t="str">
        <f>'RAW MONTHLY'!C94</f>
        <v>AGODI 1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34</v>
      </c>
      <c r="G94" s="6">
        <v>7</v>
      </c>
      <c r="H94" s="17">
        <f t="shared" si="10"/>
        <v>0.18055555555555555</v>
      </c>
      <c r="I94" s="7">
        <f>'RAW MONTHLY'!H94</f>
        <v>0.18055555555555555</v>
      </c>
      <c r="J94" s="8">
        <f>'RAW MONTHLY'!I94</f>
        <v>0.38125000000000003</v>
      </c>
      <c r="K94" s="235">
        <f t="shared" si="11"/>
        <v>0.38125000000000003</v>
      </c>
      <c r="L94" s="16">
        <f t="shared" si="12"/>
        <v>4.8166666666666664</v>
      </c>
      <c r="M94" s="16">
        <f t="shared" si="13"/>
        <v>7.3</v>
      </c>
      <c r="N94" s="236" t="str">
        <f t="shared" si="14"/>
        <v>7.3</v>
      </c>
      <c r="O94" s="16">
        <f>'RAW MONTHLY'!K94</f>
        <v>7.3</v>
      </c>
      <c r="P94" s="16" t="str">
        <f t="shared" si="15"/>
        <v>1</v>
      </c>
      <c r="Q94" s="241">
        <f>'RAW MONTHLY'!L94</f>
        <v>667</v>
      </c>
      <c r="R94" s="244"/>
      <c r="S94" s="242">
        <f t="shared" si="16"/>
        <v>3212.7166666666667</v>
      </c>
      <c r="T94" s="28"/>
      <c r="V94" s="237" t="s">
        <v>268</v>
      </c>
      <c r="W94" s="238" t="s">
        <v>265</v>
      </c>
      <c r="X94" s="238" t="s">
        <v>266</v>
      </c>
      <c r="Y94" s="238" t="s">
        <v>267</v>
      </c>
      <c r="Z94" s="251" t="s">
        <v>294</v>
      </c>
      <c r="AA94" s="252" t="s">
        <v>268</v>
      </c>
      <c r="AB94" s="238" t="s">
        <v>265</v>
      </c>
      <c r="AC94" s="238" t="s">
        <v>266</v>
      </c>
      <c r="AD94" s="238" t="s">
        <v>267</v>
      </c>
      <c r="AE94" s="253" t="s">
        <v>294</v>
      </c>
      <c r="AF94" s="481"/>
      <c r="AG94" s="480"/>
      <c r="AH94" s="482"/>
      <c r="AI94" s="482"/>
      <c r="AJ94" s="483"/>
      <c r="AK94" s="483"/>
    </row>
    <row r="95" spans="1:38" ht="30" customHeight="1">
      <c r="A95" s="229">
        <f>'RAW MONTHLY'!A95</f>
        <v>44351</v>
      </c>
      <c r="B95" s="230" t="str">
        <f>'RAW MONTHLY'!C95</f>
        <v>AGODI 2 33KV</v>
      </c>
      <c r="C95" s="5" t="str">
        <f t="shared" si="9"/>
        <v>1</v>
      </c>
      <c r="D95" s="5" t="str">
        <f>'RAW MONTHLY'!E95</f>
        <v>EDC F/O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0.18055555555555555</v>
      </c>
      <c r="I95" s="7">
        <f>'RAW MONTHLY'!H95</f>
        <v>0.18055555555555555</v>
      </c>
      <c r="J95" s="8">
        <f>'RAW MONTHLY'!I95</f>
        <v>0.38125000000000003</v>
      </c>
      <c r="K95" s="235">
        <f t="shared" si="11"/>
        <v>0.38125000000000003</v>
      </c>
      <c r="L95" s="16">
        <f t="shared" si="12"/>
        <v>4.8166666666666664</v>
      </c>
      <c r="M95" s="16">
        <f t="shared" si="13"/>
        <v>7.3</v>
      </c>
      <c r="N95" s="236" t="str">
        <f t="shared" si="14"/>
        <v>7.3</v>
      </c>
      <c r="O95" s="16">
        <f>'RAW MONTHLY'!K95</f>
        <v>7.3</v>
      </c>
      <c r="P95" s="16" t="str">
        <f t="shared" si="15"/>
        <v>1</v>
      </c>
      <c r="Q95" s="241">
        <f>'RAW MONTHLY'!L95</f>
        <v>6</v>
      </c>
      <c r="R95" s="244"/>
      <c r="S95" s="242">
        <f t="shared" si="16"/>
        <v>28.9</v>
      </c>
      <c r="T95" s="25"/>
      <c r="V95" s="240">
        <f>COUNTIFS(C$6:C$2000,"*1*",E$6:E$2000,"*E*",B$6:B$2000,"*INDU*")</f>
        <v>28</v>
      </c>
      <c r="W95" s="240">
        <f>COUNTIFS(C$6:C$2000,"*1*",E$6:E$2000,"*L*",B$6:B$2000,"*INDU*")</f>
        <v>5</v>
      </c>
      <c r="X95" s="240">
        <f>COUNTIFS(C$6:C$2000,"*1*",E$6:E$2000,"*P*",B$6:B$2000,"*INDU*")</f>
        <v>0</v>
      </c>
      <c r="Y95" s="240">
        <f>COUNTIFS(C$6:C$2000,"*1*",E$6:E$2000,"*F*",B$6:B$2000,"*INDU*")</f>
        <v>0</v>
      </c>
      <c r="Z95" s="240">
        <f>SUM(W95:Y95)</f>
        <v>5</v>
      </c>
      <c r="AA95" s="104">
        <f>SUMIFS(L$6:L$2000,E$6:E$2000,"*E*",B$6:B$2000,"*INDU*")</f>
        <v>103.81666666666666</v>
      </c>
      <c r="AB95" s="104">
        <f>SUMIFS(L$6:L$2000,E$6:E$2000,"*L*",B$6:B$2000,"*INDU*")</f>
        <v>20</v>
      </c>
      <c r="AC95" s="104">
        <f>SUMIFS(L$6:L$2000,E$6:E$2000,"*P*",B$6:B$2000,"*INDU*")</f>
        <v>0</v>
      </c>
      <c r="AD95" s="104">
        <f>SUMIFS(L$6:L$2000,E$6:E$2000,"*F*",B$6:B$2000,"*INDU*")</f>
        <v>0</v>
      </c>
      <c r="AE95" s="104">
        <f>SUM(AB95:AD95)</f>
        <v>20</v>
      </c>
      <c r="AF95" s="391">
        <f t="array" ref="AF95">MAX(IF($B$6:$B$2000=AL92,$M$6:$M$2000))</f>
        <v>6</v>
      </c>
      <c r="AG95" s="254">
        <f>SUMIFS(S$6:S$2000,B$6:B$2000,"*INDU*")</f>
        <v>2228.7500000000005</v>
      </c>
      <c r="AH95" s="254">
        <f>SUMIFS(S$6:S$2000,E$6:E$2000,"*E*",B$6:B$2000,"*INDU*")</f>
        <v>1819.5833333333335</v>
      </c>
      <c r="AI95" s="254">
        <f>AG95-AH95</f>
        <v>409.16666666666697</v>
      </c>
      <c r="AJ95" s="254">
        <f>IFERROR(AH95/AA95,0)</f>
        <v>17.526890351581315</v>
      </c>
      <c r="AK95" s="254">
        <f>IFERROR(AI95/AE95,0)</f>
        <v>20.45833333333335</v>
      </c>
    </row>
    <row r="96" spans="1:38" ht="30" customHeight="1">
      <c r="A96" s="229">
        <f>'RAW MONTHLY'!A96</f>
        <v>44351</v>
      </c>
      <c r="B96" s="230" t="str">
        <f>'RAW MONTHLY'!C96</f>
        <v>FAN MILK 33KV</v>
      </c>
      <c r="C96" s="5" t="str">
        <f t="shared" si="9"/>
        <v>1</v>
      </c>
      <c r="D96" s="5" t="str">
        <f>'RAW MONTHLY'!E96</f>
        <v>EDC 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0.19236111111111112</v>
      </c>
      <c r="I96" s="7">
        <f>'RAW MONTHLY'!H96</f>
        <v>0.19236111111111112</v>
      </c>
      <c r="J96" s="8">
        <f>'RAW MONTHLY'!I96</f>
        <v>0.37708333333333338</v>
      </c>
      <c r="K96" s="235">
        <f t="shared" si="11"/>
        <v>0.37708333333333338</v>
      </c>
      <c r="L96" s="16">
        <f t="shared" si="12"/>
        <v>4.4333333333333336</v>
      </c>
      <c r="M96" s="16">
        <f t="shared" si="13"/>
        <v>7.3</v>
      </c>
      <c r="N96" s="236" t="str">
        <f t="shared" si="14"/>
        <v>7.3</v>
      </c>
      <c r="O96" s="16">
        <f>'RAW MONTHLY'!K96</f>
        <v>7.3</v>
      </c>
      <c r="P96" s="16" t="str">
        <f t="shared" si="15"/>
        <v>1</v>
      </c>
      <c r="Q96" s="241">
        <f>'RAW MONTHLY'!L96</f>
        <v>6</v>
      </c>
      <c r="R96" s="5"/>
      <c r="S96" s="242">
        <f t="shared" si="16"/>
        <v>26.6</v>
      </c>
      <c r="T96" s="39"/>
    </row>
    <row r="97" spans="1:20" ht="30" customHeight="1">
      <c r="A97" s="229">
        <f>'RAW MONTHLY'!A97</f>
        <v>44351</v>
      </c>
      <c r="B97" s="230" t="str">
        <f>'RAW MONTHLY'!C97</f>
        <v>ELEYELE 33KV</v>
      </c>
      <c r="C97" s="5" t="str">
        <f t="shared" si="9"/>
        <v>1</v>
      </c>
      <c r="D97" s="5" t="str">
        <f>'RAW MONTHLY'!E97</f>
        <v>EDC F/O</v>
      </c>
      <c r="E97" s="5" t="str">
        <f t="shared" si="17"/>
        <v>EDC</v>
      </c>
      <c r="F97" s="5">
        <v>99</v>
      </c>
      <c r="G97" s="5">
        <v>7</v>
      </c>
      <c r="H97" s="17">
        <f t="shared" si="10"/>
        <v>0.25625000000000003</v>
      </c>
      <c r="I97" s="7">
        <f>'RAW MONTHLY'!H97</f>
        <v>0.25625000000000003</v>
      </c>
      <c r="J97" s="8">
        <f>'RAW MONTHLY'!I97</f>
        <v>0.31041666666666667</v>
      </c>
      <c r="K97" s="235">
        <f t="shared" si="11"/>
        <v>0.31041666666666667</v>
      </c>
      <c r="L97" s="16">
        <f t="shared" si="12"/>
        <v>1.3</v>
      </c>
      <c r="M97" s="16">
        <f t="shared" si="13"/>
        <v>9</v>
      </c>
      <c r="N97" s="236" t="str">
        <f t="shared" si="14"/>
        <v>9</v>
      </c>
      <c r="O97" s="16">
        <f>'RAW MONTHLY'!K97</f>
        <v>9</v>
      </c>
      <c r="P97" s="16" t="str">
        <f t="shared" si="15"/>
        <v>1</v>
      </c>
      <c r="Q97" s="241">
        <f>'RAW MONTHLY'!L97</f>
        <v>33</v>
      </c>
      <c r="R97" s="5"/>
      <c r="S97" s="242">
        <f t="shared" si="16"/>
        <v>42.9</v>
      </c>
      <c r="T97" s="39"/>
    </row>
    <row r="98" spans="1:20" ht="30" customHeight="1">
      <c r="A98" s="229">
        <f>'RAW MONTHLY'!A98</f>
        <v>44351</v>
      </c>
      <c r="B98" s="230" t="str">
        <f>'RAW MONTHLY'!C98</f>
        <v>AGODI 1 33KV</v>
      </c>
      <c r="C98" s="5" t="str">
        <f t="shared" si="9"/>
        <v>1</v>
      </c>
      <c r="D98" s="5" t="str">
        <f>'RAW MONTHLY'!E98</f>
        <v>EDC F/O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0.37916666666666665</v>
      </c>
      <c r="I98" s="7">
        <f>'RAW MONTHLY'!H98</f>
        <v>0.37916666666666665</v>
      </c>
      <c r="J98" s="8">
        <f>'RAW MONTHLY'!I98</f>
        <v>0.71736111111111101</v>
      </c>
      <c r="K98" s="235">
        <f t="shared" si="11"/>
        <v>0.71736111111111101</v>
      </c>
      <c r="L98" s="16">
        <f t="shared" si="12"/>
        <v>8.1166666666666671</v>
      </c>
      <c r="M98" s="16">
        <f t="shared" si="13"/>
        <v>7.3</v>
      </c>
      <c r="N98" s="236" t="str">
        <f t="shared" si="14"/>
        <v>7.3</v>
      </c>
      <c r="O98" s="16">
        <f>'RAW MONTHLY'!K98</f>
        <v>7.3</v>
      </c>
      <c r="P98" s="16" t="str">
        <f t="shared" si="15"/>
        <v>1</v>
      </c>
      <c r="Q98" s="241">
        <f>'RAW MONTHLY'!L98</f>
        <v>667</v>
      </c>
      <c r="R98" s="5"/>
      <c r="S98" s="242">
        <f t="shared" si="16"/>
        <v>5413.8166666666666</v>
      </c>
      <c r="T98" s="37"/>
    </row>
    <row r="99" spans="1:20" ht="30" customHeight="1">
      <c r="A99" s="229">
        <f>'RAW MONTHLY'!A99</f>
        <v>44351</v>
      </c>
      <c r="B99" s="230" t="str">
        <f>'RAW MONTHLY'!C99</f>
        <v>AGODI 2 33KV</v>
      </c>
      <c r="C99" s="5" t="str">
        <f t="shared" si="9"/>
        <v>1</v>
      </c>
      <c r="D99" s="5" t="str">
        <f>'RAW MONTHLY'!E99</f>
        <v>EDC F/O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0.18055555555555555</v>
      </c>
      <c r="I99" s="7">
        <f>'RAW MONTHLY'!H99</f>
        <v>0.18055555555555555</v>
      </c>
      <c r="J99" s="8">
        <f>'RAW MONTHLY'!I99</f>
        <v>0.38125000000000003</v>
      </c>
      <c r="K99" s="235">
        <f t="shared" si="11"/>
        <v>0.38125000000000003</v>
      </c>
      <c r="L99" s="16">
        <f t="shared" si="12"/>
        <v>4.8166666666666664</v>
      </c>
      <c r="M99" s="16">
        <f t="shared" si="13"/>
        <v>7.3</v>
      </c>
      <c r="N99" s="236" t="str">
        <f t="shared" si="14"/>
        <v>7.3</v>
      </c>
      <c r="O99" s="16">
        <f>'RAW MONTHLY'!K99</f>
        <v>7.3</v>
      </c>
      <c r="P99" s="16" t="str">
        <f t="shared" si="15"/>
        <v>1</v>
      </c>
      <c r="Q99" s="241">
        <f>'RAW MONTHLY'!L99</f>
        <v>6</v>
      </c>
      <c r="R99" s="259"/>
      <c r="S99" s="242">
        <f t="shared" si="16"/>
        <v>28.9</v>
      </c>
      <c r="T99" s="30"/>
    </row>
    <row r="100" spans="1:20" ht="30" customHeight="1">
      <c r="A100" s="229">
        <f>'RAW MONTHLY'!A100</f>
        <v>44351</v>
      </c>
      <c r="B100" s="230" t="str">
        <f>'RAW MONTHLY'!C100</f>
        <v>AGODI 2 33KV</v>
      </c>
      <c r="C100" s="5" t="str">
        <f t="shared" si="9"/>
        <v>1</v>
      </c>
      <c r="D100" s="5" t="str">
        <f>'RAW MONTHLY'!E100</f>
        <v>EDC P/O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0.45</v>
      </c>
      <c r="I100" s="7">
        <f>'RAW MONTHLY'!H100</f>
        <v>0.45</v>
      </c>
      <c r="J100" s="8">
        <f>'RAW MONTHLY'!I100</f>
        <v>0.71736111111111101</v>
      </c>
      <c r="K100" s="235">
        <f t="shared" si="11"/>
        <v>0.71736111111111101</v>
      </c>
      <c r="L100" s="16">
        <f t="shared" si="12"/>
        <v>6.4166666666666661</v>
      </c>
      <c r="M100" s="16">
        <f t="shared" si="13"/>
        <v>7.3</v>
      </c>
      <c r="N100" s="236" t="str">
        <f t="shared" si="14"/>
        <v>7.3</v>
      </c>
      <c r="O100" s="16">
        <f>'RAW MONTHLY'!K100</f>
        <v>7.3</v>
      </c>
      <c r="P100" s="16" t="str">
        <f t="shared" si="15"/>
        <v>1</v>
      </c>
      <c r="Q100" s="241">
        <f>'RAW MONTHLY'!L100</f>
        <v>6</v>
      </c>
      <c r="R100" s="114"/>
      <c r="S100" s="242">
        <f t="shared" si="16"/>
        <v>38.5</v>
      </c>
      <c r="T100" s="30"/>
    </row>
    <row r="101" spans="1:20" ht="30" customHeight="1">
      <c r="A101" s="229">
        <f>'RAW MONTHLY'!A101</f>
        <v>44351</v>
      </c>
      <c r="B101" s="230" t="str">
        <f>'RAW MONTHLY'!C101</f>
        <v>AGODI 2 33KV</v>
      </c>
      <c r="C101" s="5" t="str">
        <f t="shared" si="9"/>
        <v>1</v>
      </c>
      <c r="D101" s="5" t="str">
        <f>'RAW MONTHLY'!E101</f>
        <v>EDC F/O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0.95624999999999993</v>
      </c>
      <c r="I101" s="7">
        <f>'RAW MONTHLY'!H101</f>
        <v>0.95624999999999993</v>
      </c>
      <c r="J101" s="8">
        <f>'RAW MONTHLY'!I101</f>
        <v>0.99930555555555556</v>
      </c>
      <c r="K101" s="235">
        <f t="shared" si="11"/>
        <v>0.99930555555555556</v>
      </c>
      <c r="L101" s="16">
        <f t="shared" si="12"/>
        <v>1.0333333333333334</v>
      </c>
      <c r="M101" s="16">
        <f t="shared" si="13"/>
        <v>7.3</v>
      </c>
      <c r="N101" s="236" t="str">
        <f t="shared" si="14"/>
        <v>7.3</v>
      </c>
      <c r="O101" s="16">
        <f>'RAW MONTHLY'!K101</f>
        <v>7.3</v>
      </c>
      <c r="P101" s="16" t="str">
        <f t="shared" si="15"/>
        <v>0</v>
      </c>
      <c r="Q101" s="241">
        <f>'RAW MONTHLY'!L101</f>
        <v>0</v>
      </c>
      <c r="R101" s="114"/>
      <c r="S101" s="242">
        <f t="shared" si="16"/>
        <v>0</v>
      </c>
      <c r="T101" s="30"/>
    </row>
    <row r="102" spans="1:20" ht="30" customHeight="1">
      <c r="A102" s="229">
        <f>'RAW MONTHLY'!A102</f>
        <v>44351</v>
      </c>
      <c r="B102" s="230" t="str">
        <f>'RAW MONTHLY'!C102</f>
        <v>MINISTER 33KV</v>
      </c>
      <c r="C102" s="5" t="str">
        <f t="shared" si="9"/>
        <v>1</v>
      </c>
      <c r="D102" s="5" t="str">
        <f>'RAW MONTHLY'!E102</f>
        <v>EDC F/O</v>
      </c>
      <c r="E102" s="5" t="str">
        <f t="shared" si="17"/>
        <v>EDC</v>
      </c>
      <c r="F102" s="5">
        <v>99</v>
      </c>
      <c r="G102" s="5">
        <v>6</v>
      </c>
      <c r="H102" s="17">
        <f t="shared" si="10"/>
        <v>0.95624999999999993</v>
      </c>
      <c r="I102" s="7">
        <f>'RAW MONTHLY'!H102</f>
        <v>0.95624999999999993</v>
      </c>
      <c r="J102" s="8">
        <f>'RAW MONTHLY'!I102</f>
        <v>0.99930555555555556</v>
      </c>
      <c r="K102" s="235">
        <f t="shared" si="11"/>
        <v>0.99930555555555556</v>
      </c>
      <c r="L102" s="16">
        <f t="shared" si="12"/>
        <v>1.0333333333333334</v>
      </c>
      <c r="M102" s="16">
        <f t="shared" si="13"/>
        <v>0.03</v>
      </c>
      <c r="N102" s="236" t="str">
        <f t="shared" si="14"/>
        <v>0.03</v>
      </c>
      <c r="O102" s="16">
        <f>'RAW MONTHLY'!K102</f>
        <v>0.03</v>
      </c>
      <c r="P102" s="16" t="str">
        <f t="shared" si="15"/>
        <v>0</v>
      </c>
      <c r="Q102" s="241">
        <f>'RAW MONTHLY'!L102</f>
        <v>0</v>
      </c>
      <c r="R102" s="250"/>
      <c r="S102" s="242">
        <f t="shared" si="16"/>
        <v>0</v>
      </c>
      <c r="T102" s="30"/>
    </row>
    <row r="103" spans="1:20" ht="30" customHeight="1">
      <c r="A103" s="229">
        <f>'RAW MONTHLY'!A103</f>
        <v>44351</v>
      </c>
      <c r="B103" s="230" t="str">
        <f>'RAW MONTHLY'!C103</f>
        <v>SAMONDA 33KV</v>
      </c>
      <c r="C103" s="5" t="str">
        <f t="shared" si="9"/>
        <v>1</v>
      </c>
      <c r="D103" s="5" t="str">
        <f>'RAW MONTHLY'!E103</f>
        <v>EDC F/O</v>
      </c>
      <c r="E103" s="5" t="str">
        <f t="shared" si="17"/>
        <v>EDC</v>
      </c>
      <c r="F103" s="5">
        <v>99</v>
      </c>
      <c r="G103" s="5">
        <v>7</v>
      </c>
      <c r="H103" s="17">
        <f t="shared" si="10"/>
        <v>0.97638888888888886</v>
      </c>
      <c r="I103" s="7">
        <f>'RAW MONTHLY'!H103</f>
        <v>0.97638888888888886</v>
      </c>
      <c r="J103" s="8">
        <f>'RAW MONTHLY'!I103</f>
        <v>0.99930555555555556</v>
      </c>
      <c r="K103" s="235">
        <f t="shared" si="11"/>
        <v>0.99930555555555556</v>
      </c>
      <c r="L103" s="16">
        <f t="shared" si="12"/>
        <v>0.55000000000000004</v>
      </c>
      <c r="M103" s="16">
        <f t="shared" si="13"/>
        <v>7.3</v>
      </c>
      <c r="N103" s="236" t="str">
        <f t="shared" si="14"/>
        <v>7.3</v>
      </c>
      <c r="O103" s="16">
        <f>'RAW MONTHLY'!K103</f>
        <v>7.3</v>
      </c>
      <c r="P103" s="16" t="str">
        <f t="shared" si="15"/>
        <v>0</v>
      </c>
      <c r="Q103" s="241">
        <f>'RAW MONTHLY'!L103</f>
        <v>0</v>
      </c>
      <c r="R103" s="250"/>
      <c r="S103" s="242">
        <f t="shared" si="16"/>
        <v>0</v>
      </c>
      <c r="T103" s="30"/>
    </row>
    <row r="104" spans="1:20" ht="30" customHeight="1">
      <c r="A104" s="229">
        <f>'RAW MONTHLY'!A104</f>
        <v>44351</v>
      </c>
      <c r="B104" s="230" t="str">
        <f>'RAW MONTHLY'!C104</f>
        <v>AGODI 1 33KV</v>
      </c>
      <c r="C104" s="5" t="str">
        <f t="shared" si="9"/>
        <v>1</v>
      </c>
      <c r="D104" s="5" t="str">
        <f>'RAW MONTHLY'!E104</f>
        <v>EDC F/O</v>
      </c>
      <c r="E104" s="5" t="str">
        <f t="shared" si="17"/>
        <v>EDC</v>
      </c>
      <c r="F104" s="5">
        <v>99</v>
      </c>
      <c r="G104" s="5">
        <v>7</v>
      </c>
      <c r="H104" s="17">
        <f t="shared" si="10"/>
        <v>0.98472222222222217</v>
      </c>
      <c r="I104" s="7">
        <f>'RAW MONTHLY'!H104</f>
        <v>0.98472222222222217</v>
      </c>
      <c r="J104" s="8">
        <f>'RAW MONTHLY'!I104</f>
        <v>0.99930555555555556</v>
      </c>
      <c r="K104" s="235">
        <f t="shared" si="11"/>
        <v>0.99930555555555556</v>
      </c>
      <c r="L104" s="16">
        <f t="shared" si="12"/>
        <v>0.35</v>
      </c>
      <c r="M104" s="16">
        <f t="shared" si="13"/>
        <v>1.8</v>
      </c>
      <c r="N104" s="236" t="str">
        <f t="shared" si="14"/>
        <v>1.8</v>
      </c>
      <c r="O104" s="16">
        <f>'RAW MONTHLY'!K104</f>
        <v>1.8</v>
      </c>
      <c r="P104" s="16" t="str">
        <f t="shared" si="15"/>
        <v>0</v>
      </c>
      <c r="Q104" s="241">
        <f>'RAW MONTHLY'!L104</f>
        <v>0</v>
      </c>
      <c r="R104" s="250"/>
      <c r="S104" s="242">
        <f t="shared" si="16"/>
        <v>0</v>
      </c>
      <c r="T104" s="30"/>
    </row>
    <row r="105" spans="1:20" ht="30" customHeight="1">
      <c r="A105" s="229">
        <f>'RAW MONTHLY'!A105</f>
        <v>44351</v>
      </c>
      <c r="B105" s="230" t="str">
        <f>'RAW MONTHLY'!C105</f>
        <v>IYAGANKU 33KV</v>
      </c>
      <c r="C105" s="5" t="str">
        <f t="shared" si="9"/>
        <v>1</v>
      </c>
      <c r="D105" s="5" t="str">
        <f>'RAW MONTHLY'!E105</f>
        <v>EDC F/O</v>
      </c>
      <c r="E105" s="5" t="str">
        <f t="shared" si="17"/>
        <v>EDC</v>
      </c>
      <c r="F105" s="5">
        <v>99</v>
      </c>
      <c r="G105" s="5">
        <v>1</v>
      </c>
      <c r="H105" s="17">
        <f t="shared" si="10"/>
        <v>0.98472222222222217</v>
      </c>
      <c r="I105" s="7">
        <f>'RAW MONTHLY'!H105</f>
        <v>0.98472222222222217</v>
      </c>
      <c r="J105" s="8">
        <f>'RAW MONTHLY'!I105</f>
        <v>0.99930555555555556</v>
      </c>
      <c r="K105" s="235">
        <f t="shared" si="11"/>
        <v>0.99930555555555556</v>
      </c>
      <c r="L105" s="16">
        <f t="shared" si="12"/>
        <v>0.35</v>
      </c>
      <c r="M105" s="16">
        <f t="shared" si="13"/>
        <v>4</v>
      </c>
      <c r="N105" s="236" t="str">
        <f t="shared" si="14"/>
        <v>4</v>
      </c>
      <c r="O105" s="16">
        <f>'RAW MONTHLY'!K105</f>
        <v>4</v>
      </c>
      <c r="P105" s="16" t="str">
        <f t="shared" si="15"/>
        <v>0</v>
      </c>
      <c r="Q105" s="241">
        <f>'RAW MONTHLY'!L105</f>
        <v>0</v>
      </c>
      <c r="R105" s="250"/>
      <c r="S105" s="242">
        <f t="shared" si="16"/>
        <v>0</v>
      </c>
      <c r="T105" s="30"/>
    </row>
    <row r="106" spans="1:20" ht="30" customHeight="1">
      <c r="A106" s="229">
        <f>'RAW MONTHLY'!A106</f>
        <v>44351</v>
      </c>
      <c r="B106" s="230" t="str">
        <f>'RAW MONTHLY'!C106</f>
        <v>ELEYELE 33KV</v>
      </c>
      <c r="C106" s="5" t="str">
        <f t="shared" si="9"/>
        <v>1</v>
      </c>
      <c r="D106" s="5" t="str">
        <f>'RAW MONTHLY'!E106</f>
        <v>EDC F/O</v>
      </c>
      <c r="E106" s="5" t="str">
        <f t="shared" si="17"/>
        <v>EDC</v>
      </c>
      <c r="F106" s="5">
        <v>99</v>
      </c>
      <c r="G106" s="5">
        <v>7</v>
      </c>
      <c r="H106" s="17">
        <f t="shared" si="10"/>
        <v>0.98541666666666661</v>
      </c>
      <c r="I106" s="7">
        <f>'RAW MONTHLY'!H106</f>
        <v>0.98541666666666661</v>
      </c>
      <c r="J106" s="8">
        <f>'RAW MONTHLY'!I106</f>
        <v>0.99930555555555556</v>
      </c>
      <c r="K106" s="235">
        <f t="shared" si="11"/>
        <v>0.99930555555555556</v>
      </c>
      <c r="L106" s="16">
        <f t="shared" si="12"/>
        <v>0.33333333333333331</v>
      </c>
      <c r="M106" s="16">
        <f t="shared" si="13"/>
        <v>9</v>
      </c>
      <c r="N106" s="236" t="str">
        <f t="shared" si="14"/>
        <v>9</v>
      </c>
      <c r="O106" s="16">
        <f>'RAW MONTHLY'!K106</f>
        <v>9</v>
      </c>
      <c r="P106" s="16" t="str">
        <f t="shared" si="15"/>
        <v>0</v>
      </c>
      <c r="Q106" s="241">
        <f>'RAW MONTHLY'!L106</f>
        <v>0</v>
      </c>
      <c r="R106" s="114"/>
      <c r="S106" s="242">
        <f t="shared" si="16"/>
        <v>0</v>
      </c>
      <c r="T106" s="37"/>
    </row>
    <row r="107" spans="1:20" ht="30" customHeight="1">
      <c r="A107" s="229">
        <f>'RAW MONTHLY'!A107</f>
        <v>44351</v>
      </c>
      <c r="B107" s="230" t="str">
        <f>'RAW MONTHLY'!C107</f>
        <v>FAN MILK 33KV</v>
      </c>
      <c r="C107" s="5" t="str">
        <f t="shared" si="9"/>
        <v>1</v>
      </c>
      <c r="D107" s="5" t="str">
        <f>'RAW MONTHLY'!E107</f>
        <v>EDC F/O</v>
      </c>
      <c r="E107" s="5" t="str">
        <f t="shared" si="17"/>
        <v>EDC</v>
      </c>
      <c r="F107" s="5">
        <v>99</v>
      </c>
      <c r="G107" s="5">
        <v>7</v>
      </c>
      <c r="H107" s="17">
        <f t="shared" si="10"/>
        <v>0.98819444444444438</v>
      </c>
      <c r="I107" s="7">
        <f>'RAW MONTHLY'!H107</f>
        <v>0.98819444444444438</v>
      </c>
      <c r="J107" s="8">
        <f>'RAW MONTHLY'!I107</f>
        <v>0.99930555555555556</v>
      </c>
      <c r="K107" s="235">
        <f t="shared" si="11"/>
        <v>0.99930555555555556</v>
      </c>
      <c r="L107" s="16">
        <f t="shared" si="12"/>
        <v>0.26666666666666666</v>
      </c>
      <c r="M107" s="16">
        <f t="shared" si="13"/>
        <v>7.3</v>
      </c>
      <c r="N107" s="236" t="str">
        <f t="shared" si="14"/>
        <v>7.3</v>
      </c>
      <c r="O107" s="16">
        <f>'RAW MONTHLY'!K107</f>
        <v>7.3</v>
      </c>
      <c r="P107" s="16" t="str">
        <f t="shared" si="15"/>
        <v>0</v>
      </c>
      <c r="Q107" s="241">
        <f>'RAW MONTHLY'!L107</f>
        <v>0</v>
      </c>
      <c r="R107" s="249"/>
      <c r="S107" s="242">
        <f t="shared" si="16"/>
        <v>0</v>
      </c>
      <c r="T107" s="30"/>
    </row>
    <row r="108" spans="1:20" ht="30" customHeight="1">
      <c r="A108" s="229">
        <f>'RAW MONTHLY'!A108</f>
        <v>44292</v>
      </c>
      <c r="B108" s="230" t="str">
        <f>'RAW MONTHLY'!C108</f>
        <v>ERUWA TOWN 33KV FDR</v>
      </c>
      <c r="C108" s="5" t="str">
        <f t="shared" si="9"/>
        <v/>
      </c>
      <c r="D108" s="5" t="str">
        <f>'RAW MONTHLY'!E108</f>
        <v>TCN/L/S</v>
      </c>
      <c r="E108" s="5" t="str">
        <f t="shared" si="17"/>
        <v>L/S</v>
      </c>
      <c r="F108" s="5">
        <v>99</v>
      </c>
      <c r="G108" s="5">
        <v>7</v>
      </c>
      <c r="H108" s="17">
        <f t="shared" si="10"/>
        <v>0</v>
      </c>
      <c r="I108" s="7">
        <f>'RAW MONTHLY'!H108</f>
        <v>0</v>
      </c>
      <c r="J108" s="8">
        <f>'RAW MONTHLY'!I108</f>
        <v>0.99930555555555556</v>
      </c>
      <c r="K108" s="235">
        <f t="shared" si="11"/>
        <v>0.99930555555555556</v>
      </c>
      <c r="L108" s="16">
        <f t="shared" si="12"/>
        <v>23.983333333333334</v>
      </c>
      <c r="M108" s="16">
        <f t="shared" si="13"/>
        <v>0</v>
      </c>
      <c r="N108" s="236" t="str">
        <f t="shared" si="14"/>
        <v>0</v>
      </c>
      <c r="O108" s="16" t="str">
        <f>'RAW MONTHLY'!K108</f>
        <v>0MW</v>
      </c>
      <c r="P108" s="16" t="str">
        <f t="shared" si="15"/>
        <v>0</v>
      </c>
      <c r="Q108" s="241">
        <f>'RAW MONTHLY'!L108</f>
        <v>0</v>
      </c>
      <c r="R108" s="249"/>
      <c r="S108" s="242">
        <f t="shared" si="16"/>
        <v>0</v>
      </c>
      <c r="T108" s="37"/>
    </row>
    <row r="109" spans="1:20" ht="30" customHeight="1">
      <c r="A109" s="229">
        <f>'RAW MONTHLY'!A109</f>
        <v>44292</v>
      </c>
      <c r="B109" s="230" t="str">
        <f>'RAW MONTHLY'!C109</f>
        <v>OMI ADIO 33KV FDR</v>
      </c>
      <c r="C109" s="5" t="str">
        <f t="shared" si="9"/>
        <v/>
      </c>
      <c r="D109" s="5" t="str">
        <f>'RAW MONTHLY'!E109</f>
        <v>TCN/L/S</v>
      </c>
      <c r="E109" s="5" t="str">
        <f t="shared" si="17"/>
        <v>L/S</v>
      </c>
      <c r="F109" s="5" t="s">
        <v>34</v>
      </c>
      <c r="G109" s="5">
        <v>7</v>
      </c>
      <c r="H109" s="17">
        <f t="shared" si="10"/>
        <v>0</v>
      </c>
      <c r="I109" s="7">
        <f>'RAW MONTHLY'!H109</f>
        <v>0</v>
      </c>
      <c r="J109" s="8">
        <f>'RAW MONTHLY'!I109</f>
        <v>0.1423611111111111</v>
      </c>
      <c r="K109" s="235">
        <f t="shared" si="11"/>
        <v>0.1423611111111111</v>
      </c>
      <c r="L109" s="16">
        <f t="shared" si="12"/>
        <v>3.4166666666666665</v>
      </c>
      <c r="M109" s="16">
        <f t="shared" si="13"/>
        <v>0</v>
      </c>
      <c r="N109" s="236" t="str">
        <f t="shared" si="14"/>
        <v>0</v>
      </c>
      <c r="O109" s="16" t="str">
        <f>'RAW MONTHLY'!K109</f>
        <v>0MW</v>
      </c>
      <c r="P109" s="16" t="str">
        <f t="shared" si="15"/>
        <v>1</v>
      </c>
      <c r="Q109" s="241">
        <f>'RAW MONTHLY'!L109</f>
        <v>9634</v>
      </c>
      <c r="R109" s="249"/>
      <c r="S109" s="242">
        <f t="shared" si="16"/>
        <v>32916.166666666664</v>
      </c>
      <c r="T109" s="30"/>
    </row>
    <row r="110" spans="1:20" ht="30" customHeight="1">
      <c r="A110" s="229">
        <f>'RAW MONTHLY'!A110</f>
        <v>44292</v>
      </c>
      <c r="B110" s="230" t="str">
        <f>'RAW MONTHLY'!C110</f>
        <v>ERUWA/LANLATE 33KV FDR</v>
      </c>
      <c r="C110" s="5" t="str">
        <f t="shared" si="9"/>
        <v>1</v>
      </c>
      <c r="D110" s="5" t="str">
        <f>'RAW MONTHLY'!E110</f>
        <v>EDC/E/F</v>
      </c>
      <c r="E110" s="5" t="str">
        <f t="shared" si="17"/>
        <v>EDC</v>
      </c>
      <c r="F110" s="5" t="s">
        <v>34</v>
      </c>
      <c r="G110" s="5">
        <v>7</v>
      </c>
      <c r="H110" s="17">
        <f t="shared" si="10"/>
        <v>0.1986111111111111</v>
      </c>
      <c r="I110" s="7">
        <f>'RAW MONTHLY'!H110</f>
        <v>0.1986111111111111</v>
      </c>
      <c r="J110" s="8">
        <f>'RAW MONTHLY'!I110</f>
        <v>0.73749999999999993</v>
      </c>
      <c r="K110" s="235">
        <f t="shared" si="11"/>
        <v>0.73749999999999993</v>
      </c>
      <c r="L110" s="16">
        <f t="shared" si="12"/>
        <v>12.933333333333334</v>
      </c>
      <c r="M110" s="16">
        <f t="shared" si="13"/>
        <v>7</v>
      </c>
      <c r="N110" s="236" t="str">
        <f t="shared" si="14"/>
        <v>7</v>
      </c>
      <c r="O110" s="16" t="str">
        <f>'RAW MONTHLY'!K110</f>
        <v>7MW</v>
      </c>
      <c r="P110" s="16" t="str">
        <f t="shared" si="15"/>
        <v>1</v>
      </c>
      <c r="Q110" s="241">
        <f>'RAW MONTHLY'!L110</f>
        <v>4010</v>
      </c>
      <c r="R110" s="249"/>
      <c r="S110" s="242">
        <f t="shared" si="16"/>
        <v>51862.666666666664</v>
      </c>
      <c r="T110" s="37"/>
    </row>
    <row r="111" spans="1:20" ht="30" customHeight="1">
      <c r="A111" s="229">
        <f>'RAW MONTHLY'!A111</f>
        <v>44292</v>
      </c>
      <c r="B111" s="230" t="str">
        <f>'RAW MONTHLY'!C111</f>
        <v>OMI ADIO 33KV FDR</v>
      </c>
      <c r="C111" s="5" t="str">
        <f t="shared" si="9"/>
        <v>1</v>
      </c>
      <c r="D111" s="5" t="str">
        <f>'RAW MONTHLY'!E111</f>
        <v>EDC/F/O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0.1986111111111111</v>
      </c>
      <c r="I111" s="7">
        <f>'RAW MONTHLY'!H111</f>
        <v>0.1986111111111111</v>
      </c>
      <c r="J111" s="8">
        <f>'RAW MONTHLY'!I111</f>
        <v>0.73749999999999993</v>
      </c>
      <c r="K111" s="235">
        <f t="shared" si="11"/>
        <v>0.73749999999999993</v>
      </c>
      <c r="L111" s="16">
        <f t="shared" si="12"/>
        <v>12.933333333333334</v>
      </c>
      <c r="M111" s="16">
        <f t="shared" si="13"/>
        <v>0</v>
      </c>
      <c r="N111" s="236" t="str">
        <f t="shared" si="14"/>
        <v>0</v>
      </c>
      <c r="O111" s="16" t="str">
        <f>'RAW MONTHLY'!K111</f>
        <v>0MW</v>
      </c>
      <c r="P111" s="16" t="str">
        <f t="shared" si="15"/>
        <v>1</v>
      </c>
      <c r="Q111" s="241">
        <f>'RAW MONTHLY'!L111</f>
        <v>0</v>
      </c>
      <c r="R111" s="5"/>
      <c r="S111" s="242">
        <f t="shared" si="16"/>
        <v>0</v>
      </c>
      <c r="T111" s="30"/>
    </row>
    <row r="112" spans="1:20" ht="30" customHeight="1">
      <c r="A112" s="229">
        <f>'RAW MONTHLY'!A112</f>
        <v>44292</v>
      </c>
      <c r="B112" s="230" t="str">
        <f>'RAW MONTHLY'!C112</f>
        <v>APATA 33KV FDR</v>
      </c>
      <c r="C112" s="5" t="str">
        <f t="shared" si="9"/>
        <v>1</v>
      </c>
      <c r="D112" s="5" t="str">
        <f>'RAW MONTHLY'!E112</f>
        <v>EDC/E/F</v>
      </c>
      <c r="E112" s="5" t="str">
        <f t="shared" si="17"/>
        <v>EDC</v>
      </c>
      <c r="F112" s="5">
        <v>99</v>
      </c>
      <c r="G112" s="5">
        <v>7</v>
      </c>
      <c r="H112" s="17">
        <f t="shared" si="10"/>
        <v>0.19930555555555554</v>
      </c>
      <c r="I112" s="7">
        <f>'RAW MONTHLY'!H112</f>
        <v>0.19930555555555554</v>
      </c>
      <c r="J112" s="8">
        <f>'RAW MONTHLY'!I112</f>
        <v>0.24583333333333335</v>
      </c>
      <c r="K112" s="235">
        <f t="shared" si="11"/>
        <v>0.24583333333333335</v>
      </c>
      <c r="L112" s="16">
        <f t="shared" si="12"/>
        <v>1.1166666666666667</v>
      </c>
      <c r="M112" s="16">
        <f t="shared" si="13"/>
        <v>5</v>
      </c>
      <c r="N112" s="236" t="str">
        <f t="shared" si="14"/>
        <v>5</v>
      </c>
      <c r="O112" s="16" t="str">
        <f>'RAW MONTHLY'!K112</f>
        <v>5MW</v>
      </c>
      <c r="P112" s="16" t="str">
        <f t="shared" si="15"/>
        <v>1</v>
      </c>
      <c r="Q112" s="241">
        <f>'RAW MONTHLY'!L112</f>
        <v>117</v>
      </c>
      <c r="R112" s="5"/>
      <c r="S112" s="242">
        <f t="shared" si="16"/>
        <v>130.65</v>
      </c>
      <c r="T112" s="37"/>
    </row>
    <row r="113" spans="1:20" ht="30" customHeight="1">
      <c r="A113" s="229">
        <f>'RAW MONTHLY'!A113</f>
        <v>44292</v>
      </c>
      <c r="B113" s="230" t="str">
        <f>'RAW MONTHLY'!C113</f>
        <v>APATA 33KV FDR</v>
      </c>
      <c r="C113" s="5" t="str">
        <f t="shared" si="9"/>
        <v>1</v>
      </c>
      <c r="D113" s="5" t="str">
        <f>'RAW MONTHLY'!E113</f>
        <v>EDC/E/F</v>
      </c>
      <c r="E113" s="5" t="str">
        <f t="shared" si="17"/>
        <v>EDC</v>
      </c>
      <c r="F113" s="6">
        <v>99</v>
      </c>
      <c r="G113" s="6">
        <v>1</v>
      </c>
      <c r="H113" s="17">
        <f t="shared" si="10"/>
        <v>0.25972222222222224</v>
      </c>
      <c r="I113" s="7">
        <f>'RAW MONTHLY'!H113</f>
        <v>0.25972222222222224</v>
      </c>
      <c r="J113" s="8">
        <f>'RAW MONTHLY'!I113</f>
        <v>0.65972222222222221</v>
      </c>
      <c r="K113" s="235">
        <f t="shared" si="11"/>
        <v>0.65972222222222221</v>
      </c>
      <c r="L113" s="16">
        <f t="shared" si="12"/>
        <v>9.6</v>
      </c>
      <c r="M113" s="16">
        <f t="shared" si="13"/>
        <v>1</v>
      </c>
      <c r="N113" s="236" t="str">
        <f t="shared" si="14"/>
        <v>1</v>
      </c>
      <c r="O113" s="16" t="str">
        <f>'RAW MONTHLY'!K113</f>
        <v>1MW</v>
      </c>
      <c r="P113" s="16" t="str">
        <f t="shared" si="15"/>
        <v>1</v>
      </c>
      <c r="Q113" s="241">
        <f>'RAW MONTHLY'!L113</f>
        <v>117</v>
      </c>
      <c r="R113" s="246"/>
      <c r="S113" s="242">
        <f t="shared" si="16"/>
        <v>1123.2</v>
      </c>
      <c r="T113" s="38"/>
    </row>
    <row r="114" spans="1:20" ht="30" customHeight="1">
      <c r="A114" s="229">
        <f>'RAW MONTHLY'!A114</f>
        <v>44292</v>
      </c>
      <c r="B114" s="230" t="str">
        <f>'RAW MONTHLY'!C114</f>
        <v>OMI ADIO 33KV FDR</v>
      </c>
      <c r="C114" s="5" t="str">
        <f t="shared" si="9"/>
        <v>1</v>
      </c>
      <c r="D114" s="5" t="str">
        <f>'RAW MONTHLY'!E114</f>
        <v>TCN/L/S</v>
      </c>
      <c r="E114" s="5" t="str">
        <f t="shared" si="17"/>
        <v>L/S</v>
      </c>
      <c r="F114" s="6" t="s">
        <v>86</v>
      </c>
      <c r="G114" s="6">
        <v>1</v>
      </c>
      <c r="H114" s="17">
        <f t="shared" si="10"/>
        <v>0.73749999999999993</v>
      </c>
      <c r="I114" s="7">
        <f>'RAW MONTHLY'!H114</f>
        <v>0.73749999999999993</v>
      </c>
      <c r="J114" s="8">
        <f>'RAW MONTHLY'!I114</f>
        <v>0.75694444444444453</v>
      </c>
      <c r="K114" s="235">
        <f t="shared" si="11"/>
        <v>0.75694444444444453</v>
      </c>
      <c r="L114" s="16">
        <f t="shared" si="12"/>
        <v>0.46666666666666667</v>
      </c>
      <c r="M114" s="16">
        <f t="shared" si="13"/>
        <v>0</v>
      </c>
      <c r="N114" s="236" t="str">
        <f t="shared" si="14"/>
        <v>0</v>
      </c>
      <c r="O114" s="16" t="str">
        <f>'RAW MONTHLY'!K114</f>
        <v>0MW</v>
      </c>
      <c r="P114" s="16" t="str">
        <f t="shared" si="15"/>
        <v>1</v>
      </c>
      <c r="Q114" s="241">
        <f>'RAW MONTHLY'!L114</f>
        <v>9634</v>
      </c>
      <c r="R114" s="5"/>
      <c r="S114" s="242">
        <f t="shared" si="16"/>
        <v>4495.8666666666668</v>
      </c>
      <c r="T114" s="24"/>
    </row>
    <row r="115" spans="1:20" ht="30" customHeight="1">
      <c r="A115" s="229">
        <f>'RAW MONTHLY'!A115</f>
        <v>44292</v>
      </c>
      <c r="B115" s="230" t="str">
        <f>'RAW MONTHLY'!C115</f>
        <v>APATA 33KV FDR</v>
      </c>
      <c r="C115" s="5" t="str">
        <f t="shared" si="9"/>
        <v>1</v>
      </c>
      <c r="D115" s="5" t="str">
        <f>'RAW MONTHLY'!E115</f>
        <v>TCN/L/S</v>
      </c>
      <c r="E115" s="5" t="str">
        <f t="shared" si="17"/>
        <v>L/S</v>
      </c>
      <c r="F115" s="255" t="s">
        <v>86</v>
      </c>
      <c r="G115" s="255">
        <v>1</v>
      </c>
      <c r="H115" s="17">
        <f t="shared" si="10"/>
        <v>0.77847222222222223</v>
      </c>
      <c r="I115" s="7">
        <f>'RAW MONTHLY'!H115</f>
        <v>0.77847222222222223</v>
      </c>
      <c r="J115" s="8">
        <f>'RAW MONTHLY'!I115</f>
        <v>0.78749999999999998</v>
      </c>
      <c r="K115" s="235">
        <f t="shared" si="11"/>
        <v>0.78749999999999998</v>
      </c>
      <c r="L115" s="16">
        <f t="shared" si="12"/>
        <v>0.21666666666666667</v>
      </c>
      <c r="M115" s="16">
        <f t="shared" si="13"/>
        <v>7</v>
      </c>
      <c r="N115" s="236" t="str">
        <f t="shared" si="14"/>
        <v>7</v>
      </c>
      <c r="O115" s="16" t="str">
        <f>'RAW MONTHLY'!K115</f>
        <v>7MW</v>
      </c>
      <c r="P115" s="16" t="str">
        <f t="shared" si="15"/>
        <v>1</v>
      </c>
      <c r="Q115" s="241">
        <f>'RAW MONTHLY'!L115</f>
        <v>117</v>
      </c>
      <c r="R115" s="5"/>
      <c r="S115" s="242">
        <f t="shared" si="16"/>
        <v>25.35</v>
      </c>
      <c r="T115" s="36"/>
    </row>
    <row r="116" spans="1:20" ht="30" customHeight="1">
      <c r="A116" s="229">
        <f>'RAW MONTHLY'!A116</f>
        <v>44292</v>
      </c>
      <c r="B116" s="230" t="str">
        <f>'RAW MONTHLY'!C116</f>
        <v>APATA 33KV FDR</v>
      </c>
      <c r="C116" s="5" t="str">
        <f t="shared" si="9"/>
        <v>1</v>
      </c>
      <c r="D116" s="5" t="str">
        <f>'RAW MONTHLY'!E116</f>
        <v>EDC/E/F</v>
      </c>
      <c r="E116" s="5" t="str">
        <f t="shared" si="17"/>
        <v>EDC</v>
      </c>
      <c r="F116" s="6" t="s">
        <v>86</v>
      </c>
      <c r="G116" s="6">
        <v>1</v>
      </c>
      <c r="H116" s="17">
        <f t="shared" si="10"/>
        <v>0.89861111111111114</v>
      </c>
      <c r="I116" s="7">
        <f>'RAW MONTHLY'!H116</f>
        <v>0.89861111111111114</v>
      </c>
      <c r="J116" s="8">
        <f>'RAW MONTHLY'!I116</f>
        <v>0.90347222222222223</v>
      </c>
      <c r="K116" s="235">
        <f t="shared" si="11"/>
        <v>0.90347222222222223</v>
      </c>
      <c r="L116" s="16">
        <f t="shared" si="12"/>
        <v>0.11666666666666667</v>
      </c>
      <c r="M116" s="16">
        <f t="shared" si="13"/>
        <v>7</v>
      </c>
      <c r="N116" s="236" t="str">
        <f t="shared" si="14"/>
        <v>7</v>
      </c>
      <c r="O116" s="16" t="str">
        <f>'RAW MONTHLY'!K116</f>
        <v>7MW</v>
      </c>
      <c r="P116" s="16" t="str">
        <f t="shared" si="15"/>
        <v>1</v>
      </c>
      <c r="Q116" s="241">
        <f>'RAW MONTHLY'!L116</f>
        <v>117</v>
      </c>
      <c r="R116" s="241"/>
      <c r="S116" s="242">
        <f t="shared" si="16"/>
        <v>13.65</v>
      </c>
      <c r="T116" s="26"/>
    </row>
    <row r="117" spans="1:20" ht="30" customHeight="1">
      <c r="A117" s="229">
        <f>'RAW MONTHLY'!A117</f>
        <v>44292</v>
      </c>
      <c r="B117" s="230" t="str">
        <f>'RAW MONTHLY'!C117</f>
        <v>OMI ADIO 33KV FDR</v>
      </c>
      <c r="C117" s="5" t="str">
        <f t="shared" si="9"/>
        <v>1</v>
      </c>
      <c r="D117" s="5" t="str">
        <f>'RAW MONTHLY'!E117</f>
        <v>TCN/L/S</v>
      </c>
      <c r="E117" s="5" t="str">
        <f t="shared" si="17"/>
        <v>L/S</v>
      </c>
      <c r="F117" s="5"/>
      <c r="G117" s="5">
        <v>6</v>
      </c>
      <c r="H117" s="17">
        <f t="shared" si="10"/>
        <v>0.92361111111111116</v>
      </c>
      <c r="I117" s="7">
        <f>'RAW MONTHLY'!H117</f>
        <v>0.92361111111111116</v>
      </c>
      <c r="J117" s="8">
        <f>'RAW MONTHLY'!I117</f>
        <v>0.99930555555555556</v>
      </c>
      <c r="K117" s="235">
        <f t="shared" si="11"/>
        <v>0.99930555555555556</v>
      </c>
      <c r="L117" s="16">
        <f t="shared" si="12"/>
        <v>1.8166666666666664</v>
      </c>
      <c r="M117" s="16">
        <f t="shared" si="13"/>
        <v>9</v>
      </c>
      <c r="N117" s="236" t="str">
        <f t="shared" si="14"/>
        <v>9</v>
      </c>
      <c r="O117" s="16" t="str">
        <f>'RAW MONTHLY'!K117</f>
        <v>9MW</v>
      </c>
      <c r="P117" s="16" t="str">
        <f t="shared" si="15"/>
        <v>0</v>
      </c>
      <c r="Q117" s="241">
        <f>'RAW MONTHLY'!L117</f>
        <v>0</v>
      </c>
      <c r="R117" s="241"/>
      <c r="S117" s="242">
        <f t="shared" si="16"/>
        <v>0</v>
      </c>
      <c r="T117" s="42"/>
    </row>
    <row r="118" spans="1:20" ht="30" customHeight="1">
      <c r="A118" s="229">
        <f>'RAW MONTHLY'!A118</f>
        <v>44292</v>
      </c>
      <c r="B118" s="230" t="str">
        <f>'RAW MONTHLY'!C118</f>
        <v>ERUWA/LANLATE 33KV FDR</v>
      </c>
      <c r="C118" s="5" t="str">
        <f t="shared" si="9"/>
        <v>1</v>
      </c>
      <c r="D118" s="5" t="str">
        <f>'RAW MONTHLY'!E118</f>
        <v>EDC/E/F</v>
      </c>
      <c r="E118" s="5" t="str">
        <f t="shared" si="17"/>
        <v>EDC</v>
      </c>
      <c r="F118" s="5">
        <v>99</v>
      </c>
      <c r="G118" s="5">
        <v>6</v>
      </c>
      <c r="H118" s="17">
        <f t="shared" si="10"/>
        <v>0.9770833333333333</v>
      </c>
      <c r="I118" s="7">
        <f>'RAW MONTHLY'!H118</f>
        <v>0.9770833333333333</v>
      </c>
      <c r="J118" s="8">
        <f>'RAW MONTHLY'!I118</f>
        <v>0.99930555555555556</v>
      </c>
      <c r="K118" s="235">
        <f t="shared" si="11"/>
        <v>0.99930555555555556</v>
      </c>
      <c r="L118" s="16">
        <f t="shared" si="12"/>
        <v>0.53333333333333333</v>
      </c>
      <c r="M118" s="16">
        <f t="shared" si="13"/>
        <v>1</v>
      </c>
      <c r="N118" s="236" t="str">
        <f t="shared" si="14"/>
        <v>1</v>
      </c>
      <c r="O118" s="16" t="str">
        <f>'RAW MONTHLY'!K118</f>
        <v>1MW</v>
      </c>
      <c r="P118" s="16" t="str">
        <f t="shared" si="15"/>
        <v>0</v>
      </c>
      <c r="Q118" s="241">
        <f>'RAW MONTHLY'!L118</f>
        <v>4010</v>
      </c>
      <c r="R118" s="250"/>
      <c r="S118" s="242">
        <f t="shared" si="16"/>
        <v>0</v>
      </c>
      <c r="T118" s="30"/>
    </row>
    <row r="119" spans="1:20" ht="30" customHeight="1">
      <c r="A119" s="229">
        <f>'RAW MONTHLY'!A119</f>
        <v>44292</v>
      </c>
      <c r="B119" s="230" t="str">
        <f>'RAW MONTHLY'!C119</f>
        <v>APATA 33KV FDR</v>
      </c>
      <c r="C119" s="5" t="str">
        <f t="shared" si="9"/>
        <v>1</v>
      </c>
      <c r="D119" s="5" t="str">
        <f>'RAW MONTHLY'!E119</f>
        <v>EDC/E/F</v>
      </c>
      <c r="E119" s="5" t="str">
        <f t="shared" si="17"/>
        <v>EDC</v>
      </c>
      <c r="F119" s="5" t="s">
        <v>34</v>
      </c>
      <c r="G119" s="5">
        <v>7</v>
      </c>
      <c r="H119" s="17">
        <f t="shared" si="10"/>
        <v>0.99236111111111114</v>
      </c>
      <c r="I119" s="7">
        <f>'RAW MONTHLY'!H119</f>
        <v>0.99236111111111114</v>
      </c>
      <c r="J119" s="8">
        <f>'RAW MONTHLY'!I119</f>
        <v>0.99930555555555556</v>
      </c>
      <c r="K119" s="235">
        <f t="shared" si="11"/>
        <v>0.99930555555555556</v>
      </c>
      <c r="L119" s="16">
        <f t="shared" si="12"/>
        <v>0.16666666666666666</v>
      </c>
      <c r="M119" s="16">
        <f t="shared" si="13"/>
        <v>7</v>
      </c>
      <c r="N119" s="236" t="str">
        <f t="shared" si="14"/>
        <v>7</v>
      </c>
      <c r="O119" s="16" t="str">
        <f>'RAW MONTHLY'!K119</f>
        <v>7MW</v>
      </c>
      <c r="P119" s="16" t="str">
        <f t="shared" si="15"/>
        <v>0</v>
      </c>
      <c r="Q119" s="241">
        <f>'RAW MONTHLY'!L119</f>
        <v>0</v>
      </c>
      <c r="R119" s="241"/>
      <c r="S119" s="242">
        <f t="shared" si="16"/>
        <v>0</v>
      </c>
      <c r="T119" s="20"/>
    </row>
    <row r="120" spans="1:20" ht="30" customHeight="1">
      <c r="A120" s="229">
        <f>'RAW MONTHLY'!A120</f>
        <v>44292</v>
      </c>
      <c r="B120" s="230" t="str">
        <f>'RAW MONTHLY'!C120</f>
        <v>EXPRESS 33KV</v>
      </c>
      <c r="C120" s="5" t="str">
        <f t="shared" si="9"/>
        <v>1</v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0.19097222222222221</v>
      </c>
      <c r="I120" s="7">
        <f>'RAW MONTHLY'!H120</f>
        <v>0.19097222222222221</v>
      </c>
      <c r="J120" s="8">
        <f>'RAW MONTHLY'!I120</f>
        <v>0.4145833333333333</v>
      </c>
      <c r="K120" s="235">
        <f t="shared" si="11"/>
        <v>0.4145833333333333</v>
      </c>
      <c r="L120" s="16">
        <f t="shared" si="12"/>
        <v>5.3666666666666663</v>
      </c>
      <c r="M120" s="16">
        <f t="shared" si="13"/>
        <v>5</v>
      </c>
      <c r="N120" s="236" t="str">
        <f t="shared" si="14"/>
        <v>5</v>
      </c>
      <c r="O120" s="16">
        <f>'RAW MONTHLY'!K120</f>
        <v>5</v>
      </c>
      <c r="P120" s="16" t="str">
        <f t="shared" si="15"/>
        <v>1</v>
      </c>
      <c r="Q120" s="241">
        <f>'RAW MONTHLY'!L120</f>
        <v>1</v>
      </c>
      <c r="R120" s="258"/>
      <c r="S120" s="242">
        <f t="shared" si="16"/>
        <v>5.3666666666666663</v>
      </c>
      <c r="T120" s="6"/>
    </row>
    <row r="121" spans="1:20" ht="30" customHeight="1">
      <c r="A121" s="229">
        <f>'RAW MONTHLY'!A121</f>
        <v>44292</v>
      </c>
      <c r="B121" s="230" t="str">
        <f>'RAW MONTHLY'!C121</f>
        <v>OLUYOLE 33KV</v>
      </c>
      <c r="C121" s="5" t="str">
        <f t="shared" si="9"/>
        <v>1</v>
      </c>
      <c r="D121" s="5" t="str">
        <f>'RAW MONTHLY'!E121</f>
        <v>EDC F/O</v>
      </c>
      <c r="E121" s="5" t="str">
        <f t="shared" si="17"/>
        <v>EDC</v>
      </c>
      <c r="F121" s="5">
        <v>99</v>
      </c>
      <c r="G121" s="5">
        <v>7</v>
      </c>
      <c r="H121" s="17">
        <f t="shared" si="10"/>
        <v>0.20347222222222219</v>
      </c>
      <c r="I121" s="7">
        <f>'RAW MONTHLY'!H121</f>
        <v>0.20347222222222219</v>
      </c>
      <c r="J121" s="8">
        <f>'RAW MONTHLY'!I121</f>
        <v>0.41111111111111115</v>
      </c>
      <c r="K121" s="235">
        <f t="shared" si="11"/>
        <v>0.41111111111111115</v>
      </c>
      <c r="L121" s="16">
        <f t="shared" si="12"/>
        <v>4.9833333333333334</v>
      </c>
      <c r="M121" s="16">
        <f t="shared" si="13"/>
        <v>9</v>
      </c>
      <c r="N121" s="236" t="str">
        <f t="shared" si="14"/>
        <v>9</v>
      </c>
      <c r="O121" s="16">
        <f>'RAW MONTHLY'!K121</f>
        <v>9</v>
      </c>
      <c r="P121" s="16" t="str">
        <f t="shared" si="15"/>
        <v>1</v>
      </c>
      <c r="Q121" s="241">
        <f>'RAW MONTHLY'!L121</f>
        <v>14</v>
      </c>
      <c r="R121" s="245"/>
      <c r="S121" s="242">
        <f t="shared" si="16"/>
        <v>69.766666666666666</v>
      </c>
      <c r="T121" s="20"/>
    </row>
    <row r="122" spans="1:20" ht="30" customHeight="1">
      <c r="A122" s="229">
        <f>'RAW MONTHLY'!A122</f>
        <v>44292</v>
      </c>
      <c r="B122" s="230" t="str">
        <f>'RAW MONTHLY'!C122</f>
        <v>INTERCHANGE 33KV</v>
      </c>
      <c r="C122" s="5" t="str">
        <f t="shared" si="9"/>
        <v>1</v>
      </c>
      <c r="D122" s="5" t="str">
        <f>'RAW MONTHLY'!E122</f>
        <v>EDC F/O</v>
      </c>
      <c r="E122" s="5" t="str">
        <f t="shared" si="17"/>
        <v>EDC</v>
      </c>
      <c r="F122" s="231">
        <v>99</v>
      </c>
      <c r="G122" s="231">
        <v>7</v>
      </c>
      <c r="H122" s="17">
        <f t="shared" si="10"/>
        <v>0.25833333333333336</v>
      </c>
      <c r="I122" s="7">
        <f>'RAW MONTHLY'!H122</f>
        <v>0.25833333333333336</v>
      </c>
      <c r="J122" s="8">
        <f>'RAW MONTHLY'!I122</f>
        <v>0.41319444444444442</v>
      </c>
      <c r="K122" s="235">
        <f t="shared" si="11"/>
        <v>0.41319444444444442</v>
      </c>
      <c r="L122" s="16">
        <f t="shared" si="12"/>
        <v>3.7166666666666668</v>
      </c>
      <c r="M122" s="16">
        <f t="shared" si="13"/>
        <v>5</v>
      </c>
      <c r="N122" s="236" t="str">
        <f t="shared" si="14"/>
        <v>5</v>
      </c>
      <c r="O122" s="16">
        <f>'RAW MONTHLY'!K122</f>
        <v>5</v>
      </c>
      <c r="P122" s="16" t="str">
        <f t="shared" si="15"/>
        <v>1</v>
      </c>
      <c r="Q122" s="241">
        <f>'RAW MONTHLY'!L122</f>
        <v>492</v>
      </c>
      <c r="R122" s="5"/>
      <c r="S122" s="242">
        <f t="shared" si="16"/>
        <v>1828.6000000000001</v>
      </c>
      <c r="T122" s="30"/>
    </row>
    <row r="123" spans="1:20" ht="30" customHeight="1">
      <c r="A123" s="229">
        <f>'RAW MONTHLY'!A123</f>
        <v>44292</v>
      </c>
      <c r="B123" s="230" t="str">
        <f>'RAW MONTHLY'!C123</f>
        <v>INDUSTRIAL 33KV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287</v>
      </c>
      <c r="H123" s="17">
        <f t="shared" si="10"/>
        <v>0.26527777777777778</v>
      </c>
      <c r="I123" s="7">
        <f>'RAW MONTHLY'!H123</f>
        <v>0.26527777777777778</v>
      </c>
      <c r="J123" s="8">
        <f>'RAW MONTHLY'!I123</f>
        <v>0.4152777777777778</v>
      </c>
      <c r="K123" s="235">
        <f t="shared" si="11"/>
        <v>0.4152777777777778</v>
      </c>
      <c r="L123" s="16">
        <f t="shared" si="12"/>
        <v>3.5999999999999996</v>
      </c>
      <c r="M123" s="16">
        <f t="shared" si="13"/>
        <v>3</v>
      </c>
      <c r="N123" s="236" t="str">
        <f t="shared" si="14"/>
        <v>3</v>
      </c>
      <c r="O123" s="16">
        <f>'RAW MONTHLY'!K123</f>
        <v>3</v>
      </c>
      <c r="P123" s="16" t="str">
        <f t="shared" si="15"/>
        <v>1</v>
      </c>
      <c r="Q123" s="241">
        <f>'RAW MONTHLY'!L123</f>
        <v>25</v>
      </c>
      <c r="R123" s="241"/>
      <c r="S123" s="242">
        <f t="shared" si="16"/>
        <v>89.999999999999986</v>
      </c>
      <c r="T123" s="20"/>
    </row>
    <row r="124" spans="1:20" ht="30" customHeight="1">
      <c r="A124" s="229">
        <f>'RAW MONTHLY'!A124</f>
        <v>44292</v>
      </c>
      <c r="B124" s="230" t="str">
        <f>'RAW MONTHLY'!C124</f>
        <v>EXPRESS 33KV</v>
      </c>
      <c r="C124" s="5" t="str">
        <f t="shared" si="9"/>
        <v>1</v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0.58194444444444449</v>
      </c>
      <c r="I124" s="7">
        <f>'RAW MONTHLY'!H124</f>
        <v>0.58194444444444449</v>
      </c>
      <c r="J124" s="8">
        <f>'RAW MONTHLY'!I124</f>
        <v>0.7368055555555556</v>
      </c>
      <c r="K124" s="235">
        <f t="shared" si="11"/>
        <v>0.7368055555555556</v>
      </c>
      <c r="L124" s="16">
        <f t="shared" si="12"/>
        <v>3.7166666666666668</v>
      </c>
      <c r="M124" s="16">
        <f t="shared" si="13"/>
        <v>5</v>
      </c>
      <c r="N124" s="236" t="str">
        <f t="shared" si="14"/>
        <v>5</v>
      </c>
      <c r="O124" s="16">
        <f>'RAW MONTHLY'!K124</f>
        <v>5</v>
      </c>
      <c r="P124" s="16" t="str">
        <f t="shared" si="15"/>
        <v>1</v>
      </c>
      <c r="Q124" s="241">
        <f>'RAW MONTHLY'!L124</f>
        <v>1</v>
      </c>
      <c r="R124" s="260"/>
      <c r="S124" s="242">
        <f t="shared" si="16"/>
        <v>3.7166666666666668</v>
      </c>
      <c r="T124" s="20"/>
    </row>
    <row r="125" spans="1:20" ht="30" customHeight="1">
      <c r="A125" s="229">
        <f>'RAW MONTHLY'!A125</f>
        <v>44292</v>
      </c>
      <c r="B125" s="230" t="str">
        <f>'RAW MONTHLY'!C125</f>
        <v>OLUYOLE 33KV</v>
      </c>
      <c r="C125" s="5" t="str">
        <f t="shared" si="9"/>
        <v>1</v>
      </c>
      <c r="D125" s="5" t="str">
        <f>'RAW MONTHLY'!E125</f>
        <v>EDC F/O</v>
      </c>
      <c r="E125" s="5" t="str">
        <f t="shared" si="17"/>
        <v>EDC</v>
      </c>
      <c r="F125" s="20"/>
      <c r="G125" s="20"/>
      <c r="H125" s="17">
        <f t="shared" si="10"/>
        <v>0.58194444444444449</v>
      </c>
      <c r="I125" s="7">
        <f>'RAW MONTHLY'!H125</f>
        <v>0.58194444444444449</v>
      </c>
      <c r="J125" s="8">
        <f>'RAW MONTHLY'!I125</f>
        <v>0.73541666666666661</v>
      </c>
      <c r="K125" s="235">
        <f t="shared" si="11"/>
        <v>0.73541666666666661</v>
      </c>
      <c r="L125" s="16">
        <f t="shared" si="12"/>
        <v>3.6833333333333336</v>
      </c>
      <c r="M125" s="16">
        <f t="shared" si="13"/>
        <v>3</v>
      </c>
      <c r="N125" s="236" t="str">
        <f t="shared" si="14"/>
        <v>3</v>
      </c>
      <c r="O125" s="16">
        <f>'RAW MONTHLY'!K125</f>
        <v>3</v>
      </c>
      <c r="P125" s="16" t="str">
        <f t="shared" si="15"/>
        <v>1</v>
      </c>
      <c r="Q125" s="241">
        <f>'RAW MONTHLY'!L125</f>
        <v>14</v>
      </c>
      <c r="R125" s="261"/>
      <c r="S125" s="242">
        <f t="shared" si="16"/>
        <v>51.56666666666667</v>
      </c>
      <c r="T125" s="20"/>
    </row>
    <row r="126" spans="1:20" ht="30" customHeight="1">
      <c r="A126" s="229">
        <f>'RAW MONTHLY'!A126</f>
        <v>44292</v>
      </c>
      <c r="B126" s="230" t="str">
        <f>'RAW MONTHLY'!C126</f>
        <v>INTERCHANGE 33KV</v>
      </c>
      <c r="C126" s="5" t="str">
        <f t="shared" si="9"/>
        <v>1</v>
      </c>
      <c r="D126" s="5" t="str">
        <f>'RAW MONTHLY'!E126</f>
        <v>EDC F/O</v>
      </c>
      <c r="E126" s="5" t="str">
        <f t="shared" si="17"/>
        <v>EDC</v>
      </c>
      <c r="F126" s="20"/>
      <c r="G126" s="20"/>
      <c r="H126" s="17">
        <f t="shared" si="10"/>
        <v>0.98611111111111116</v>
      </c>
      <c r="I126" s="7">
        <f>'RAW MONTHLY'!H126</f>
        <v>0.98611111111111116</v>
      </c>
      <c r="J126" s="8">
        <f>'RAW MONTHLY'!I126</f>
        <v>0.99930555555555556</v>
      </c>
      <c r="K126" s="235">
        <f t="shared" si="11"/>
        <v>0.99930555555555556</v>
      </c>
      <c r="L126" s="16">
        <f t="shared" si="12"/>
        <v>0.31666666666666665</v>
      </c>
      <c r="M126" s="16">
        <f t="shared" si="13"/>
        <v>12</v>
      </c>
      <c r="N126" s="236" t="str">
        <f t="shared" si="14"/>
        <v>12</v>
      </c>
      <c r="O126" s="16">
        <f>'RAW MONTHLY'!K126</f>
        <v>12</v>
      </c>
      <c r="P126" s="16" t="str">
        <f t="shared" si="15"/>
        <v>0</v>
      </c>
      <c r="Q126" s="241">
        <f>'RAW MONTHLY'!L126</f>
        <v>0</v>
      </c>
      <c r="R126" s="262"/>
      <c r="S126" s="242">
        <f t="shared" si="16"/>
        <v>0</v>
      </c>
      <c r="T126" s="20"/>
    </row>
    <row r="127" spans="1:20" ht="30" customHeight="1">
      <c r="A127" s="229">
        <f>'RAW MONTHLY'!A127</f>
        <v>44292</v>
      </c>
      <c r="B127" s="230" t="str">
        <f>'RAW MONTHLY'!C127</f>
        <v>EXPRESS 33KV</v>
      </c>
      <c r="C127" s="5" t="str">
        <f t="shared" si="9"/>
        <v>1</v>
      </c>
      <c r="D127" s="5" t="str">
        <f>'RAW MONTHLY'!E127</f>
        <v>EDC F/O</v>
      </c>
      <c r="E127" s="5" t="str">
        <f t="shared" si="17"/>
        <v>EDC</v>
      </c>
      <c r="F127" s="20"/>
      <c r="G127" s="20"/>
      <c r="H127" s="17">
        <f t="shared" si="10"/>
        <v>0.9868055555555556</v>
      </c>
      <c r="I127" s="7">
        <f>'RAW MONTHLY'!H127</f>
        <v>0.9868055555555556</v>
      </c>
      <c r="J127" s="8">
        <f>'RAW MONTHLY'!I127</f>
        <v>0.99930555555555556</v>
      </c>
      <c r="K127" s="235">
        <f t="shared" si="11"/>
        <v>0.99930555555555556</v>
      </c>
      <c r="L127" s="16">
        <f t="shared" si="12"/>
        <v>0.3</v>
      </c>
      <c r="M127" s="16">
        <f t="shared" si="13"/>
        <v>5</v>
      </c>
      <c r="N127" s="236" t="str">
        <f t="shared" si="14"/>
        <v>5</v>
      </c>
      <c r="O127" s="16">
        <f>'RAW MONTHLY'!K127</f>
        <v>5</v>
      </c>
      <c r="P127" s="16" t="str">
        <f t="shared" si="15"/>
        <v>0</v>
      </c>
      <c r="Q127" s="241">
        <f>'RAW MONTHLY'!L127</f>
        <v>0</v>
      </c>
      <c r="R127" s="262"/>
      <c r="S127" s="242">
        <f t="shared" si="16"/>
        <v>0</v>
      </c>
      <c r="T127" s="20"/>
    </row>
    <row r="128" spans="1:20" ht="30" customHeight="1">
      <c r="A128" s="229">
        <f>'RAW MONTHLY'!A128</f>
        <v>44292</v>
      </c>
      <c r="B128" s="230" t="str">
        <f>'RAW MONTHLY'!C128</f>
        <v>OLUYOLE 33KV</v>
      </c>
      <c r="C128" s="5" t="str">
        <f t="shared" si="9"/>
        <v>1</v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0.98749999999999993</v>
      </c>
      <c r="I128" s="7">
        <f>'RAW MONTHLY'!H128</f>
        <v>0.98749999999999993</v>
      </c>
      <c r="J128" s="8">
        <f>'RAW MONTHLY'!I128</f>
        <v>0.99930555555555556</v>
      </c>
      <c r="K128" s="235">
        <f t="shared" si="11"/>
        <v>0.99930555555555556</v>
      </c>
      <c r="L128" s="16">
        <f t="shared" si="12"/>
        <v>0.28333333333333333</v>
      </c>
      <c r="M128" s="16">
        <f t="shared" si="13"/>
        <v>7</v>
      </c>
      <c r="N128" s="236" t="str">
        <f t="shared" si="14"/>
        <v>7</v>
      </c>
      <c r="O128" s="16">
        <f>'RAW MONTHLY'!K128</f>
        <v>7</v>
      </c>
      <c r="P128" s="16" t="str">
        <f t="shared" si="15"/>
        <v>0</v>
      </c>
      <c r="Q128" s="241">
        <f>'RAW MONTHLY'!L128</f>
        <v>0</v>
      </c>
      <c r="R128" s="249"/>
      <c r="S128" s="242">
        <f t="shared" si="16"/>
        <v>0</v>
      </c>
      <c r="T128" s="30"/>
    </row>
    <row r="129" spans="1:20" ht="30" customHeight="1">
      <c r="A129" s="229">
        <f>'RAW MONTHLY'!A129</f>
        <v>44292</v>
      </c>
      <c r="B129" s="230" t="str">
        <f>'RAW MONTHLY'!C129</f>
        <v>LIBERTY 33KV</v>
      </c>
      <c r="C129" s="5" t="str">
        <f t="shared" si="9"/>
        <v>1</v>
      </c>
      <c r="D129" s="5" t="str">
        <f>'RAW MONTHLY'!E129</f>
        <v>EDC F/O</v>
      </c>
      <c r="E129" s="5" t="str">
        <f t="shared" si="17"/>
        <v>EDC</v>
      </c>
      <c r="F129" s="5"/>
      <c r="G129" s="5"/>
      <c r="H129" s="17">
        <f t="shared" si="10"/>
        <v>0.98819444444444438</v>
      </c>
      <c r="I129" s="7">
        <f>'RAW MONTHLY'!H129</f>
        <v>0.98819444444444438</v>
      </c>
      <c r="J129" s="8">
        <f>'RAW MONTHLY'!I129</f>
        <v>0.99930555555555556</v>
      </c>
      <c r="K129" s="235">
        <f t="shared" si="11"/>
        <v>0.99930555555555556</v>
      </c>
      <c r="L129" s="16">
        <f t="shared" si="12"/>
        <v>0.26666666666666666</v>
      </c>
      <c r="M129" s="16">
        <f t="shared" si="13"/>
        <v>1</v>
      </c>
      <c r="N129" s="236" t="str">
        <f t="shared" si="14"/>
        <v>1</v>
      </c>
      <c r="O129" s="16">
        <f>'RAW MONTHLY'!K129</f>
        <v>1</v>
      </c>
      <c r="P129" s="16" t="str">
        <f t="shared" si="15"/>
        <v>0</v>
      </c>
      <c r="Q129" s="241">
        <f>'RAW MONTHLY'!L129</f>
        <v>0</v>
      </c>
      <c r="R129" s="249"/>
      <c r="S129" s="242">
        <f t="shared" si="16"/>
        <v>0</v>
      </c>
      <c r="T129" s="30"/>
    </row>
    <row r="130" spans="1:20" ht="30" customHeight="1">
      <c r="A130" s="229">
        <f>'RAW MONTHLY'!A130</f>
        <v>44292</v>
      </c>
      <c r="B130" s="230" t="str">
        <f>'RAW MONTHLY'!C130</f>
        <v>INDUSTRIAL 33KV</v>
      </c>
      <c r="C130" s="5" t="str">
        <f t="shared" si="9"/>
        <v>1</v>
      </c>
      <c r="D130" s="5" t="str">
        <f>'RAW MONTHLY'!E130</f>
        <v>EDC F/O</v>
      </c>
      <c r="E130" s="5" t="str">
        <f t="shared" si="17"/>
        <v>EDC</v>
      </c>
      <c r="F130" s="5"/>
      <c r="G130" s="5"/>
      <c r="H130" s="17">
        <f t="shared" si="10"/>
        <v>0.99444444444444446</v>
      </c>
      <c r="I130" s="7">
        <f>'RAW MONTHLY'!H130</f>
        <v>0.99444444444444446</v>
      </c>
      <c r="J130" s="8">
        <f>'RAW MONTHLY'!I130</f>
        <v>0.99930555555555556</v>
      </c>
      <c r="K130" s="235">
        <f t="shared" si="11"/>
        <v>0.99930555555555556</v>
      </c>
      <c r="L130" s="16">
        <f t="shared" si="12"/>
        <v>0.11666666666666667</v>
      </c>
      <c r="M130" s="16">
        <f t="shared" si="13"/>
        <v>5</v>
      </c>
      <c r="N130" s="236" t="str">
        <f t="shared" si="14"/>
        <v>5</v>
      </c>
      <c r="O130" s="16">
        <f>'RAW MONTHLY'!K130</f>
        <v>5</v>
      </c>
      <c r="P130" s="16" t="str">
        <f t="shared" si="15"/>
        <v>0</v>
      </c>
      <c r="Q130" s="241">
        <f>'RAW MONTHLY'!L130</f>
        <v>0</v>
      </c>
      <c r="R130" s="5"/>
      <c r="S130" s="242">
        <f t="shared" si="16"/>
        <v>0</v>
      </c>
      <c r="T130" s="30"/>
    </row>
    <row r="131" spans="1:20" ht="30" customHeight="1">
      <c r="A131" s="229">
        <f>'RAW MONTHLY'!A131</f>
        <v>44201</v>
      </c>
      <c r="B131" s="230" t="str">
        <f>'RAW MONTHLY'!C131</f>
        <v>ROM 33KV</v>
      </c>
      <c r="C131" s="5" t="str">
        <f t="shared" si="9"/>
        <v/>
      </c>
      <c r="D131" s="5" t="str">
        <f>'RAW MONTHLY'!E131</f>
        <v>TCN L/S</v>
      </c>
      <c r="E131" s="5" t="str">
        <f t="shared" si="17"/>
        <v>L/S</v>
      </c>
      <c r="F131" s="5"/>
      <c r="G131" s="5"/>
      <c r="H131" s="17">
        <f t="shared" si="10"/>
        <v>0</v>
      </c>
      <c r="I131" s="7">
        <f>'RAW MONTHLY'!H131</f>
        <v>0</v>
      </c>
      <c r="J131" s="8">
        <f>'RAW MONTHLY'!I131</f>
        <v>0.61249999999999993</v>
      </c>
      <c r="K131" s="235">
        <f t="shared" si="11"/>
        <v>0.61249999999999993</v>
      </c>
      <c r="L131" s="16">
        <f t="shared" si="12"/>
        <v>14.7</v>
      </c>
      <c r="M131" s="16">
        <f t="shared" si="13"/>
        <v>0</v>
      </c>
      <c r="N131" s="236" t="str">
        <f t="shared" si="14"/>
        <v>0</v>
      </c>
      <c r="O131" s="16">
        <f>'RAW MONTHLY'!K131</f>
        <v>0</v>
      </c>
      <c r="P131" s="16" t="str">
        <f t="shared" si="15"/>
        <v>1</v>
      </c>
      <c r="Q131" s="241">
        <f>'RAW MONTHLY'!L131</f>
        <v>14</v>
      </c>
      <c r="R131" s="5"/>
      <c r="S131" s="242">
        <f t="shared" si="16"/>
        <v>205.79999999999998</v>
      </c>
      <c r="T131" s="37"/>
    </row>
    <row r="132" spans="1:20" ht="30" customHeight="1">
      <c r="A132" s="229">
        <f>'RAW MONTHLY'!A132</f>
        <v>44292</v>
      </c>
      <c r="B132" s="230" t="str">
        <f>'RAW MONTHLY'!C132</f>
        <v>ROM 33KV</v>
      </c>
      <c r="C132" s="5" t="str">
        <f t="shared" si="9"/>
        <v>1</v>
      </c>
      <c r="D132" s="5" t="str">
        <f>'RAW MONTHLY'!E132</f>
        <v>EDC F/O</v>
      </c>
      <c r="E132" s="5" t="str">
        <f t="shared" si="17"/>
        <v>EDC</v>
      </c>
      <c r="F132" s="6"/>
      <c r="G132" s="5"/>
      <c r="H132" s="17">
        <f t="shared" si="10"/>
        <v>0.98611111111111116</v>
      </c>
      <c r="I132" s="7">
        <f>'RAW MONTHLY'!H132</f>
        <v>0.98611111111111116</v>
      </c>
      <c r="J132" s="8">
        <f>'RAW MONTHLY'!I132</f>
        <v>0.99930555555555556</v>
      </c>
      <c r="K132" s="235">
        <f t="shared" si="11"/>
        <v>0.99930555555555556</v>
      </c>
      <c r="L132" s="16">
        <f t="shared" si="12"/>
        <v>0.31666666666666665</v>
      </c>
      <c r="M132" s="16">
        <f t="shared" si="13"/>
        <v>0</v>
      </c>
      <c r="N132" s="236" t="str">
        <f t="shared" si="14"/>
        <v>0</v>
      </c>
      <c r="O132" s="16">
        <f>'RAW MONTHLY'!K132</f>
        <v>0</v>
      </c>
      <c r="P132" s="16" t="str">
        <f t="shared" si="15"/>
        <v>0</v>
      </c>
      <c r="Q132" s="241">
        <f>'RAW MONTHLY'!L132</f>
        <v>0</v>
      </c>
      <c r="R132" s="245"/>
      <c r="S132" s="242">
        <f t="shared" si="16"/>
        <v>0</v>
      </c>
      <c r="T132" s="37"/>
    </row>
    <row r="133" spans="1:20" ht="30" customHeight="1">
      <c r="A133" s="229">
        <f>'RAW MONTHLY'!A133</f>
        <v>44292</v>
      </c>
      <c r="B133" s="230" t="str">
        <f>'RAW MONTHLY'!C133</f>
        <v>INTERCHANGE 33KV</v>
      </c>
      <c r="C133" s="5" t="str">
        <f t="shared" si="9"/>
        <v/>
      </c>
      <c r="D133" s="5" t="str">
        <f>'RAW MONTHLY'!E133</f>
        <v>EDC F/O</v>
      </c>
      <c r="E133" s="5" t="str">
        <f t="shared" si="17"/>
        <v>EDC</v>
      </c>
      <c r="F133" s="6"/>
      <c r="G133" s="6"/>
      <c r="H133" s="17">
        <f t="shared" si="10"/>
        <v>0</v>
      </c>
      <c r="I133" s="7">
        <f>'RAW MONTHLY'!H133</f>
        <v>0</v>
      </c>
      <c r="J133" s="8">
        <f>'RAW MONTHLY'!I133</f>
        <v>9.0277777777777776E-2</v>
      </c>
      <c r="K133" s="235">
        <f t="shared" si="11"/>
        <v>9.0277777777777776E-2</v>
      </c>
      <c r="L133" s="16">
        <f t="shared" si="12"/>
        <v>2.1666666666666665</v>
      </c>
      <c r="M133" s="16">
        <f t="shared" si="13"/>
        <v>11</v>
      </c>
      <c r="N133" s="236" t="str">
        <f t="shared" si="14"/>
        <v>11</v>
      </c>
      <c r="O133" s="16">
        <f>'RAW MONTHLY'!K133</f>
        <v>11</v>
      </c>
      <c r="P133" s="16" t="str">
        <f t="shared" si="15"/>
        <v>1</v>
      </c>
      <c r="Q133" s="241">
        <f>'RAW MONTHLY'!L133</f>
        <v>492</v>
      </c>
      <c r="R133" s="241"/>
      <c r="S133" s="242">
        <f t="shared" si="16"/>
        <v>1066</v>
      </c>
      <c r="T133" s="30"/>
    </row>
    <row r="134" spans="1:20" ht="30" customHeight="1">
      <c r="A134" s="229">
        <f>'RAW MONTHLY'!A134</f>
        <v>44292</v>
      </c>
      <c r="B134" s="230" t="str">
        <f>'RAW MONTHLY'!C134</f>
        <v>EXPRESS 33KV</v>
      </c>
      <c r="C134" s="5" t="str">
        <f t="shared" ref="C134:C197" si="18">IF(H134&gt;=0.0001,"1","")</f>
        <v/>
      </c>
      <c r="D134" s="5" t="str">
        <f>'RAW MONTHLY'!E134</f>
        <v>EDC F/O</v>
      </c>
      <c r="E134" s="5" t="str">
        <f t="shared" si="17"/>
        <v>EDC</v>
      </c>
      <c r="F134" s="6"/>
      <c r="G134" s="5"/>
      <c r="H134" s="17">
        <f t="shared" ref="H134:H197" si="19">I134</f>
        <v>0</v>
      </c>
      <c r="I134" s="7">
        <f>'RAW MONTHLY'!H134</f>
        <v>0</v>
      </c>
      <c r="J134" s="8">
        <f>'RAW MONTHLY'!I134</f>
        <v>9.2361111111111116E-2</v>
      </c>
      <c r="K134" s="235">
        <f t="shared" ref="K134:K197" si="20">J134</f>
        <v>9.2361111111111116E-2</v>
      </c>
      <c r="L134" s="16">
        <f t="shared" ref="L134:L197" si="21">TEXT(J134-I134,"h:mm")*24</f>
        <v>2.2166666666666668</v>
      </c>
      <c r="M134" s="16">
        <f t="shared" ref="M134:M197" si="22">N134*1</f>
        <v>0</v>
      </c>
      <c r="N134" s="236" t="str">
        <f t="shared" ref="N134:N197" si="23">SUBSTITUTE(O134,"MW","")</f>
        <v>0</v>
      </c>
      <c r="O134" s="16">
        <f>'RAW MONTHLY'!K134</f>
        <v>0</v>
      </c>
      <c r="P134" s="16" t="str">
        <f t="shared" ref="P134:P197" si="24">IF(K134&gt;=0.99,"0","1")</f>
        <v>1</v>
      </c>
      <c r="Q134" s="241">
        <f>'RAW MONTHLY'!L134</f>
        <v>1</v>
      </c>
      <c r="R134" s="246"/>
      <c r="S134" s="242">
        <f t="shared" ref="S134:S197" si="25">Q134*L134*P134</f>
        <v>2.2166666666666668</v>
      </c>
      <c r="T134" s="27"/>
    </row>
    <row r="135" spans="1:20" ht="30" customHeight="1">
      <c r="A135" s="229">
        <f>'RAW MONTHLY'!A135</f>
        <v>44292</v>
      </c>
      <c r="B135" s="230" t="str">
        <f>'RAW MONTHLY'!C135</f>
        <v>OLUYOLE 33KV</v>
      </c>
      <c r="C135" s="5" t="str">
        <f t="shared" si="18"/>
        <v/>
      </c>
      <c r="D135" s="5" t="str">
        <f>'RAW MONTHLY'!E135</f>
        <v>EDC 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19"/>
        <v>0</v>
      </c>
      <c r="I135" s="7">
        <f>'RAW MONTHLY'!H135</f>
        <v>0</v>
      </c>
      <c r="J135" s="8">
        <f>'RAW MONTHLY'!I135</f>
        <v>9.0972222222222218E-2</v>
      </c>
      <c r="K135" s="235">
        <f t="shared" si="20"/>
        <v>9.0972222222222218E-2</v>
      </c>
      <c r="L135" s="16">
        <f t="shared" si="21"/>
        <v>2.1833333333333331</v>
      </c>
      <c r="M135" s="16">
        <f t="shared" si="22"/>
        <v>0</v>
      </c>
      <c r="N135" s="236" t="str">
        <f t="shared" si="23"/>
        <v>0</v>
      </c>
      <c r="O135" s="16">
        <f>'RAW MONTHLY'!K135</f>
        <v>0</v>
      </c>
      <c r="P135" s="16" t="str">
        <f t="shared" si="24"/>
        <v>1</v>
      </c>
      <c r="Q135" s="241">
        <f>'RAW MONTHLY'!L135</f>
        <v>14</v>
      </c>
      <c r="R135" s="241"/>
      <c r="S135" s="242">
        <f t="shared" si="25"/>
        <v>30.566666666666663</v>
      </c>
      <c r="T135" s="27"/>
    </row>
    <row r="136" spans="1:20" ht="30" customHeight="1">
      <c r="A136" s="229">
        <f>'RAW MONTHLY'!A136</f>
        <v>44292</v>
      </c>
      <c r="B136" s="230" t="str">
        <f>'RAW MONTHLY'!C136</f>
        <v>LIBERTY 33KV</v>
      </c>
      <c r="C136" s="5" t="str">
        <f t="shared" si="18"/>
        <v/>
      </c>
      <c r="D136" s="5" t="str">
        <f>'RAW MONTHLY'!E136</f>
        <v>EDC F/O</v>
      </c>
      <c r="E136" s="5" t="str">
        <f t="shared" si="26"/>
        <v>EDC</v>
      </c>
      <c r="F136" s="6"/>
      <c r="G136" s="6"/>
      <c r="H136" s="17">
        <f t="shared" si="19"/>
        <v>0</v>
      </c>
      <c r="I136" s="7">
        <f>'RAW MONTHLY'!H136</f>
        <v>0</v>
      </c>
      <c r="J136" s="8">
        <f>'RAW MONTHLY'!I136</f>
        <v>9.3055555555555558E-2</v>
      </c>
      <c r="K136" s="235">
        <f t="shared" si="20"/>
        <v>9.3055555555555558E-2</v>
      </c>
      <c r="L136" s="16">
        <f t="shared" si="21"/>
        <v>2.2333333333333334</v>
      </c>
      <c r="M136" s="16">
        <f t="shared" si="22"/>
        <v>0</v>
      </c>
      <c r="N136" s="236" t="str">
        <f t="shared" si="23"/>
        <v>0</v>
      </c>
      <c r="O136" s="16">
        <f>'RAW MONTHLY'!K136</f>
        <v>0</v>
      </c>
      <c r="P136" s="16" t="str">
        <f t="shared" si="24"/>
        <v>1</v>
      </c>
      <c r="Q136" s="241">
        <f>'RAW MONTHLY'!L136</f>
        <v>11</v>
      </c>
      <c r="R136" s="241"/>
      <c r="S136" s="242">
        <f t="shared" si="25"/>
        <v>24.566666666666666</v>
      </c>
      <c r="T136" s="29"/>
    </row>
    <row r="137" spans="1:20" ht="30" customHeight="1">
      <c r="A137" s="229">
        <f>'RAW MONTHLY'!A137</f>
        <v>44292</v>
      </c>
      <c r="B137" s="230" t="str">
        <f>'RAW MONTHLY'!C137</f>
        <v>INDUSTRIAL 33KV</v>
      </c>
      <c r="C137" s="5" t="str">
        <f t="shared" si="18"/>
        <v/>
      </c>
      <c r="D137" s="5" t="str">
        <f>'RAW MONTHLY'!E137</f>
        <v>EDC F/O</v>
      </c>
      <c r="E137" s="5" t="str">
        <f t="shared" si="26"/>
        <v>EDC</v>
      </c>
      <c r="F137" s="6"/>
      <c r="G137" s="6"/>
      <c r="H137" s="17">
        <f t="shared" si="19"/>
        <v>0</v>
      </c>
      <c r="I137" s="7">
        <f>'RAW MONTHLY'!H137</f>
        <v>0</v>
      </c>
      <c r="J137" s="8">
        <f>'RAW MONTHLY'!I137</f>
        <v>9.5833333333333326E-2</v>
      </c>
      <c r="K137" s="235">
        <f t="shared" si="20"/>
        <v>9.5833333333333326E-2</v>
      </c>
      <c r="L137" s="16">
        <f t="shared" si="21"/>
        <v>2.2999999999999998</v>
      </c>
      <c r="M137" s="16">
        <f t="shared" si="22"/>
        <v>0</v>
      </c>
      <c r="N137" s="236" t="str">
        <f t="shared" si="23"/>
        <v>0</v>
      </c>
      <c r="O137" s="16">
        <f>'RAW MONTHLY'!K137</f>
        <v>0</v>
      </c>
      <c r="P137" s="16" t="str">
        <f t="shared" si="24"/>
        <v>1</v>
      </c>
      <c r="Q137" s="241">
        <f>'RAW MONTHLY'!L137</f>
        <v>25</v>
      </c>
      <c r="R137" s="241"/>
      <c r="S137" s="242">
        <f t="shared" si="25"/>
        <v>57.499999999999993</v>
      </c>
      <c r="T137" s="42"/>
    </row>
    <row r="138" spans="1:20" ht="30" customHeight="1">
      <c r="A138" s="229">
        <f>'RAW MONTHLY'!A138</f>
        <v>44322</v>
      </c>
      <c r="B138" s="230" t="str">
        <f>'RAW MONTHLY'!C138</f>
        <v>INTERCHANGE 33KV</v>
      </c>
      <c r="C138" s="5" t="str">
        <f t="shared" si="18"/>
        <v>1</v>
      </c>
      <c r="D138" s="5" t="str">
        <f>'RAW MONTHLY'!E138</f>
        <v>EDC F/O</v>
      </c>
      <c r="E138" s="5" t="str">
        <f t="shared" si="26"/>
        <v>EDC</v>
      </c>
      <c r="F138" s="6"/>
      <c r="G138" s="5"/>
      <c r="H138" s="17">
        <f t="shared" si="19"/>
        <v>9.0277777777777776E-2</v>
      </c>
      <c r="I138" s="7">
        <f>'RAW MONTHLY'!H138</f>
        <v>9.0277777777777776E-2</v>
      </c>
      <c r="J138" s="8">
        <f>'RAW MONTHLY'!I138</f>
        <v>0.48819444444444443</v>
      </c>
      <c r="K138" s="235">
        <f t="shared" si="20"/>
        <v>0.48819444444444443</v>
      </c>
      <c r="L138" s="16">
        <f t="shared" si="21"/>
        <v>9.5500000000000007</v>
      </c>
      <c r="M138" s="16">
        <f t="shared" si="22"/>
        <v>0</v>
      </c>
      <c r="N138" s="236" t="str">
        <f t="shared" si="23"/>
        <v>0</v>
      </c>
      <c r="O138" s="16">
        <f>'RAW MONTHLY'!K138</f>
        <v>0</v>
      </c>
      <c r="P138" s="16" t="str">
        <f t="shared" si="24"/>
        <v>1</v>
      </c>
      <c r="Q138" s="241">
        <f>'RAW MONTHLY'!L138</f>
        <v>492</v>
      </c>
      <c r="R138" s="241"/>
      <c r="S138" s="242">
        <f t="shared" si="25"/>
        <v>4698.6000000000004</v>
      </c>
      <c r="T138" s="42"/>
    </row>
    <row r="139" spans="1:20" ht="30" customHeight="1">
      <c r="A139" s="229">
        <f>'RAW MONTHLY'!A139</f>
        <v>44322</v>
      </c>
      <c r="B139" s="230" t="str">
        <f>'RAW MONTHLY'!C139</f>
        <v>EXPRESS 33KV</v>
      </c>
      <c r="C139" s="5" t="str">
        <f t="shared" si="18"/>
        <v>1</v>
      </c>
      <c r="D139" s="5" t="str">
        <f>'RAW MONTHLY'!E139</f>
        <v>EDC F/O</v>
      </c>
      <c r="E139" s="5" t="str">
        <f t="shared" si="26"/>
        <v>EDC</v>
      </c>
      <c r="F139" s="6"/>
      <c r="G139" s="5"/>
      <c r="H139" s="17">
        <f t="shared" si="19"/>
        <v>0.10416666666666667</v>
      </c>
      <c r="I139" s="7">
        <f>'RAW MONTHLY'!H139</f>
        <v>0.10416666666666667</v>
      </c>
      <c r="J139" s="8">
        <f>'RAW MONTHLY'!I139</f>
        <v>0.60555555555555551</v>
      </c>
      <c r="K139" s="235">
        <f t="shared" si="20"/>
        <v>0.60555555555555551</v>
      </c>
      <c r="L139" s="16">
        <f t="shared" si="21"/>
        <v>12.033333333333333</v>
      </c>
      <c r="M139" s="16">
        <f t="shared" si="22"/>
        <v>4</v>
      </c>
      <c r="N139" s="236" t="str">
        <f t="shared" si="23"/>
        <v>4</v>
      </c>
      <c r="O139" s="16">
        <f>'RAW MONTHLY'!K139</f>
        <v>4</v>
      </c>
      <c r="P139" s="16" t="str">
        <f t="shared" si="24"/>
        <v>1</v>
      </c>
      <c r="Q139" s="241">
        <f>'RAW MONTHLY'!L139</f>
        <v>1</v>
      </c>
      <c r="R139" s="241"/>
      <c r="S139" s="242">
        <f t="shared" si="25"/>
        <v>12.033333333333333</v>
      </c>
      <c r="T139" s="20"/>
    </row>
    <row r="140" spans="1:20" ht="30" customHeight="1">
      <c r="A140" s="229">
        <f>'RAW MONTHLY'!A140</f>
        <v>44322</v>
      </c>
      <c r="B140" s="230" t="str">
        <f>'RAW MONTHLY'!C140</f>
        <v>OLUYOLE 33KV</v>
      </c>
      <c r="C140" s="5" t="str">
        <f t="shared" si="18"/>
        <v>1</v>
      </c>
      <c r="D140" s="5" t="str">
        <f>'RAW MONTHLY'!E140</f>
        <v>EDC F/O</v>
      </c>
      <c r="E140" s="5" t="str">
        <f t="shared" si="26"/>
        <v>EDC</v>
      </c>
      <c r="F140" s="20"/>
      <c r="G140" s="20"/>
      <c r="H140" s="17">
        <f t="shared" si="19"/>
        <v>0.25833333333333336</v>
      </c>
      <c r="I140" s="7">
        <f>'RAW MONTHLY'!H140</f>
        <v>0.25833333333333336</v>
      </c>
      <c r="J140" s="8">
        <f>'RAW MONTHLY'!I140</f>
        <v>0.26250000000000001</v>
      </c>
      <c r="K140" s="235">
        <f t="shared" si="20"/>
        <v>0.26250000000000001</v>
      </c>
      <c r="L140" s="16">
        <f t="shared" si="21"/>
        <v>0.1</v>
      </c>
      <c r="M140" s="16">
        <f t="shared" si="22"/>
        <v>8</v>
      </c>
      <c r="N140" s="236" t="str">
        <f t="shared" si="23"/>
        <v>8</v>
      </c>
      <c r="O140" s="16">
        <f>'RAW MONTHLY'!K140</f>
        <v>8</v>
      </c>
      <c r="P140" s="16" t="str">
        <f t="shared" si="24"/>
        <v>1</v>
      </c>
      <c r="Q140" s="241">
        <f>'RAW MONTHLY'!L140</f>
        <v>14</v>
      </c>
      <c r="R140" s="20"/>
      <c r="S140" s="242">
        <f t="shared" si="25"/>
        <v>1.4000000000000001</v>
      </c>
      <c r="T140" s="20"/>
    </row>
    <row r="141" spans="1:20" ht="30" customHeight="1">
      <c r="A141" s="229">
        <f>'RAW MONTHLY'!A141</f>
        <v>44322</v>
      </c>
      <c r="B141" s="230" t="str">
        <f>'RAW MONTHLY'!C141</f>
        <v>INDUSTRIAL 33KV</v>
      </c>
      <c r="C141" s="5" t="str">
        <f t="shared" si="18"/>
        <v>1</v>
      </c>
      <c r="D141" s="5" t="str">
        <f>'RAW MONTHLY'!E141</f>
        <v>EDC P/O</v>
      </c>
      <c r="E141" s="5" t="str">
        <f t="shared" si="26"/>
        <v>EDC</v>
      </c>
      <c r="F141" s="20"/>
      <c r="G141" s="20"/>
      <c r="H141" s="17">
        <f t="shared" si="19"/>
        <v>0.50138888888888888</v>
      </c>
      <c r="I141" s="7">
        <f>'RAW MONTHLY'!H141</f>
        <v>0.50138888888888888</v>
      </c>
      <c r="J141" s="8">
        <f>'RAW MONTHLY'!I141</f>
        <v>0.60486111111111118</v>
      </c>
      <c r="K141" s="235">
        <f t="shared" si="20"/>
        <v>0.60486111111111118</v>
      </c>
      <c r="L141" s="16">
        <f t="shared" si="21"/>
        <v>2.4833333333333334</v>
      </c>
      <c r="M141" s="16">
        <f t="shared" si="22"/>
        <v>5</v>
      </c>
      <c r="N141" s="236" t="str">
        <f t="shared" si="23"/>
        <v>5</v>
      </c>
      <c r="O141" s="16">
        <f>'RAW MONTHLY'!K141</f>
        <v>5</v>
      </c>
      <c r="P141" s="16" t="str">
        <f t="shared" si="24"/>
        <v>1</v>
      </c>
      <c r="Q141" s="241">
        <f>'RAW MONTHLY'!L141</f>
        <v>25</v>
      </c>
      <c r="R141" s="262"/>
      <c r="S141" s="242">
        <f t="shared" si="25"/>
        <v>62.083333333333336</v>
      </c>
      <c r="T141" s="6"/>
    </row>
    <row r="142" spans="1:20" ht="30" customHeight="1">
      <c r="A142" s="229">
        <f>'RAW MONTHLY'!A142</f>
        <v>44322</v>
      </c>
      <c r="B142" s="230" t="str">
        <f>'RAW MONTHLY'!C142</f>
        <v>LIBERTY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0.64930555555555558</v>
      </c>
      <c r="I142" s="7">
        <f>'RAW MONTHLY'!H142</f>
        <v>0.64930555555555558</v>
      </c>
      <c r="J142" s="8">
        <f>'RAW MONTHLY'!I142</f>
        <v>0.65625</v>
      </c>
      <c r="K142" s="235">
        <f t="shared" si="20"/>
        <v>0.65625</v>
      </c>
      <c r="L142" s="16">
        <f t="shared" si="21"/>
        <v>0.16666666666666666</v>
      </c>
      <c r="M142" s="16">
        <f t="shared" si="22"/>
        <v>2</v>
      </c>
      <c r="N142" s="236" t="str">
        <f t="shared" si="23"/>
        <v>2</v>
      </c>
      <c r="O142" s="16">
        <f>'RAW MONTHLY'!K142</f>
        <v>2</v>
      </c>
      <c r="P142" s="16" t="str">
        <f t="shared" si="24"/>
        <v>1</v>
      </c>
      <c r="Q142" s="241">
        <f>'RAW MONTHLY'!L142</f>
        <v>11</v>
      </c>
      <c r="R142" s="262"/>
      <c r="S142" s="242">
        <f t="shared" si="25"/>
        <v>1.8333333333333333</v>
      </c>
      <c r="T142" s="6"/>
    </row>
    <row r="143" spans="1:20" ht="30" customHeight="1">
      <c r="A143" s="229">
        <f>'RAW MONTHLY'!A143</f>
        <v>44292</v>
      </c>
      <c r="B143" s="230" t="str">
        <f>'RAW MONTHLY'!C143</f>
        <v>ROM 33KV</v>
      </c>
      <c r="C143" s="5" t="str">
        <f t="shared" si="18"/>
        <v/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</v>
      </c>
      <c r="I143" s="7">
        <f>'RAW MONTHLY'!H143</f>
        <v>0</v>
      </c>
      <c r="J143" s="8">
        <f>'RAW MONTHLY'!I143</f>
        <v>0.50555555555555554</v>
      </c>
      <c r="K143" s="235">
        <f t="shared" si="20"/>
        <v>0.50555555555555554</v>
      </c>
      <c r="L143" s="16">
        <f t="shared" si="21"/>
        <v>12.133333333333333</v>
      </c>
      <c r="M143" s="16">
        <f t="shared" si="22"/>
        <v>0</v>
      </c>
      <c r="N143" s="236" t="str">
        <f t="shared" si="23"/>
        <v>0</v>
      </c>
      <c r="O143" s="16">
        <f>'RAW MONTHLY'!K143</f>
        <v>0</v>
      </c>
      <c r="P143" s="16" t="str">
        <f t="shared" si="24"/>
        <v>1</v>
      </c>
      <c r="Q143" s="241">
        <f>'RAW MONTHLY'!L143</f>
        <v>14</v>
      </c>
      <c r="R143" s="260"/>
      <c r="S143" s="242">
        <f t="shared" si="25"/>
        <v>169.86666666666667</v>
      </c>
      <c r="T143" s="6"/>
    </row>
    <row r="144" spans="1:20" ht="30" customHeight="1">
      <c r="A144" s="229">
        <f>'RAW MONTHLY'!A144</f>
        <v>44351</v>
      </c>
      <c r="B144" s="230" t="str">
        <f>'RAW MONTHLY'!C144</f>
        <v>APETE 33KV</v>
      </c>
      <c r="C144" s="5" t="str">
        <f t="shared" si="18"/>
        <v/>
      </c>
      <c r="D144" s="5" t="str">
        <f>'RAW MONTHLY'!E144</f>
        <v>EDC F/O</v>
      </c>
      <c r="E144" s="5" t="str">
        <f t="shared" si="26"/>
        <v>EDC</v>
      </c>
      <c r="F144" s="20"/>
      <c r="G144" s="20"/>
      <c r="H144" s="17">
        <f t="shared" si="19"/>
        <v>0</v>
      </c>
      <c r="I144" s="7">
        <f>'RAW MONTHLY'!H144</f>
        <v>0</v>
      </c>
      <c r="J144" s="8">
        <f>'RAW MONTHLY'!I144</f>
        <v>0.99930555555555556</v>
      </c>
      <c r="K144" s="235">
        <f t="shared" si="20"/>
        <v>0.99930555555555556</v>
      </c>
      <c r="L144" s="16">
        <f t="shared" si="21"/>
        <v>23.983333333333334</v>
      </c>
      <c r="M144" s="16">
        <f t="shared" si="22"/>
        <v>8.5</v>
      </c>
      <c r="N144" s="236" t="str">
        <f t="shared" si="23"/>
        <v>8.5</v>
      </c>
      <c r="O144" s="16">
        <f>'RAW MONTHLY'!K144</f>
        <v>8.5</v>
      </c>
      <c r="P144" s="16" t="str">
        <f t="shared" si="24"/>
        <v>0</v>
      </c>
      <c r="Q144" s="241">
        <f>'RAW MONTHLY'!L144</f>
        <v>9306</v>
      </c>
      <c r="R144" s="260"/>
      <c r="S144" s="242">
        <f t="shared" si="25"/>
        <v>0</v>
      </c>
      <c r="T144" s="6"/>
    </row>
    <row r="145" spans="1:20" ht="30" customHeight="1">
      <c r="A145" s="229">
        <f>'RAW MONTHLY'!A145</f>
        <v>44351</v>
      </c>
      <c r="B145" s="230" t="str">
        <f>'RAW MONTHLY'!C145</f>
        <v>AGODI 2 33KV</v>
      </c>
      <c r="C145" s="5" t="str">
        <f t="shared" si="18"/>
        <v/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</v>
      </c>
      <c r="I145" s="7">
        <f>'RAW MONTHLY'!H145</f>
        <v>0</v>
      </c>
      <c r="J145" s="8">
        <f>'RAW MONTHLY'!I145</f>
        <v>0.56944444444444442</v>
      </c>
      <c r="K145" s="235">
        <f t="shared" si="20"/>
        <v>0.56944444444444442</v>
      </c>
      <c r="L145" s="16">
        <f t="shared" si="21"/>
        <v>13.666666666666666</v>
      </c>
      <c r="M145" s="16">
        <f t="shared" si="22"/>
        <v>7.3</v>
      </c>
      <c r="N145" s="236" t="str">
        <f t="shared" si="23"/>
        <v>7.3</v>
      </c>
      <c r="O145" s="16">
        <f>'RAW MONTHLY'!K145</f>
        <v>7.3</v>
      </c>
      <c r="P145" s="16" t="str">
        <f t="shared" si="24"/>
        <v>1</v>
      </c>
      <c r="Q145" s="241">
        <f>'RAW MONTHLY'!L145</f>
        <v>6</v>
      </c>
      <c r="R145" s="260"/>
      <c r="S145" s="242">
        <f t="shared" si="25"/>
        <v>82</v>
      </c>
      <c r="T145" s="20"/>
    </row>
    <row r="146" spans="1:20" ht="30" customHeight="1">
      <c r="A146" s="229">
        <f>'RAW MONTHLY'!A146</f>
        <v>44351</v>
      </c>
      <c r="B146" s="230" t="str">
        <f>'RAW MONTHLY'!C146</f>
        <v>MINISTER 33KV</v>
      </c>
      <c r="C146" s="5" t="str">
        <f t="shared" si="18"/>
        <v/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</v>
      </c>
      <c r="I146" s="7">
        <f>'RAW MONTHLY'!H146</f>
        <v>0</v>
      </c>
      <c r="J146" s="8">
        <f>'RAW MONTHLY'!I146</f>
        <v>0.59791666666666665</v>
      </c>
      <c r="K146" s="235">
        <f t="shared" si="20"/>
        <v>0.59791666666666665</v>
      </c>
      <c r="L146" s="16">
        <f t="shared" si="21"/>
        <v>14.35</v>
      </c>
      <c r="M146" s="16">
        <f t="shared" si="22"/>
        <v>0.03</v>
      </c>
      <c r="N146" s="236" t="str">
        <f t="shared" si="23"/>
        <v>0.03</v>
      </c>
      <c r="O146" s="16">
        <f>'RAW MONTHLY'!K146</f>
        <v>0.03</v>
      </c>
      <c r="P146" s="16" t="str">
        <f t="shared" si="24"/>
        <v>1</v>
      </c>
      <c r="Q146" s="241">
        <f>'RAW MONTHLY'!L146</f>
        <v>1065</v>
      </c>
      <c r="R146" s="261"/>
      <c r="S146" s="242">
        <f t="shared" si="25"/>
        <v>15282.75</v>
      </c>
      <c r="T146" s="20"/>
    </row>
    <row r="147" spans="1:20" ht="30" customHeight="1">
      <c r="A147" s="229">
        <f>'RAW MONTHLY'!A147</f>
        <v>44351</v>
      </c>
      <c r="B147" s="230" t="str">
        <f>'RAW MONTHLY'!C147</f>
        <v>SAMONDA 33KV</v>
      </c>
      <c r="C147" s="5" t="str">
        <f t="shared" si="18"/>
        <v/>
      </c>
      <c r="D147" s="5" t="str">
        <f>'RAW MONTHLY'!E147</f>
        <v>EDC F/O</v>
      </c>
      <c r="E147" s="5" t="str">
        <f t="shared" si="26"/>
        <v>EDC</v>
      </c>
      <c r="F147" s="5"/>
      <c r="G147" s="5"/>
      <c r="H147" s="17">
        <f t="shared" si="19"/>
        <v>0</v>
      </c>
      <c r="I147" s="7">
        <f>'RAW MONTHLY'!H147</f>
        <v>0</v>
      </c>
      <c r="J147" s="8">
        <f>'RAW MONTHLY'!I147</f>
        <v>0.11458333333333333</v>
      </c>
      <c r="K147" s="235">
        <f t="shared" si="20"/>
        <v>0.11458333333333333</v>
      </c>
      <c r="L147" s="16">
        <f t="shared" si="21"/>
        <v>2.75</v>
      </c>
      <c r="M147" s="16">
        <f t="shared" si="22"/>
        <v>7.3</v>
      </c>
      <c r="N147" s="236" t="str">
        <f t="shared" si="23"/>
        <v>7.3</v>
      </c>
      <c r="O147" s="16">
        <f>'RAW MONTHLY'!K147</f>
        <v>7.3</v>
      </c>
      <c r="P147" s="16" t="str">
        <f t="shared" si="24"/>
        <v>1</v>
      </c>
      <c r="Q147" s="241">
        <f>'RAW MONTHLY'!L147</f>
        <v>6</v>
      </c>
      <c r="R147" s="249"/>
      <c r="S147" s="242">
        <f t="shared" si="25"/>
        <v>16.5</v>
      </c>
      <c r="T147" s="30"/>
    </row>
    <row r="148" spans="1:20" ht="30" customHeight="1">
      <c r="A148" s="229">
        <f>'RAW MONTHLY'!A148</f>
        <v>44351</v>
      </c>
      <c r="B148" s="230" t="str">
        <f>'RAW MONTHLY'!C148</f>
        <v>AGODI 1 33KV</v>
      </c>
      <c r="C148" s="5" t="str">
        <f t="shared" si="18"/>
        <v/>
      </c>
      <c r="D148" s="5" t="str">
        <f>'RAW MONTHLY'!E148</f>
        <v>EDC F/O</v>
      </c>
      <c r="E148" s="5" t="str">
        <f t="shared" si="26"/>
        <v>EDC</v>
      </c>
      <c r="F148" s="5"/>
      <c r="G148" s="5"/>
      <c r="H148" s="17">
        <f t="shared" si="19"/>
        <v>0</v>
      </c>
      <c r="I148" s="7">
        <f>'RAW MONTHLY'!H148</f>
        <v>0</v>
      </c>
      <c r="J148" s="8">
        <f>'RAW MONTHLY'!I148</f>
        <v>4.5833333333333337E-2</v>
      </c>
      <c r="K148" s="235">
        <f t="shared" si="20"/>
        <v>4.5833333333333337E-2</v>
      </c>
      <c r="L148" s="16">
        <f t="shared" si="21"/>
        <v>1.1000000000000001</v>
      </c>
      <c r="M148" s="16">
        <f t="shared" si="22"/>
        <v>1.8</v>
      </c>
      <c r="N148" s="236" t="str">
        <f t="shared" si="23"/>
        <v>1.8</v>
      </c>
      <c r="O148" s="16">
        <f>'RAW MONTHLY'!K148</f>
        <v>1.8</v>
      </c>
      <c r="P148" s="16" t="str">
        <f t="shared" si="24"/>
        <v>1</v>
      </c>
      <c r="Q148" s="241">
        <f>'RAW MONTHLY'!L148</f>
        <v>667</v>
      </c>
      <c r="R148" s="5"/>
      <c r="S148" s="242">
        <f t="shared" si="25"/>
        <v>733.7</v>
      </c>
      <c r="T148" s="30"/>
    </row>
    <row r="149" spans="1:20" ht="30" customHeight="1">
      <c r="A149" s="229">
        <f>'RAW MONTHLY'!A149</f>
        <v>44351</v>
      </c>
      <c r="B149" s="230" t="str">
        <f>'RAW MONTHLY'!C149</f>
        <v>IYAGANKU 33KV</v>
      </c>
      <c r="C149" s="5" t="str">
        <f t="shared" si="18"/>
        <v/>
      </c>
      <c r="D149" s="5" t="str">
        <f>'RAW MONTHLY'!E149</f>
        <v>EDC F/O</v>
      </c>
      <c r="E149" s="5" t="str">
        <f t="shared" si="26"/>
        <v>EDC</v>
      </c>
      <c r="F149" s="6"/>
      <c r="G149" s="5"/>
      <c r="H149" s="17">
        <f t="shared" si="19"/>
        <v>0</v>
      </c>
      <c r="I149" s="7">
        <f>'RAW MONTHLY'!H149</f>
        <v>0</v>
      </c>
      <c r="J149" s="8">
        <f>'RAW MONTHLY'!I149</f>
        <v>9.5138888888888884E-2</v>
      </c>
      <c r="K149" s="235">
        <f t="shared" si="20"/>
        <v>9.5138888888888884E-2</v>
      </c>
      <c r="L149" s="16">
        <f t="shared" si="21"/>
        <v>2.2833333333333332</v>
      </c>
      <c r="M149" s="16">
        <f t="shared" si="22"/>
        <v>4</v>
      </c>
      <c r="N149" s="236" t="str">
        <f t="shared" si="23"/>
        <v>4</v>
      </c>
      <c r="O149" s="16">
        <f>'RAW MONTHLY'!K149</f>
        <v>4</v>
      </c>
      <c r="P149" s="16" t="str">
        <f t="shared" si="24"/>
        <v>1</v>
      </c>
      <c r="Q149" s="241">
        <f>'RAW MONTHLY'!L149</f>
        <v>3</v>
      </c>
      <c r="R149" s="249"/>
      <c r="S149" s="242">
        <f t="shared" si="25"/>
        <v>6.85</v>
      </c>
      <c r="T149" s="30"/>
    </row>
    <row r="150" spans="1:20" ht="30" customHeight="1">
      <c r="A150" s="229">
        <f>'RAW MONTHLY'!A150</f>
        <v>44351</v>
      </c>
      <c r="B150" s="230" t="str">
        <f>'RAW MONTHLY'!C150</f>
        <v>ELEYELE 33KV</v>
      </c>
      <c r="C150" s="5" t="str">
        <f t="shared" si="18"/>
        <v/>
      </c>
      <c r="D150" s="5" t="str">
        <f>'RAW MONTHLY'!E150</f>
        <v>EDC F/O</v>
      </c>
      <c r="E150" s="5" t="str">
        <f t="shared" si="26"/>
        <v>EDC</v>
      </c>
      <c r="F150" s="6"/>
      <c r="G150" s="5"/>
      <c r="H150" s="17">
        <f t="shared" si="19"/>
        <v>0</v>
      </c>
      <c r="I150" s="7">
        <f>'RAW MONTHLY'!H150</f>
        <v>0</v>
      </c>
      <c r="J150" s="8">
        <f>'RAW MONTHLY'!I150</f>
        <v>9.4444444444444442E-2</v>
      </c>
      <c r="K150" s="235">
        <f t="shared" si="20"/>
        <v>9.4444444444444442E-2</v>
      </c>
      <c r="L150" s="16">
        <f t="shared" si="21"/>
        <v>2.2666666666666666</v>
      </c>
      <c r="M150" s="16">
        <f t="shared" si="22"/>
        <v>9</v>
      </c>
      <c r="N150" s="236" t="str">
        <f t="shared" si="23"/>
        <v>9</v>
      </c>
      <c r="O150" s="16">
        <f>'RAW MONTHLY'!K150</f>
        <v>9</v>
      </c>
      <c r="P150" s="16" t="str">
        <f t="shared" si="24"/>
        <v>1</v>
      </c>
      <c r="Q150" s="241">
        <f>'RAW MONTHLY'!L150</f>
        <v>33</v>
      </c>
      <c r="R150" s="249"/>
      <c r="S150" s="242">
        <f t="shared" si="25"/>
        <v>74.8</v>
      </c>
      <c r="T150" s="30"/>
    </row>
    <row r="151" spans="1:20" ht="30" customHeight="1">
      <c r="A151" s="229">
        <f>'RAW MONTHLY'!A151</f>
        <v>44351</v>
      </c>
      <c r="B151" s="230" t="str">
        <f>'RAW MONTHLY'!C151</f>
        <v>FAN MILK 33KV</v>
      </c>
      <c r="C151" s="5" t="str">
        <f t="shared" si="18"/>
        <v/>
      </c>
      <c r="D151" s="5" t="str">
        <f>'RAW MONTHLY'!E151</f>
        <v>EDC F/O</v>
      </c>
      <c r="E151" s="5" t="str">
        <f t="shared" si="26"/>
        <v>EDC</v>
      </c>
      <c r="F151" s="6"/>
      <c r="G151" s="5"/>
      <c r="H151" s="17">
        <f t="shared" si="19"/>
        <v>0</v>
      </c>
      <c r="I151" s="7">
        <f>'RAW MONTHLY'!H151</f>
        <v>0</v>
      </c>
      <c r="J151" s="8">
        <f>'RAW MONTHLY'!I151</f>
        <v>4.5138888888888888E-2</v>
      </c>
      <c r="K151" s="235">
        <f t="shared" si="20"/>
        <v>4.5138888888888888E-2</v>
      </c>
      <c r="L151" s="16">
        <f t="shared" si="21"/>
        <v>1.0833333333333333</v>
      </c>
      <c r="M151" s="16">
        <f t="shared" si="22"/>
        <v>7.3</v>
      </c>
      <c r="N151" s="236" t="str">
        <f t="shared" si="23"/>
        <v>7.3</v>
      </c>
      <c r="O151" s="16">
        <f>'RAW MONTHLY'!K151</f>
        <v>7.3</v>
      </c>
      <c r="P151" s="16" t="str">
        <f t="shared" si="24"/>
        <v>1</v>
      </c>
      <c r="Q151" s="241">
        <f>'RAW MONTHLY'!L151</f>
        <v>6</v>
      </c>
      <c r="R151" s="249"/>
      <c r="S151" s="242">
        <f t="shared" si="25"/>
        <v>6.5</v>
      </c>
      <c r="T151" s="37"/>
    </row>
    <row r="152" spans="1:20" ht="30" customHeight="1">
      <c r="A152" s="229">
        <f>'RAW MONTHLY'!A152</f>
        <v>44352</v>
      </c>
      <c r="B152" s="230" t="str">
        <f>'RAW MONTHLY'!C152</f>
        <v>ELEYELE 33KV</v>
      </c>
      <c r="C152" s="5" t="str">
        <f t="shared" si="18"/>
        <v>1</v>
      </c>
      <c r="D152" s="5" t="str">
        <f>'RAW MONTHLY'!E152</f>
        <v>EDC F/O</v>
      </c>
      <c r="E152" s="5" t="str">
        <f t="shared" si="26"/>
        <v>EDC</v>
      </c>
      <c r="F152" s="6"/>
      <c r="G152" s="5"/>
      <c r="H152" s="17">
        <f t="shared" si="19"/>
        <v>0.3972222222222222</v>
      </c>
      <c r="I152" s="7">
        <f>'RAW MONTHLY'!H152</f>
        <v>0.3972222222222222</v>
      </c>
      <c r="J152" s="8">
        <f>'RAW MONTHLY'!I152</f>
        <v>0.67361111111111116</v>
      </c>
      <c r="K152" s="235">
        <f t="shared" si="20"/>
        <v>0.67361111111111116</v>
      </c>
      <c r="L152" s="16">
        <f t="shared" si="21"/>
        <v>6.6333333333333329</v>
      </c>
      <c r="M152" s="16">
        <f t="shared" si="22"/>
        <v>1</v>
      </c>
      <c r="N152" s="236" t="str">
        <f t="shared" si="23"/>
        <v>1</v>
      </c>
      <c r="O152" s="16">
        <f>'RAW MONTHLY'!K152</f>
        <v>1</v>
      </c>
      <c r="P152" s="16" t="str">
        <f t="shared" si="24"/>
        <v>1</v>
      </c>
      <c r="Q152" s="241">
        <f>'RAW MONTHLY'!L152</f>
        <v>33</v>
      </c>
      <c r="R152" s="5"/>
      <c r="S152" s="242">
        <f t="shared" si="25"/>
        <v>218.89999999999998</v>
      </c>
      <c r="T152" s="30"/>
    </row>
    <row r="153" spans="1:20" ht="30" customHeight="1">
      <c r="A153" s="229">
        <f>'RAW MONTHLY'!A153</f>
        <v>44352</v>
      </c>
      <c r="B153" s="230" t="str">
        <f>'RAW MONTHLY'!C153</f>
        <v>IYAGANKU 33KV</v>
      </c>
      <c r="C153" s="5" t="str">
        <f t="shared" si="18"/>
        <v>1</v>
      </c>
      <c r="D153" s="5" t="str">
        <f>'RAW MONTHLY'!E153</f>
        <v>EDC P/O</v>
      </c>
      <c r="E153" s="5" t="str">
        <f t="shared" si="26"/>
        <v>EDC</v>
      </c>
      <c r="F153" s="6"/>
      <c r="G153" s="5"/>
      <c r="H153" s="17">
        <f t="shared" si="19"/>
        <v>0.52638888888888891</v>
      </c>
      <c r="I153" s="7">
        <f>'RAW MONTHLY'!H153</f>
        <v>0.52638888888888891</v>
      </c>
      <c r="J153" s="8">
        <f>'RAW MONTHLY'!I153</f>
        <v>0.6743055555555556</v>
      </c>
      <c r="K153" s="235">
        <f t="shared" si="20"/>
        <v>0.6743055555555556</v>
      </c>
      <c r="L153" s="16">
        <f t="shared" si="21"/>
        <v>3.55</v>
      </c>
      <c r="M153" s="16">
        <f t="shared" si="22"/>
        <v>1</v>
      </c>
      <c r="N153" s="236" t="str">
        <f t="shared" si="23"/>
        <v>1</v>
      </c>
      <c r="O153" s="16">
        <f>'RAW MONTHLY'!K153</f>
        <v>1</v>
      </c>
      <c r="P153" s="16" t="str">
        <f t="shared" si="24"/>
        <v>1</v>
      </c>
      <c r="Q153" s="241">
        <f>'RAW MONTHLY'!L153</f>
        <v>1</v>
      </c>
      <c r="R153" s="246"/>
      <c r="S153" s="242">
        <f t="shared" si="25"/>
        <v>3.55</v>
      </c>
      <c r="T153" s="27"/>
    </row>
    <row r="154" spans="1:20" ht="30" customHeight="1">
      <c r="A154" s="229">
        <f>'RAW MONTHLY'!A154</f>
        <v>44352</v>
      </c>
      <c r="B154" s="230" t="str">
        <f>'RAW MONTHLY'!C154</f>
        <v>MINISTER 33KV</v>
      </c>
      <c r="C154" s="5" t="str">
        <f t="shared" si="18"/>
        <v>1</v>
      </c>
      <c r="D154" s="5" t="str">
        <f>'RAW MONTHLY'!E154</f>
        <v>EDC F/O</v>
      </c>
      <c r="E154" s="5" t="str">
        <f t="shared" si="26"/>
        <v>EDC</v>
      </c>
      <c r="F154" s="6"/>
      <c r="G154" s="5"/>
      <c r="H154" s="17">
        <f t="shared" si="19"/>
        <v>0.73958333333333337</v>
      </c>
      <c r="I154" s="7">
        <f>'RAW MONTHLY'!H154</f>
        <v>0.73958333333333337</v>
      </c>
      <c r="J154" s="8">
        <f>'RAW MONTHLY'!I154</f>
        <v>0.99930555555555556</v>
      </c>
      <c r="K154" s="235">
        <f t="shared" si="20"/>
        <v>0.99930555555555556</v>
      </c>
      <c r="L154" s="16">
        <f t="shared" si="21"/>
        <v>6.2333333333333343</v>
      </c>
      <c r="M154" s="16">
        <f t="shared" si="22"/>
        <v>0.01</v>
      </c>
      <c r="N154" s="236" t="str">
        <f t="shared" si="23"/>
        <v>0.01</v>
      </c>
      <c r="O154" s="16">
        <f>'RAW MONTHLY'!K154</f>
        <v>0.01</v>
      </c>
      <c r="P154" s="16" t="str">
        <f t="shared" si="24"/>
        <v>0</v>
      </c>
      <c r="Q154" s="241">
        <f>'RAW MONTHLY'!L154</f>
        <v>1065</v>
      </c>
      <c r="R154" s="241"/>
      <c r="S154" s="242">
        <f t="shared" si="25"/>
        <v>0</v>
      </c>
      <c r="T154" s="27"/>
    </row>
    <row r="155" spans="1:20" ht="30" customHeight="1">
      <c r="A155" s="229">
        <f>'RAW MONTHLY'!A155</f>
        <v>44352</v>
      </c>
      <c r="B155" s="230" t="str">
        <f>'RAW MONTHLY'!C155</f>
        <v>SAMONDA 33KV</v>
      </c>
      <c r="C155" s="5" t="str">
        <f t="shared" si="18"/>
        <v>1</v>
      </c>
      <c r="D155" s="5" t="str">
        <f>'RAW MONTHLY'!E155</f>
        <v>TCN L/S</v>
      </c>
      <c r="E155" s="5" t="str">
        <f t="shared" si="26"/>
        <v>L/S</v>
      </c>
      <c r="F155" s="6"/>
      <c r="G155" s="5"/>
      <c r="H155" s="17">
        <f t="shared" si="19"/>
        <v>0.8520833333333333</v>
      </c>
      <c r="I155" s="7">
        <f>'RAW MONTHLY'!H155</f>
        <v>0.8520833333333333</v>
      </c>
      <c r="J155" s="8">
        <f>'RAW MONTHLY'!I155</f>
        <v>0.99930555555555556</v>
      </c>
      <c r="K155" s="235">
        <f t="shared" si="20"/>
        <v>0.99930555555555556</v>
      </c>
      <c r="L155" s="16">
        <f t="shared" si="21"/>
        <v>3.5333333333333332</v>
      </c>
      <c r="M155" s="16">
        <f t="shared" si="22"/>
        <v>2.1</v>
      </c>
      <c r="N155" s="236" t="str">
        <f t="shared" si="23"/>
        <v>2.1</v>
      </c>
      <c r="O155" s="16">
        <f>'RAW MONTHLY'!K155</f>
        <v>2.1</v>
      </c>
      <c r="P155" s="16" t="str">
        <f t="shared" si="24"/>
        <v>0</v>
      </c>
      <c r="Q155" s="241">
        <f>'RAW MONTHLY'!L155</f>
        <v>1</v>
      </c>
      <c r="R155" s="241"/>
      <c r="S155" s="242">
        <f t="shared" si="25"/>
        <v>0</v>
      </c>
      <c r="T155" s="29"/>
    </row>
    <row r="156" spans="1:20" ht="30" customHeight="1">
      <c r="A156" s="229">
        <f>'RAW MONTHLY'!A156</f>
        <v>44322</v>
      </c>
      <c r="B156" s="230" t="str">
        <f>'RAW MONTHLY'!C156</f>
        <v>ERUWA TOWN 33KV FDR</v>
      </c>
      <c r="C156" s="5" t="str">
        <f t="shared" si="18"/>
        <v/>
      </c>
      <c r="D156" s="5" t="str">
        <f>'RAW MONTHLY'!E156</f>
        <v>EDC/F/O</v>
      </c>
      <c r="E156" s="5" t="str">
        <f t="shared" si="26"/>
        <v>EDC</v>
      </c>
      <c r="F156" s="6"/>
      <c r="G156" s="5"/>
      <c r="H156" s="17">
        <f t="shared" si="19"/>
        <v>0</v>
      </c>
      <c r="I156" s="7">
        <f>'RAW MONTHLY'!H156</f>
        <v>0</v>
      </c>
      <c r="J156" s="8">
        <f>'RAW MONTHLY'!I156</f>
        <v>0.64374999999999993</v>
      </c>
      <c r="K156" s="235">
        <f t="shared" si="20"/>
        <v>0.64374999999999993</v>
      </c>
      <c r="L156" s="16">
        <f t="shared" si="21"/>
        <v>15.45</v>
      </c>
      <c r="M156" s="16">
        <f t="shared" si="22"/>
        <v>0</v>
      </c>
      <c r="N156" s="236" t="str">
        <f t="shared" si="23"/>
        <v>0</v>
      </c>
      <c r="O156" s="16" t="str">
        <f>'RAW MONTHLY'!K156</f>
        <v>0MW</v>
      </c>
      <c r="P156" s="16" t="str">
        <f t="shared" si="24"/>
        <v>1</v>
      </c>
      <c r="Q156" s="241">
        <f>'RAW MONTHLY'!L156</f>
        <v>0</v>
      </c>
      <c r="R156" s="241"/>
      <c r="S156" s="242">
        <f t="shared" si="25"/>
        <v>0</v>
      </c>
      <c r="T156" s="42"/>
    </row>
    <row r="157" spans="1:20" ht="30" customHeight="1">
      <c r="A157" s="229">
        <f>'RAW MONTHLY'!A157</f>
        <v>44322</v>
      </c>
      <c r="B157" s="230" t="str">
        <f>'RAW MONTHLY'!C157</f>
        <v>OMI ADIO 33KV FDR</v>
      </c>
      <c r="C157" s="5" t="str">
        <f t="shared" si="18"/>
        <v/>
      </c>
      <c r="D157" s="5" t="str">
        <f>'RAW MONTHLY'!E157</f>
        <v>EDC/F/O</v>
      </c>
      <c r="E157" s="5" t="str">
        <f t="shared" si="26"/>
        <v>EDC</v>
      </c>
      <c r="F157" s="6"/>
      <c r="G157" s="5"/>
      <c r="H157" s="17">
        <f t="shared" si="19"/>
        <v>0</v>
      </c>
      <c r="I157" s="7">
        <f>'RAW MONTHLY'!H157</f>
        <v>0</v>
      </c>
      <c r="J157" s="8">
        <f>'RAW MONTHLY'!I157</f>
        <v>0.64374999999999993</v>
      </c>
      <c r="K157" s="235">
        <f t="shared" si="20"/>
        <v>0.64374999999999993</v>
      </c>
      <c r="L157" s="16">
        <f t="shared" si="21"/>
        <v>15.45</v>
      </c>
      <c r="M157" s="16">
        <f t="shared" si="22"/>
        <v>0</v>
      </c>
      <c r="N157" s="236" t="str">
        <f t="shared" si="23"/>
        <v>0</v>
      </c>
      <c r="O157" s="16" t="str">
        <f>'RAW MONTHLY'!K157</f>
        <v>0MW</v>
      </c>
      <c r="P157" s="16" t="str">
        <f t="shared" si="24"/>
        <v>1</v>
      </c>
      <c r="Q157" s="241">
        <f>'RAW MONTHLY'!L157</f>
        <v>0</v>
      </c>
      <c r="R157" s="241"/>
      <c r="S157" s="242">
        <f t="shared" si="25"/>
        <v>0</v>
      </c>
      <c r="T157" s="42"/>
    </row>
    <row r="158" spans="1:20" ht="30" customHeight="1">
      <c r="A158" s="229">
        <f>'RAW MONTHLY'!A158</f>
        <v>44322</v>
      </c>
      <c r="B158" s="230" t="str">
        <f>'RAW MONTHLY'!C158</f>
        <v>ERUWA/LANLATE 33KVA FDR</v>
      </c>
      <c r="C158" s="5" t="str">
        <f t="shared" si="18"/>
        <v/>
      </c>
      <c r="D158" s="5" t="str">
        <f>'RAW MONTHLY'!E158</f>
        <v>EDC/E/F</v>
      </c>
      <c r="E158" s="5" t="str">
        <f t="shared" si="26"/>
        <v>EDC</v>
      </c>
      <c r="F158" s="20"/>
      <c r="G158" s="20"/>
      <c r="H158" s="17">
        <f t="shared" si="19"/>
        <v>0</v>
      </c>
      <c r="I158" s="7">
        <f>'RAW MONTHLY'!H158</f>
        <v>0</v>
      </c>
      <c r="J158" s="8">
        <f>'RAW MONTHLY'!I158</f>
        <v>0.24583333333333335</v>
      </c>
      <c r="K158" s="235">
        <f t="shared" si="20"/>
        <v>0.24583333333333335</v>
      </c>
      <c r="L158" s="16">
        <f t="shared" si="21"/>
        <v>5.9</v>
      </c>
      <c r="M158" s="16">
        <f t="shared" si="22"/>
        <v>0</v>
      </c>
      <c r="N158" s="236" t="str">
        <f t="shared" si="23"/>
        <v>0</v>
      </c>
      <c r="O158" s="16" t="str">
        <f>'RAW MONTHLY'!K158</f>
        <v>0MW</v>
      </c>
      <c r="P158" s="16" t="str">
        <f t="shared" si="24"/>
        <v>1</v>
      </c>
      <c r="Q158" s="241">
        <f>'RAW MONTHLY'!L158</f>
        <v>4010</v>
      </c>
      <c r="R158" s="38"/>
      <c r="S158" s="242">
        <f t="shared" si="25"/>
        <v>23659</v>
      </c>
      <c r="T158" s="6"/>
    </row>
    <row r="159" spans="1:20" ht="30" customHeight="1">
      <c r="A159" s="229">
        <f>'RAW MONTHLY'!A159</f>
        <v>44322</v>
      </c>
      <c r="B159" s="230" t="str">
        <f>'RAW MONTHLY'!C159</f>
        <v>APATA 33KV FDR</v>
      </c>
      <c r="C159" s="5" t="str">
        <f t="shared" si="18"/>
        <v/>
      </c>
      <c r="D159" s="5" t="str">
        <f>'RAW MONTHLY'!E159</f>
        <v>EDC/E/F</v>
      </c>
      <c r="E159" s="5" t="str">
        <f t="shared" si="26"/>
        <v>EDC</v>
      </c>
      <c r="F159" s="20"/>
      <c r="G159" s="20"/>
      <c r="H159" s="17">
        <f t="shared" si="19"/>
        <v>0</v>
      </c>
      <c r="I159" s="7">
        <f>'RAW MONTHLY'!H159</f>
        <v>0</v>
      </c>
      <c r="J159" s="8">
        <f>'RAW MONTHLY'!I159</f>
        <v>9.3055555555555558E-2</v>
      </c>
      <c r="K159" s="235">
        <f t="shared" si="20"/>
        <v>9.3055555555555558E-2</v>
      </c>
      <c r="L159" s="16">
        <f t="shared" si="21"/>
        <v>2.2333333333333334</v>
      </c>
      <c r="M159" s="16">
        <f t="shared" si="22"/>
        <v>0</v>
      </c>
      <c r="N159" s="236" t="str">
        <f t="shared" si="23"/>
        <v>0</v>
      </c>
      <c r="O159" s="16" t="str">
        <f>'RAW MONTHLY'!K159</f>
        <v>0MW</v>
      </c>
      <c r="P159" s="16" t="str">
        <f t="shared" si="24"/>
        <v>1</v>
      </c>
      <c r="Q159" s="241">
        <f>'RAW MONTHLY'!L159</f>
        <v>117</v>
      </c>
      <c r="R159" s="29"/>
      <c r="S159" s="242">
        <f t="shared" si="25"/>
        <v>261.3</v>
      </c>
      <c r="T159" s="6"/>
    </row>
    <row r="160" spans="1:20" ht="30" customHeight="1">
      <c r="A160" s="229">
        <f>'RAW MONTHLY'!A160</f>
        <v>44322</v>
      </c>
      <c r="B160" s="230" t="str">
        <f>'RAW MONTHLY'!C160</f>
        <v>ERUWA/LANLATE 33KVA FDR</v>
      </c>
      <c r="C160" s="5" t="str">
        <f t="shared" si="18"/>
        <v>1</v>
      </c>
      <c r="D160" s="5" t="str">
        <f>'RAW MONTHLY'!E160</f>
        <v>EDC/F/O</v>
      </c>
      <c r="E160" s="5" t="str">
        <f t="shared" si="26"/>
        <v>EDC</v>
      </c>
      <c r="F160" s="20"/>
      <c r="G160" s="20"/>
      <c r="H160" s="17">
        <f t="shared" si="19"/>
        <v>0.25694444444444448</v>
      </c>
      <c r="I160" s="7">
        <f>'RAW MONTHLY'!H160</f>
        <v>0.25694444444444448</v>
      </c>
      <c r="J160" s="8">
        <f>'RAW MONTHLY'!I160</f>
        <v>0.64374999999999993</v>
      </c>
      <c r="K160" s="235">
        <f t="shared" si="20"/>
        <v>0.64374999999999993</v>
      </c>
      <c r="L160" s="16">
        <f t="shared" si="21"/>
        <v>9.2833333333333332</v>
      </c>
      <c r="M160" s="16">
        <f t="shared" si="22"/>
        <v>1</v>
      </c>
      <c r="N160" s="236" t="str">
        <f t="shared" si="23"/>
        <v>1</v>
      </c>
      <c r="O160" s="16" t="str">
        <f>'RAW MONTHLY'!K160</f>
        <v>1MW</v>
      </c>
      <c r="P160" s="16" t="str">
        <f t="shared" si="24"/>
        <v>1</v>
      </c>
      <c r="Q160" s="241">
        <f>'RAW MONTHLY'!L160</f>
        <v>4010</v>
      </c>
      <c r="R160" s="29"/>
      <c r="S160" s="242">
        <f t="shared" si="25"/>
        <v>37226.166666666664</v>
      </c>
      <c r="T160" s="6"/>
    </row>
    <row r="161" spans="1:20" ht="30" customHeight="1">
      <c r="A161" s="229">
        <f>'RAW MONTHLY'!A161</f>
        <v>44322</v>
      </c>
      <c r="B161" s="230" t="str">
        <f>'RAW MONTHLY'!C161</f>
        <v>ERUWA TOWN 33KV FDR</v>
      </c>
      <c r="C161" s="5" t="str">
        <f t="shared" si="18"/>
        <v>1</v>
      </c>
      <c r="D161" s="5" t="str">
        <f>'RAW MONTHLY'!E161</f>
        <v>TCN/L/S</v>
      </c>
      <c r="E161" s="5" t="str">
        <f t="shared" si="26"/>
        <v>L/S</v>
      </c>
      <c r="F161" s="20"/>
      <c r="G161" s="20"/>
      <c r="H161" s="17">
        <f t="shared" si="19"/>
        <v>0.64444444444444449</v>
      </c>
      <c r="I161" s="7">
        <f>'RAW MONTHLY'!H161</f>
        <v>0.64444444444444449</v>
      </c>
      <c r="J161" s="8">
        <f>'RAW MONTHLY'!I161</f>
        <v>0.99930555555555556</v>
      </c>
      <c r="K161" s="235">
        <f t="shared" si="20"/>
        <v>0.99930555555555556</v>
      </c>
      <c r="L161" s="16">
        <f t="shared" si="21"/>
        <v>8.5166666666666675</v>
      </c>
      <c r="M161" s="16">
        <f t="shared" si="22"/>
        <v>0</v>
      </c>
      <c r="N161" s="236" t="str">
        <f t="shared" si="23"/>
        <v>0</v>
      </c>
      <c r="O161" s="16" t="str">
        <f>'RAW MONTHLY'!K161</f>
        <v>0MW</v>
      </c>
      <c r="P161" s="16" t="str">
        <f t="shared" si="24"/>
        <v>0</v>
      </c>
      <c r="Q161" s="241">
        <f>'RAW MONTHLY'!L161</f>
        <v>0</v>
      </c>
      <c r="R161" s="29"/>
      <c r="S161" s="242">
        <f t="shared" si="25"/>
        <v>0</v>
      </c>
      <c r="T161" s="6"/>
    </row>
    <row r="162" spans="1:20" ht="30" customHeight="1">
      <c r="A162" s="229">
        <f>'RAW MONTHLY'!A162</f>
        <v>44322</v>
      </c>
      <c r="B162" s="230" t="str">
        <f>'RAW MONTHLY'!C162</f>
        <v>OMI ADIO 33KV FDR</v>
      </c>
      <c r="C162" s="5" t="str">
        <f t="shared" si="18"/>
        <v>1</v>
      </c>
      <c r="D162" s="5" t="str">
        <f>'RAW MONTHLY'!E162</f>
        <v>TCN/L/S</v>
      </c>
      <c r="E162" s="5" t="str">
        <f t="shared" si="26"/>
        <v>L/S</v>
      </c>
      <c r="F162" s="20"/>
      <c r="G162" s="20"/>
      <c r="H162" s="17">
        <f t="shared" si="19"/>
        <v>0.64444444444444449</v>
      </c>
      <c r="I162" s="7">
        <f>'RAW MONTHLY'!H162</f>
        <v>0.64444444444444449</v>
      </c>
      <c r="J162" s="8">
        <f>'RAW MONTHLY'!I162</f>
        <v>0.99930555555555556</v>
      </c>
      <c r="K162" s="235">
        <f t="shared" si="20"/>
        <v>0.99930555555555556</v>
      </c>
      <c r="L162" s="16">
        <f t="shared" si="21"/>
        <v>8.5166666666666675</v>
      </c>
      <c r="M162" s="16">
        <f t="shared" si="22"/>
        <v>0</v>
      </c>
      <c r="N162" s="236" t="str">
        <f t="shared" si="23"/>
        <v>0</v>
      </c>
      <c r="O162" s="16" t="str">
        <f>'RAW MONTHLY'!K162</f>
        <v>0MW</v>
      </c>
      <c r="P162" s="16" t="str">
        <f t="shared" si="24"/>
        <v>0</v>
      </c>
      <c r="Q162" s="241">
        <f>'RAW MONTHLY'!L162</f>
        <v>0</v>
      </c>
      <c r="R162" s="29"/>
      <c r="S162" s="242">
        <f t="shared" si="25"/>
        <v>0</v>
      </c>
      <c r="T162" s="6"/>
    </row>
    <row r="163" spans="1:20" ht="30" customHeight="1">
      <c r="A163" s="229">
        <f>'RAW MONTHLY'!A163</f>
        <v>44322</v>
      </c>
      <c r="B163" s="230" t="str">
        <f>'RAW MONTHLY'!C163</f>
        <v>APATA 33KV FDR</v>
      </c>
      <c r="C163" s="5" t="str">
        <f t="shared" si="18"/>
        <v>1</v>
      </c>
      <c r="D163" s="5" t="str">
        <f>'RAW MONTHLY'!E163</f>
        <v>EDC/E/F</v>
      </c>
      <c r="E163" s="5" t="str">
        <f t="shared" si="26"/>
        <v>EDC</v>
      </c>
      <c r="F163" s="20"/>
      <c r="G163" s="20"/>
      <c r="H163" s="17">
        <f t="shared" si="19"/>
        <v>0.71527777777777779</v>
      </c>
      <c r="I163" s="7">
        <f>'RAW MONTHLY'!H163</f>
        <v>0.71527777777777779</v>
      </c>
      <c r="J163" s="8">
        <f>'RAW MONTHLY'!I163</f>
        <v>0.7270833333333333</v>
      </c>
      <c r="K163" s="235">
        <f t="shared" si="20"/>
        <v>0.7270833333333333</v>
      </c>
      <c r="L163" s="16">
        <f t="shared" si="21"/>
        <v>0.28333333333333333</v>
      </c>
      <c r="M163" s="16">
        <f t="shared" si="22"/>
        <v>1</v>
      </c>
      <c r="N163" s="236" t="str">
        <f t="shared" si="23"/>
        <v>1</v>
      </c>
      <c r="O163" s="16" t="str">
        <f>'RAW MONTHLY'!K163</f>
        <v>1MW</v>
      </c>
      <c r="P163" s="16" t="str">
        <f t="shared" si="24"/>
        <v>1</v>
      </c>
      <c r="Q163" s="241">
        <f>'RAW MONTHLY'!L163</f>
        <v>117</v>
      </c>
      <c r="R163" s="29"/>
      <c r="S163" s="242">
        <f t="shared" si="25"/>
        <v>33.15</v>
      </c>
      <c r="T163" s="6"/>
    </row>
    <row r="164" spans="1:20" ht="30" customHeight="1">
      <c r="A164" s="229">
        <f>'RAW MONTHLY'!A164</f>
        <v>44353</v>
      </c>
      <c r="B164" s="230" t="str">
        <f>'RAW MONTHLY'!C164</f>
        <v>INTERCHANGE 33KV</v>
      </c>
      <c r="C164" s="5" t="str">
        <f t="shared" si="18"/>
        <v>1</v>
      </c>
      <c r="D164" s="5" t="str">
        <f>'RAW MONTHLY'!E164</f>
        <v>EDC F/O</v>
      </c>
      <c r="E164" s="5" t="str">
        <f t="shared" si="26"/>
        <v>EDC</v>
      </c>
      <c r="F164" s="20"/>
      <c r="G164" s="20"/>
      <c r="H164" s="17">
        <f t="shared" si="19"/>
        <v>0.20972222222222223</v>
      </c>
      <c r="I164" s="7">
        <f>'RAW MONTHLY'!H164</f>
        <v>0.20972222222222223</v>
      </c>
      <c r="J164" s="8">
        <f>'RAW MONTHLY'!I164</f>
        <v>0.2590277777777778</v>
      </c>
      <c r="K164" s="235">
        <f t="shared" si="20"/>
        <v>0.2590277777777778</v>
      </c>
      <c r="L164" s="16">
        <f t="shared" si="21"/>
        <v>1.1833333333333333</v>
      </c>
      <c r="M164" s="16">
        <f t="shared" si="22"/>
        <v>12</v>
      </c>
      <c r="N164" s="236" t="str">
        <f t="shared" si="23"/>
        <v>12</v>
      </c>
      <c r="O164" s="16">
        <f>'RAW MONTHLY'!K164</f>
        <v>12</v>
      </c>
      <c r="P164" s="16" t="str">
        <f t="shared" si="24"/>
        <v>1</v>
      </c>
      <c r="Q164" s="241">
        <f>'RAW MONTHLY'!L164</f>
        <v>492</v>
      </c>
      <c r="R164" s="29"/>
      <c r="S164" s="242">
        <f t="shared" si="25"/>
        <v>582.20000000000005</v>
      </c>
      <c r="T164" s="6"/>
    </row>
    <row r="165" spans="1:20" ht="30" customHeight="1">
      <c r="A165" s="229">
        <f>'RAW MONTHLY'!A165</f>
        <v>44353</v>
      </c>
      <c r="B165" s="230" t="str">
        <f>'RAW MONTHLY'!C165</f>
        <v>INDUSTRIAL 33KV</v>
      </c>
      <c r="C165" s="5" t="str">
        <f t="shared" si="18"/>
        <v>1</v>
      </c>
      <c r="D165" s="5" t="str">
        <f>'RAW MONTHLY'!E165</f>
        <v>EDC F/O</v>
      </c>
      <c r="E165" s="5" t="str">
        <f t="shared" si="26"/>
        <v>EDC</v>
      </c>
      <c r="F165" s="20"/>
      <c r="G165" s="20"/>
      <c r="H165" s="17">
        <f t="shared" si="19"/>
        <v>0.32222222222222224</v>
      </c>
      <c r="I165" s="7">
        <f>'RAW MONTHLY'!H165</f>
        <v>0.32222222222222224</v>
      </c>
      <c r="J165" s="8">
        <f>'RAW MONTHLY'!I165</f>
        <v>0.3298611111111111</v>
      </c>
      <c r="K165" s="235">
        <f t="shared" si="20"/>
        <v>0.3298611111111111</v>
      </c>
      <c r="L165" s="16">
        <f t="shared" si="21"/>
        <v>0.18333333333333332</v>
      </c>
      <c r="M165" s="16">
        <f t="shared" si="22"/>
        <v>3</v>
      </c>
      <c r="N165" s="236" t="str">
        <f t="shared" si="23"/>
        <v>3</v>
      </c>
      <c r="O165" s="16">
        <f>'RAW MONTHLY'!K165</f>
        <v>3</v>
      </c>
      <c r="P165" s="16" t="str">
        <f t="shared" si="24"/>
        <v>1</v>
      </c>
      <c r="Q165" s="241">
        <f>'RAW MONTHLY'!L165</f>
        <v>25</v>
      </c>
      <c r="R165" s="29"/>
      <c r="S165" s="242">
        <f t="shared" si="25"/>
        <v>4.583333333333333</v>
      </c>
      <c r="T165" s="6"/>
    </row>
    <row r="166" spans="1:20" ht="30" customHeight="1">
      <c r="A166" s="229">
        <f>'RAW MONTHLY'!A166</f>
        <v>44353</v>
      </c>
      <c r="B166" s="230" t="str">
        <f>'RAW MONTHLY'!C166</f>
        <v>INTERCHANGE 33KV</v>
      </c>
      <c r="C166" s="5" t="str">
        <f t="shared" si="18"/>
        <v>1</v>
      </c>
      <c r="D166" s="5" t="str">
        <f>'RAW MONTHLY'!E166</f>
        <v>EDC F/O</v>
      </c>
      <c r="E166" s="5" t="str">
        <f t="shared" si="26"/>
        <v>EDC</v>
      </c>
      <c r="F166" s="20"/>
      <c r="G166" s="20"/>
      <c r="H166" s="17">
        <f t="shared" si="19"/>
        <v>0.37847222222222227</v>
      </c>
      <c r="I166" s="7">
        <f>'RAW MONTHLY'!H166</f>
        <v>0.37847222222222227</v>
      </c>
      <c r="J166" s="8">
        <f>'RAW MONTHLY'!I166</f>
        <v>0.39166666666666666</v>
      </c>
      <c r="K166" s="235">
        <f t="shared" si="20"/>
        <v>0.39166666666666666</v>
      </c>
      <c r="L166" s="16">
        <f t="shared" si="21"/>
        <v>0.31666666666666665</v>
      </c>
      <c r="M166" s="16">
        <f t="shared" si="22"/>
        <v>6</v>
      </c>
      <c r="N166" s="236" t="str">
        <f t="shared" si="23"/>
        <v>6</v>
      </c>
      <c r="O166" s="16">
        <f>'RAW MONTHLY'!K166</f>
        <v>6</v>
      </c>
      <c r="P166" s="16" t="str">
        <f t="shared" si="24"/>
        <v>1</v>
      </c>
      <c r="Q166" s="241">
        <f>'RAW MONTHLY'!L166</f>
        <v>492</v>
      </c>
      <c r="R166" s="29"/>
      <c r="S166" s="242">
        <f t="shared" si="25"/>
        <v>155.79999999999998</v>
      </c>
      <c r="T166" s="6"/>
    </row>
    <row r="167" spans="1:20" ht="30" customHeight="1">
      <c r="A167" s="229">
        <f>'RAW MONTHLY'!A167</f>
        <v>44353</v>
      </c>
      <c r="B167" s="230" t="str">
        <f>'RAW MONTHLY'!C167</f>
        <v>EXPRESS 33KV</v>
      </c>
      <c r="C167" s="5" t="str">
        <f t="shared" si="18"/>
        <v>1</v>
      </c>
      <c r="D167" s="5" t="str">
        <f>'RAW MONTHLY'!E167</f>
        <v>TCN L/S</v>
      </c>
      <c r="E167" s="5" t="str">
        <f t="shared" si="26"/>
        <v>L/S</v>
      </c>
      <c r="F167" s="20"/>
      <c r="G167" s="20"/>
      <c r="H167" s="17">
        <f t="shared" si="19"/>
        <v>0.5805555555555556</v>
      </c>
      <c r="I167" s="7">
        <f>'RAW MONTHLY'!H167</f>
        <v>0.5805555555555556</v>
      </c>
      <c r="J167" s="8">
        <f>'RAW MONTHLY'!I167</f>
        <v>0.62916666666666665</v>
      </c>
      <c r="K167" s="235">
        <f t="shared" si="20"/>
        <v>0.62916666666666665</v>
      </c>
      <c r="L167" s="16">
        <f t="shared" si="21"/>
        <v>1.1666666666666667</v>
      </c>
      <c r="M167" s="16">
        <f t="shared" si="22"/>
        <v>4</v>
      </c>
      <c r="N167" s="236" t="str">
        <f t="shared" si="23"/>
        <v>4</v>
      </c>
      <c r="O167" s="16">
        <f>'RAW MONTHLY'!K167</f>
        <v>4</v>
      </c>
      <c r="P167" s="16" t="str">
        <f t="shared" si="24"/>
        <v>1</v>
      </c>
      <c r="Q167" s="241">
        <f>'RAW MONTHLY'!L167</f>
        <v>1</v>
      </c>
      <c r="R167" s="29"/>
      <c r="S167" s="242">
        <f t="shared" si="25"/>
        <v>1.1666666666666667</v>
      </c>
      <c r="T167" s="6"/>
    </row>
    <row r="168" spans="1:20" ht="30" customHeight="1">
      <c r="A168" s="229">
        <f>'RAW MONTHLY'!A168</f>
        <v>44353</v>
      </c>
      <c r="B168" s="230" t="str">
        <f>'RAW MONTHLY'!C168</f>
        <v>OLUYOLE 33KV</v>
      </c>
      <c r="C168" s="5" t="str">
        <f t="shared" si="18"/>
        <v>1</v>
      </c>
      <c r="D168" s="5" t="str">
        <f>'RAW MONTHLY'!E168</f>
        <v>TCN L/S</v>
      </c>
      <c r="E168" s="5" t="str">
        <f t="shared" si="26"/>
        <v>L/S</v>
      </c>
      <c r="F168" s="20"/>
      <c r="G168" s="20"/>
      <c r="H168" s="17">
        <f t="shared" si="19"/>
        <v>0.5805555555555556</v>
      </c>
      <c r="I168" s="7">
        <f>'RAW MONTHLY'!H168</f>
        <v>0.5805555555555556</v>
      </c>
      <c r="J168" s="8">
        <f>'RAW MONTHLY'!I168</f>
        <v>0.6</v>
      </c>
      <c r="K168" s="235">
        <f t="shared" si="20"/>
        <v>0.6</v>
      </c>
      <c r="L168" s="16">
        <f t="shared" si="21"/>
        <v>0.46666666666666667</v>
      </c>
      <c r="M168" s="16">
        <f t="shared" si="22"/>
        <v>4</v>
      </c>
      <c r="N168" s="236" t="str">
        <f t="shared" si="23"/>
        <v>4</v>
      </c>
      <c r="O168" s="16">
        <f>'RAW MONTHLY'!K168</f>
        <v>4</v>
      </c>
      <c r="P168" s="16" t="str">
        <f t="shared" si="24"/>
        <v>1</v>
      </c>
      <c r="Q168" s="241">
        <f>'RAW MONTHLY'!L168</f>
        <v>14</v>
      </c>
      <c r="R168" s="29"/>
      <c r="S168" s="242">
        <f t="shared" si="25"/>
        <v>6.5333333333333332</v>
      </c>
      <c r="T168" s="43"/>
    </row>
    <row r="169" spans="1:20" ht="30" customHeight="1">
      <c r="A169" s="229">
        <f>'RAW MONTHLY'!A169</f>
        <v>44353</v>
      </c>
      <c r="B169" s="230" t="str">
        <f>'RAW MONTHLY'!C169</f>
        <v>LIBERTY 33KV</v>
      </c>
      <c r="C169" s="5" t="str">
        <f t="shared" si="18"/>
        <v>1</v>
      </c>
      <c r="D169" s="5" t="str">
        <f>'RAW MONTHLY'!E169</f>
        <v>TCN L/S</v>
      </c>
      <c r="E169" s="5" t="str">
        <f t="shared" si="26"/>
        <v>L/S</v>
      </c>
      <c r="F169" s="20"/>
      <c r="G169" s="20"/>
      <c r="H169" s="17">
        <f t="shared" si="19"/>
        <v>0.60069444444444442</v>
      </c>
      <c r="I169" s="7">
        <f>'RAW MONTHLY'!H169</f>
        <v>0.60069444444444442</v>
      </c>
      <c r="J169" s="8">
        <f>'RAW MONTHLY'!I169</f>
        <v>0.61458333333333337</v>
      </c>
      <c r="K169" s="235">
        <f t="shared" si="20"/>
        <v>0.61458333333333337</v>
      </c>
      <c r="L169" s="16">
        <f t="shared" si="21"/>
        <v>0.33333333333333331</v>
      </c>
      <c r="M169" s="16">
        <f t="shared" si="22"/>
        <v>2</v>
      </c>
      <c r="N169" s="236" t="str">
        <f t="shared" si="23"/>
        <v>2</v>
      </c>
      <c r="O169" s="16">
        <f>'RAW MONTHLY'!K169</f>
        <v>2</v>
      </c>
      <c r="P169" s="16" t="str">
        <f t="shared" si="24"/>
        <v>1</v>
      </c>
      <c r="Q169" s="241">
        <f>'RAW MONTHLY'!L169</f>
        <v>11</v>
      </c>
      <c r="R169" s="29"/>
      <c r="S169" s="242">
        <f t="shared" si="25"/>
        <v>3.6666666666666665</v>
      </c>
      <c r="T169" s="44"/>
    </row>
    <row r="170" spans="1:20" ht="30" customHeight="1">
      <c r="A170" s="229">
        <f>'RAW MONTHLY'!A170</f>
        <v>44353</v>
      </c>
      <c r="B170" s="230" t="str">
        <f>'RAW MONTHLY'!C170</f>
        <v>ROM 33KV</v>
      </c>
      <c r="C170" s="5" t="str">
        <f t="shared" si="18"/>
        <v>1</v>
      </c>
      <c r="D170" s="5" t="str">
        <f>'RAW MONTHLY'!E170</f>
        <v>EDC F/O</v>
      </c>
      <c r="E170" s="5" t="str">
        <f t="shared" si="26"/>
        <v>EDC</v>
      </c>
      <c r="F170" s="263"/>
      <c r="G170" s="263"/>
      <c r="H170" s="17">
        <f t="shared" si="19"/>
        <v>0.20972222222222223</v>
      </c>
      <c r="I170" s="7">
        <f>'RAW MONTHLY'!H170</f>
        <v>0.20972222222222223</v>
      </c>
      <c r="J170" s="8">
        <f>'RAW MONTHLY'!I170</f>
        <v>0.26041666666666669</v>
      </c>
      <c r="K170" s="235">
        <f t="shared" si="20"/>
        <v>0.26041666666666669</v>
      </c>
      <c r="L170" s="16">
        <f t="shared" si="21"/>
        <v>1.2166666666666668</v>
      </c>
      <c r="M170" s="16">
        <f t="shared" si="22"/>
        <v>0</v>
      </c>
      <c r="N170" s="236" t="str">
        <f t="shared" si="23"/>
        <v>0</v>
      </c>
      <c r="O170" s="16">
        <f>'RAW MONTHLY'!K170</f>
        <v>0</v>
      </c>
      <c r="P170" s="16" t="str">
        <f t="shared" si="24"/>
        <v>1</v>
      </c>
      <c r="Q170" s="241">
        <f>'RAW MONTHLY'!L170</f>
        <v>14</v>
      </c>
      <c r="R170" s="265"/>
      <c r="S170" s="242">
        <f t="shared" si="25"/>
        <v>17.033333333333335</v>
      </c>
    </row>
    <row r="171" spans="1:20" ht="30" customHeight="1">
      <c r="A171" s="229">
        <f>'RAW MONTHLY'!A171</f>
        <v>44353</v>
      </c>
      <c r="B171" s="230" t="str">
        <f>'RAW MONTHLY'!C171</f>
        <v>ROM 33KV</v>
      </c>
      <c r="C171" s="5" t="str">
        <f t="shared" si="18"/>
        <v>1</v>
      </c>
      <c r="D171" s="5" t="str">
        <f>'RAW MONTHLY'!E171</f>
        <v>EDC F/O</v>
      </c>
      <c r="E171" s="5" t="str">
        <f t="shared" si="26"/>
        <v>EDC</v>
      </c>
      <c r="F171" s="263"/>
      <c r="G171" s="263"/>
      <c r="H171" s="17">
        <f t="shared" si="19"/>
        <v>0.37847222222222227</v>
      </c>
      <c r="I171" s="7">
        <f>'RAW MONTHLY'!H171</f>
        <v>0.37847222222222227</v>
      </c>
      <c r="J171" s="8">
        <f>'RAW MONTHLY'!I171</f>
        <v>0.39305555555555555</v>
      </c>
      <c r="K171" s="235">
        <f t="shared" si="20"/>
        <v>0.39305555555555555</v>
      </c>
      <c r="L171" s="16">
        <f t="shared" si="21"/>
        <v>0.35</v>
      </c>
      <c r="M171" s="16">
        <f t="shared" si="22"/>
        <v>0</v>
      </c>
      <c r="N171" s="236" t="str">
        <f t="shared" si="23"/>
        <v>0</v>
      </c>
      <c r="O171" s="16">
        <f>'RAW MONTHLY'!K171</f>
        <v>0</v>
      </c>
      <c r="P171" s="16" t="str">
        <f t="shared" si="24"/>
        <v>1</v>
      </c>
      <c r="Q171" s="241">
        <f>'RAW MONTHLY'!L171</f>
        <v>14</v>
      </c>
      <c r="R171" s="265"/>
      <c r="S171" s="242">
        <f t="shared" si="25"/>
        <v>4.8999999999999995</v>
      </c>
    </row>
    <row r="172" spans="1:20" ht="30" customHeight="1">
      <c r="A172" s="229">
        <f>'RAW MONTHLY'!A172</f>
        <v>44353</v>
      </c>
      <c r="B172" s="230" t="str">
        <f>'RAW MONTHLY'!C172</f>
        <v>ROM 33KV</v>
      </c>
      <c r="C172" s="5" t="str">
        <f t="shared" si="18"/>
        <v>1</v>
      </c>
      <c r="D172" s="5" t="str">
        <f>'RAW MONTHLY'!E172</f>
        <v>TCN L/S</v>
      </c>
      <c r="E172" s="5" t="str">
        <f t="shared" si="26"/>
        <v>L/S</v>
      </c>
      <c r="F172" s="234"/>
      <c r="G172" s="234"/>
      <c r="H172" s="17">
        <f t="shared" si="19"/>
        <v>0.50347222222222221</v>
      </c>
      <c r="I172" s="7">
        <f>'RAW MONTHLY'!H172</f>
        <v>0.50347222222222221</v>
      </c>
      <c r="J172" s="8">
        <f>'RAW MONTHLY'!I172</f>
        <v>0.99930555555555556</v>
      </c>
      <c r="K172" s="235">
        <f t="shared" si="20"/>
        <v>0.99930555555555556</v>
      </c>
      <c r="L172" s="16">
        <f t="shared" si="21"/>
        <v>11.9</v>
      </c>
      <c r="M172" s="16">
        <f t="shared" si="22"/>
        <v>0</v>
      </c>
      <c r="N172" s="236" t="str">
        <f t="shared" si="23"/>
        <v>0</v>
      </c>
      <c r="O172" s="16">
        <f>'RAW MONTHLY'!K172</f>
        <v>0</v>
      </c>
      <c r="P172" s="16" t="str">
        <f t="shared" si="24"/>
        <v>0</v>
      </c>
      <c r="Q172" s="241">
        <f>'RAW MONTHLY'!L172</f>
        <v>0</v>
      </c>
      <c r="R172" s="266"/>
      <c r="S172" s="242">
        <f t="shared" si="25"/>
        <v>0</v>
      </c>
    </row>
    <row r="173" spans="1:20" ht="30" customHeight="1">
      <c r="A173" s="229">
        <f>'RAW MONTHLY'!A173</f>
        <v>44352</v>
      </c>
      <c r="B173" s="230" t="str">
        <f>'RAW MONTHLY'!C173</f>
        <v>APETE 33KV</v>
      </c>
      <c r="C173" s="5" t="str">
        <f t="shared" si="18"/>
        <v/>
      </c>
      <c r="D173" s="5" t="str">
        <f>'RAW MONTHLY'!E173</f>
        <v>EDC F/O</v>
      </c>
      <c r="E173" s="5" t="str">
        <f t="shared" si="26"/>
        <v>EDC</v>
      </c>
      <c r="F173" s="234"/>
      <c r="G173" s="234"/>
      <c r="H173" s="17">
        <f t="shared" si="19"/>
        <v>0</v>
      </c>
      <c r="I173" s="7">
        <f>'RAW MONTHLY'!H173</f>
        <v>0</v>
      </c>
      <c r="J173" s="8">
        <f>'RAW MONTHLY'!I173</f>
        <v>0.99930555555555556</v>
      </c>
      <c r="K173" s="235">
        <f t="shared" si="20"/>
        <v>0.99930555555555556</v>
      </c>
      <c r="L173" s="16">
        <f t="shared" si="21"/>
        <v>23.983333333333334</v>
      </c>
      <c r="M173" s="16">
        <f t="shared" si="22"/>
        <v>8.5</v>
      </c>
      <c r="N173" s="236" t="str">
        <f t="shared" si="23"/>
        <v>8.5</v>
      </c>
      <c r="O173" s="16">
        <f>'RAW MONTHLY'!K173</f>
        <v>8.5</v>
      </c>
      <c r="P173" s="16" t="str">
        <f t="shared" si="24"/>
        <v>0</v>
      </c>
      <c r="Q173" s="241">
        <f>'RAW MONTHLY'!L173</f>
        <v>0</v>
      </c>
      <c r="R173" s="267"/>
      <c r="S173" s="242">
        <f t="shared" si="25"/>
        <v>0</v>
      </c>
    </row>
    <row r="174" spans="1:20" ht="30" customHeight="1">
      <c r="A174" s="229">
        <f>'RAW MONTHLY'!A174</f>
        <v>44352</v>
      </c>
      <c r="B174" s="230" t="str">
        <f>'RAW MONTHLY'!C174</f>
        <v>MINISTER 33KV</v>
      </c>
      <c r="C174" s="5" t="str">
        <f t="shared" si="18"/>
        <v/>
      </c>
      <c r="D174" s="5" t="str">
        <f>'RAW MONTHLY'!E174</f>
        <v>EDC F/O</v>
      </c>
      <c r="E174" s="5" t="str">
        <f t="shared" si="26"/>
        <v>EDC</v>
      </c>
      <c r="F174" s="264"/>
      <c r="G174" s="264"/>
      <c r="H174" s="17">
        <f t="shared" si="19"/>
        <v>0</v>
      </c>
      <c r="I174" s="7">
        <f>'RAW MONTHLY'!H174</f>
        <v>0</v>
      </c>
      <c r="J174" s="8">
        <f>'RAW MONTHLY'!I174</f>
        <v>0.23819444444444446</v>
      </c>
      <c r="K174" s="235">
        <f t="shared" si="20"/>
        <v>0.23819444444444446</v>
      </c>
      <c r="L174" s="16">
        <f t="shared" si="21"/>
        <v>5.7166666666666668</v>
      </c>
      <c r="M174" s="16">
        <f t="shared" si="22"/>
        <v>0.01</v>
      </c>
      <c r="N174" s="236" t="str">
        <f t="shared" si="23"/>
        <v>0.01</v>
      </c>
      <c r="O174" s="16">
        <f>'RAW MONTHLY'!K174</f>
        <v>0.01</v>
      </c>
      <c r="P174" s="16" t="str">
        <f t="shared" si="24"/>
        <v>1</v>
      </c>
      <c r="Q174" s="241">
        <f>'RAW MONTHLY'!L174</f>
        <v>1065</v>
      </c>
      <c r="R174" s="267"/>
      <c r="S174" s="242">
        <f t="shared" si="25"/>
        <v>6088.25</v>
      </c>
    </row>
    <row r="175" spans="1:20" ht="30" customHeight="1">
      <c r="A175" s="229">
        <f>'RAW MONTHLY'!A175</f>
        <v>44352</v>
      </c>
      <c r="B175" s="230" t="str">
        <f>'RAW MONTHLY'!C175</f>
        <v>SAMONDA 33KV</v>
      </c>
      <c r="C175" s="5" t="str">
        <f t="shared" si="18"/>
        <v/>
      </c>
      <c r="D175" s="5" t="str">
        <f>'RAW MONTHLY'!E175</f>
        <v>TCN L/S</v>
      </c>
      <c r="E175" s="5" t="str">
        <f t="shared" si="26"/>
        <v>L/S</v>
      </c>
      <c r="F175" s="234"/>
      <c r="G175" s="234"/>
      <c r="H175" s="17">
        <f t="shared" si="19"/>
        <v>0</v>
      </c>
      <c r="I175" s="7">
        <f>'RAW MONTHLY'!H175</f>
        <v>0</v>
      </c>
      <c r="J175" s="8">
        <f>'RAW MONTHLY'!I175</f>
        <v>0.12986111111111112</v>
      </c>
      <c r="K175" s="235">
        <f t="shared" si="20"/>
        <v>0.12986111111111112</v>
      </c>
      <c r="L175" s="16">
        <f t="shared" si="21"/>
        <v>3.1166666666666671</v>
      </c>
      <c r="M175" s="16">
        <f t="shared" si="22"/>
        <v>2.1</v>
      </c>
      <c r="N175" s="236" t="str">
        <f t="shared" si="23"/>
        <v>2.1</v>
      </c>
      <c r="O175" s="16">
        <f>'RAW MONTHLY'!K175</f>
        <v>2.1</v>
      </c>
      <c r="P175" s="16" t="str">
        <f t="shared" si="24"/>
        <v>1</v>
      </c>
      <c r="Q175" s="241">
        <f>'RAW MONTHLY'!L175</f>
        <v>2</v>
      </c>
      <c r="R175" s="267"/>
      <c r="S175" s="242">
        <f t="shared" si="25"/>
        <v>6.2333333333333343</v>
      </c>
    </row>
    <row r="176" spans="1:20" ht="30" customHeight="1">
      <c r="A176" s="229">
        <f>'RAW MONTHLY'!A176</f>
        <v>44352</v>
      </c>
      <c r="B176" s="230" t="str">
        <f>'RAW MONTHLY'!C176</f>
        <v>MINISTER 33KV</v>
      </c>
      <c r="C176" s="5" t="str">
        <f t="shared" si="18"/>
        <v>1</v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0.42083333333333334</v>
      </c>
      <c r="I176" s="7">
        <f>'RAW MONTHLY'!H176</f>
        <v>0.42083333333333334</v>
      </c>
      <c r="J176" s="8">
        <f>'RAW MONTHLY'!I176</f>
        <v>0.99930555555555556</v>
      </c>
      <c r="K176" s="235">
        <f t="shared" si="20"/>
        <v>0.99930555555555556</v>
      </c>
      <c r="L176" s="16">
        <f t="shared" si="21"/>
        <v>13.883333333333333</v>
      </c>
      <c r="M176" s="16">
        <f t="shared" si="22"/>
        <v>0.08</v>
      </c>
      <c r="N176" s="236" t="str">
        <f t="shared" si="23"/>
        <v>0.08</v>
      </c>
      <c r="O176" s="16">
        <f>'RAW MONTHLY'!K176</f>
        <v>0.08</v>
      </c>
      <c r="P176" s="16" t="str">
        <f t="shared" si="24"/>
        <v>0</v>
      </c>
      <c r="Q176" s="241">
        <f>'RAW MONTHLY'!L176</f>
        <v>0</v>
      </c>
      <c r="R176" s="267"/>
      <c r="S176" s="242">
        <f t="shared" si="25"/>
        <v>0</v>
      </c>
    </row>
    <row r="177" spans="1:20" ht="30" customHeight="1">
      <c r="A177" s="229">
        <f>'RAW MONTHLY'!A177</f>
        <v>44352</v>
      </c>
      <c r="B177" s="230" t="str">
        <f>'RAW MONTHLY'!C177</f>
        <v>SAMONDA 33KV</v>
      </c>
      <c r="C177" s="5" t="str">
        <f t="shared" si="18"/>
        <v>1</v>
      </c>
      <c r="D177" s="5" t="str">
        <f>'RAW MONTHLY'!E177</f>
        <v>EDC F/O</v>
      </c>
      <c r="E177" s="5" t="str">
        <f t="shared" si="26"/>
        <v>EDC</v>
      </c>
      <c r="F177" s="5"/>
      <c r="G177" s="5"/>
      <c r="H177" s="17">
        <f t="shared" si="19"/>
        <v>0.4909722222222222</v>
      </c>
      <c r="I177" s="7">
        <f>'RAW MONTHLY'!H177</f>
        <v>0.4909722222222222</v>
      </c>
      <c r="J177" s="8">
        <f>'RAW MONTHLY'!I177</f>
        <v>0.50902777777777775</v>
      </c>
      <c r="K177" s="235">
        <f t="shared" si="20"/>
        <v>0.50902777777777775</v>
      </c>
      <c r="L177" s="16">
        <f t="shared" si="21"/>
        <v>0.43333333333333335</v>
      </c>
      <c r="M177" s="16">
        <f t="shared" si="22"/>
        <v>2.5</v>
      </c>
      <c r="N177" s="236" t="str">
        <f t="shared" si="23"/>
        <v>2.5</v>
      </c>
      <c r="O177" s="16">
        <f>'RAW MONTHLY'!K177</f>
        <v>2.5</v>
      </c>
      <c r="P177" s="16" t="str">
        <f t="shared" si="24"/>
        <v>1</v>
      </c>
      <c r="Q177" s="241">
        <f>'RAW MONTHLY'!L177</f>
        <v>2</v>
      </c>
      <c r="R177" s="249"/>
      <c r="S177" s="242">
        <f t="shared" si="25"/>
        <v>0.8666666666666667</v>
      </c>
      <c r="T177" s="30"/>
    </row>
    <row r="178" spans="1:20" ht="30" customHeight="1">
      <c r="A178" s="229">
        <f>'RAW MONTHLY'!A178</f>
        <v>44352</v>
      </c>
      <c r="B178" s="230" t="str">
        <f>'RAW MONTHLY'!C178</f>
        <v>AGODI 2 33KV</v>
      </c>
      <c r="C178" s="5" t="str">
        <f t="shared" si="18"/>
        <v>1</v>
      </c>
      <c r="D178" s="5" t="str">
        <f>'RAW MONTHLY'!E178</f>
        <v>EDC F/O</v>
      </c>
      <c r="E178" s="5" t="str">
        <f t="shared" si="26"/>
        <v>EDC</v>
      </c>
      <c r="F178" s="5"/>
      <c r="G178" s="5"/>
      <c r="H178" s="17">
        <f t="shared" si="19"/>
        <v>0.65694444444444444</v>
      </c>
      <c r="I178" s="7">
        <f>'RAW MONTHLY'!H178</f>
        <v>0.65694444444444444</v>
      </c>
      <c r="J178" s="8">
        <f>'RAW MONTHLY'!I178</f>
        <v>0.99930555555555556</v>
      </c>
      <c r="K178" s="235">
        <f t="shared" si="20"/>
        <v>0.99930555555555556</v>
      </c>
      <c r="L178" s="16">
        <f t="shared" si="21"/>
        <v>8.2166666666666668</v>
      </c>
      <c r="M178" s="16">
        <f t="shared" si="22"/>
        <v>10</v>
      </c>
      <c r="N178" s="236" t="str">
        <f t="shared" si="23"/>
        <v>10</v>
      </c>
      <c r="O178" s="16">
        <f>'RAW MONTHLY'!K178</f>
        <v>10</v>
      </c>
      <c r="P178" s="16" t="str">
        <f t="shared" si="24"/>
        <v>0</v>
      </c>
      <c r="Q178" s="241">
        <f>'RAW MONTHLY'!L178</f>
        <v>0</v>
      </c>
      <c r="R178" s="249"/>
      <c r="S178" s="242">
        <f t="shared" si="25"/>
        <v>0</v>
      </c>
      <c r="T178" s="30"/>
    </row>
    <row r="179" spans="1:20" ht="30" customHeight="1">
      <c r="A179" s="229">
        <f>'RAW MONTHLY'!A179</f>
        <v>44352</v>
      </c>
      <c r="B179" s="230" t="str">
        <f>'RAW MONTHLY'!C179</f>
        <v>ELEYELE 33KV</v>
      </c>
      <c r="C179" s="5" t="str">
        <f t="shared" si="18"/>
        <v>1</v>
      </c>
      <c r="D179" s="5" t="str">
        <f>'RAW MONTHLY'!E179</f>
        <v>TCN L/S</v>
      </c>
      <c r="E179" s="5" t="str">
        <f t="shared" si="26"/>
        <v>L/S</v>
      </c>
      <c r="F179" s="5"/>
      <c r="G179" s="5"/>
      <c r="H179" s="17">
        <f t="shared" si="19"/>
        <v>0.80069444444444438</v>
      </c>
      <c r="I179" s="7">
        <f>'RAW MONTHLY'!H179</f>
        <v>0.80069444444444438</v>
      </c>
      <c r="J179" s="8">
        <f>'RAW MONTHLY'!I179</f>
        <v>0.84166666666666667</v>
      </c>
      <c r="K179" s="235">
        <f t="shared" si="20"/>
        <v>0.84166666666666667</v>
      </c>
      <c r="L179" s="16">
        <f t="shared" si="21"/>
        <v>0.98333333333333339</v>
      </c>
      <c r="M179" s="16">
        <f t="shared" si="22"/>
        <v>6</v>
      </c>
      <c r="N179" s="236" t="str">
        <f t="shared" si="23"/>
        <v>6</v>
      </c>
      <c r="O179" s="16">
        <f>'RAW MONTHLY'!K179</f>
        <v>6</v>
      </c>
      <c r="P179" s="16" t="str">
        <f t="shared" si="24"/>
        <v>1</v>
      </c>
      <c r="Q179" s="241">
        <f>'RAW MONTHLY'!L179</f>
        <v>33</v>
      </c>
      <c r="R179" s="249"/>
      <c r="S179" s="242">
        <f t="shared" si="25"/>
        <v>32.450000000000003</v>
      </c>
      <c r="T179" s="30"/>
    </row>
    <row r="180" spans="1:20" ht="30" customHeight="1">
      <c r="A180" s="229">
        <f>'RAW MONTHLY'!A180</f>
        <v>44322</v>
      </c>
      <c r="B180" s="230" t="str">
        <f>'RAW MONTHLY'!C180</f>
        <v>ERUWA TOWN 33KV FDR</v>
      </c>
      <c r="C180" s="5" t="str">
        <f t="shared" si="18"/>
        <v>1</v>
      </c>
      <c r="D180" s="5" t="str">
        <f>'RAW MONTHLY'!E180</f>
        <v>TCN/L/S</v>
      </c>
      <c r="E180" s="5" t="str">
        <f t="shared" si="26"/>
        <v>L/S</v>
      </c>
      <c r="F180" s="5"/>
      <c r="G180" s="5"/>
      <c r="H180" s="17">
        <f t="shared" si="19"/>
        <v>0.64444444444444449</v>
      </c>
      <c r="I180" s="7">
        <f>'RAW MONTHLY'!H180</f>
        <v>0.64444444444444449</v>
      </c>
      <c r="J180" s="8">
        <f>'RAW MONTHLY'!I180</f>
        <v>0.99930555555555556</v>
      </c>
      <c r="K180" s="235">
        <f t="shared" si="20"/>
        <v>0.99930555555555556</v>
      </c>
      <c r="L180" s="16">
        <f t="shared" si="21"/>
        <v>8.5166666666666675</v>
      </c>
      <c r="M180" s="16">
        <f t="shared" si="22"/>
        <v>0</v>
      </c>
      <c r="N180" s="236" t="str">
        <f t="shared" si="23"/>
        <v>0</v>
      </c>
      <c r="O180" s="16" t="str">
        <f>'RAW MONTHLY'!K180</f>
        <v>0MW</v>
      </c>
      <c r="P180" s="16" t="str">
        <f t="shared" si="24"/>
        <v>0</v>
      </c>
      <c r="Q180" s="241">
        <f>'RAW MONTHLY'!L180</f>
        <v>0</v>
      </c>
      <c r="R180" s="249"/>
      <c r="S180" s="242">
        <f t="shared" si="25"/>
        <v>0</v>
      </c>
      <c r="T180" s="30"/>
    </row>
    <row r="181" spans="1:20" ht="30" customHeight="1">
      <c r="A181" s="229">
        <f>'RAW MONTHLY'!A181</f>
        <v>44322</v>
      </c>
      <c r="B181" s="230" t="str">
        <f>'RAW MONTHLY'!C181</f>
        <v>OMI ADIO 33KV FDR</v>
      </c>
      <c r="C181" s="5" t="str">
        <f t="shared" si="18"/>
        <v>1</v>
      </c>
      <c r="D181" s="5" t="str">
        <f>'RAW MONTHLY'!E181</f>
        <v>TCN/L/S</v>
      </c>
      <c r="E181" s="5" t="str">
        <f t="shared" si="26"/>
        <v>L/S</v>
      </c>
      <c r="F181" s="5"/>
      <c r="G181" s="5"/>
      <c r="H181" s="17">
        <f t="shared" si="19"/>
        <v>0.64444444444444449</v>
      </c>
      <c r="I181" s="7">
        <f>'RAW MONTHLY'!H181</f>
        <v>0.64444444444444449</v>
      </c>
      <c r="J181" s="8">
        <f>'RAW MONTHLY'!I181</f>
        <v>0.99930555555555556</v>
      </c>
      <c r="K181" s="235">
        <f t="shared" si="20"/>
        <v>0.99930555555555556</v>
      </c>
      <c r="L181" s="16">
        <f t="shared" si="21"/>
        <v>8.5166666666666675</v>
      </c>
      <c r="M181" s="16">
        <f t="shared" si="22"/>
        <v>0</v>
      </c>
      <c r="N181" s="236" t="str">
        <f t="shared" si="23"/>
        <v>0</v>
      </c>
      <c r="O181" s="16" t="str">
        <f>'RAW MONTHLY'!K181</f>
        <v>0MW</v>
      </c>
      <c r="P181" s="16" t="str">
        <f t="shared" si="24"/>
        <v>0</v>
      </c>
      <c r="Q181" s="241">
        <f>'RAW MONTHLY'!L181</f>
        <v>0</v>
      </c>
      <c r="R181" s="249"/>
      <c r="S181" s="242">
        <f t="shared" si="25"/>
        <v>0</v>
      </c>
      <c r="T181" s="30"/>
    </row>
    <row r="182" spans="1:20" ht="30" customHeight="1">
      <c r="A182" s="229">
        <f>'RAW MONTHLY'!A182</f>
        <v>44353</v>
      </c>
      <c r="B182" s="230" t="str">
        <f>'RAW MONTHLY'!C182</f>
        <v>OMI ADIO 33KV FDR</v>
      </c>
      <c r="C182" s="5" t="str">
        <f t="shared" si="18"/>
        <v>1</v>
      </c>
      <c r="D182" s="5" t="str">
        <f>'RAW MONTHLY'!E182</f>
        <v>EDC/E/F</v>
      </c>
      <c r="E182" s="5" t="str">
        <f t="shared" si="26"/>
        <v>EDC</v>
      </c>
      <c r="F182" s="5"/>
      <c r="G182" s="5"/>
      <c r="H182" s="17">
        <f t="shared" si="19"/>
        <v>0.14583333333333334</v>
      </c>
      <c r="I182" s="7">
        <f>'RAW MONTHLY'!H182</f>
        <v>0.14583333333333334</v>
      </c>
      <c r="J182" s="8">
        <f>'RAW MONTHLY'!I182</f>
        <v>0.99930555555555556</v>
      </c>
      <c r="K182" s="235">
        <f t="shared" si="20"/>
        <v>0.99930555555555556</v>
      </c>
      <c r="L182" s="16">
        <f t="shared" si="21"/>
        <v>20.483333333333334</v>
      </c>
      <c r="M182" s="16">
        <f t="shared" si="22"/>
        <v>1.7</v>
      </c>
      <c r="N182" s="236" t="str">
        <f t="shared" si="23"/>
        <v>1.7</v>
      </c>
      <c r="O182" s="16" t="str">
        <f>'RAW MONTHLY'!K182</f>
        <v>1.7MW</v>
      </c>
      <c r="P182" s="16" t="str">
        <f t="shared" si="24"/>
        <v>0</v>
      </c>
      <c r="Q182" s="241">
        <f>'RAW MONTHLY'!L182</f>
        <v>0</v>
      </c>
      <c r="R182" s="249"/>
      <c r="S182" s="242">
        <f t="shared" si="25"/>
        <v>0</v>
      </c>
      <c r="T182" s="30"/>
    </row>
    <row r="183" spans="1:20" ht="30" customHeight="1">
      <c r="A183" s="229">
        <f>'RAW MONTHLY'!A183</f>
        <v>44353</v>
      </c>
      <c r="B183" s="230" t="str">
        <f>'RAW MONTHLY'!C183</f>
        <v>ERUWA/LANLATE 33KVA FDR</v>
      </c>
      <c r="C183" s="5" t="str">
        <f t="shared" si="18"/>
        <v>1</v>
      </c>
      <c r="D183" s="5" t="str">
        <f>'RAW MONTHLY'!E183</f>
        <v>EDC/E/F</v>
      </c>
      <c r="E183" s="5" t="str">
        <f t="shared" si="26"/>
        <v>EDC</v>
      </c>
      <c r="F183" s="5"/>
      <c r="G183" s="5"/>
      <c r="H183" s="17">
        <f t="shared" si="19"/>
        <v>0.4680555555555555</v>
      </c>
      <c r="I183" s="7">
        <f>'RAW MONTHLY'!H183</f>
        <v>0.4680555555555555</v>
      </c>
      <c r="J183" s="8">
        <f>'RAW MONTHLY'!I183</f>
        <v>0.4861111111111111</v>
      </c>
      <c r="K183" s="235">
        <f t="shared" si="20"/>
        <v>0.4861111111111111</v>
      </c>
      <c r="L183" s="16">
        <f t="shared" si="21"/>
        <v>0.43333333333333335</v>
      </c>
      <c r="M183" s="16">
        <f t="shared" si="22"/>
        <v>4</v>
      </c>
      <c r="N183" s="236" t="str">
        <f t="shared" si="23"/>
        <v>4</v>
      </c>
      <c r="O183" s="16" t="str">
        <f>'RAW MONTHLY'!K183</f>
        <v>4MW</v>
      </c>
      <c r="P183" s="16" t="str">
        <f t="shared" si="24"/>
        <v>1</v>
      </c>
      <c r="Q183" s="241">
        <f>'RAW MONTHLY'!L183</f>
        <v>4010</v>
      </c>
      <c r="R183" s="249"/>
      <c r="S183" s="242">
        <f t="shared" si="25"/>
        <v>1737.6666666666667</v>
      </c>
      <c r="T183" s="30"/>
    </row>
    <row r="184" spans="1:20" ht="30" customHeight="1">
      <c r="A184" s="229">
        <f>'RAW MONTHLY'!A184</f>
        <v>44353</v>
      </c>
      <c r="B184" s="230" t="str">
        <f>'RAW MONTHLY'!C184</f>
        <v>ERUWA/LANLATE 33KVA FDR</v>
      </c>
      <c r="C184" s="5" t="str">
        <f t="shared" si="18"/>
        <v>1</v>
      </c>
      <c r="D184" s="5" t="str">
        <f>'RAW MONTHLY'!E184</f>
        <v>EDC/E/F</v>
      </c>
      <c r="E184" s="5" t="str">
        <f t="shared" si="26"/>
        <v>EDC</v>
      </c>
      <c r="F184" s="5"/>
      <c r="G184" s="5"/>
      <c r="H184" s="17">
        <f t="shared" si="19"/>
        <v>0.64236111111111105</v>
      </c>
      <c r="I184" s="7">
        <f>'RAW MONTHLY'!H184</f>
        <v>0.64236111111111105</v>
      </c>
      <c r="J184" s="8">
        <f>'RAW MONTHLY'!I184</f>
        <v>0.65347222222222223</v>
      </c>
      <c r="K184" s="235">
        <f t="shared" si="20"/>
        <v>0.65347222222222223</v>
      </c>
      <c r="L184" s="16">
        <f t="shared" si="21"/>
        <v>0.26666666666666666</v>
      </c>
      <c r="M184" s="16">
        <f t="shared" si="22"/>
        <v>1</v>
      </c>
      <c r="N184" s="236" t="str">
        <f t="shared" si="23"/>
        <v>1</v>
      </c>
      <c r="O184" s="16" t="str">
        <f>'RAW MONTHLY'!K184</f>
        <v>1MW</v>
      </c>
      <c r="P184" s="16" t="str">
        <f t="shared" si="24"/>
        <v>1</v>
      </c>
      <c r="Q184" s="241">
        <f>'RAW MONTHLY'!L184</f>
        <v>4010</v>
      </c>
      <c r="R184" s="249"/>
      <c r="S184" s="242">
        <f t="shared" si="25"/>
        <v>1069.3333333333333</v>
      </c>
      <c r="T184" s="37"/>
    </row>
    <row r="185" spans="1:20" ht="30" customHeight="1">
      <c r="A185" s="229">
        <f>'RAW MONTHLY'!A185</f>
        <v>44353</v>
      </c>
      <c r="B185" s="230" t="str">
        <f>'RAW MONTHLY'!C185</f>
        <v>APATA 33KV FDR</v>
      </c>
      <c r="C185" s="5" t="str">
        <f t="shared" si="18"/>
        <v>1</v>
      </c>
      <c r="D185" s="5" t="str">
        <f>'RAW MONTHLY'!E185</f>
        <v>EDC/E/F</v>
      </c>
      <c r="E185" s="5" t="str">
        <f t="shared" si="26"/>
        <v>EDC</v>
      </c>
      <c r="F185" s="5"/>
      <c r="G185" s="5"/>
      <c r="H185" s="17">
        <f t="shared" si="19"/>
        <v>0.69444444444444453</v>
      </c>
      <c r="I185" s="7">
        <f>'RAW MONTHLY'!H185</f>
        <v>0.69444444444444453</v>
      </c>
      <c r="J185" s="8">
        <f>'RAW MONTHLY'!I185</f>
        <v>0.81180555555555556</v>
      </c>
      <c r="K185" s="235">
        <f t="shared" si="20"/>
        <v>0.81180555555555556</v>
      </c>
      <c r="L185" s="16">
        <f t="shared" si="21"/>
        <v>2.8166666666666664</v>
      </c>
      <c r="M185" s="16">
        <f t="shared" si="22"/>
        <v>2</v>
      </c>
      <c r="N185" s="236" t="str">
        <f t="shared" si="23"/>
        <v>2</v>
      </c>
      <c r="O185" s="16" t="str">
        <f>'RAW MONTHLY'!K185</f>
        <v>2MW</v>
      </c>
      <c r="P185" s="16" t="str">
        <f t="shared" si="24"/>
        <v>1</v>
      </c>
      <c r="Q185" s="241">
        <f>'RAW MONTHLY'!L185</f>
        <v>117</v>
      </c>
      <c r="R185" s="249"/>
      <c r="S185" s="242">
        <f t="shared" si="25"/>
        <v>329.54999999999995</v>
      </c>
      <c r="T185" s="30"/>
    </row>
    <row r="186" spans="1:20" ht="30" customHeight="1">
      <c r="A186" s="229">
        <f>'RAW MONTHLY'!A186</f>
        <v>44353</v>
      </c>
      <c r="B186" s="230" t="str">
        <f>'RAW MONTHLY'!C186</f>
        <v>ERUWA/LANLATE 33KVA FDR</v>
      </c>
      <c r="C186" s="5" t="str">
        <f t="shared" si="18"/>
        <v>1</v>
      </c>
      <c r="D186" s="5" t="str">
        <f>'RAW MONTHLY'!E186</f>
        <v>EDC/E/F</v>
      </c>
      <c r="E186" s="5" t="str">
        <f t="shared" si="26"/>
        <v>EDC</v>
      </c>
      <c r="F186" s="5"/>
      <c r="G186" s="5"/>
      <c r="H186" s="17">
        <f t="shared" si="19"/>
        <v>0.69444444444444453</v>
      </c>
      <c r="I186" s="7">
        <f>'RAW MONTHLY'!H186</f>
        <v>0.69444444444444453</v>
      </c>
      <c r="J186" s="8">
        <f>'RAW MONTHLY'!I186</f>
        <v>0.86805555555555547</v>
      </c>
      <c r="K186" s="235">
        <f t="shared" si="20"/>
        <v>0.86805555555555547</v>
      </c>
      <c r="L186" s="16">
        <f t="shared" si="21"/>
        <v>4.166666666666667</v>
      </c>
      <c r="M186" s="16">
        <f t="shared" si="22"/>
        <v>2</v>
      </c>
      <c r="N186" s="236" t="str">
        <f t="shared" si="23"/>
        <v>2</v>
      </c>
      <c r="O186" s="16" t="str">
        <f>'RAW MONTHLY'!K186</f>
        <v>2MW</v>
      </c>
      <c r="P186" s="16" t="str">
        <f t="shared" si="24"/>
        <v>1</v>
      </c>
      <c r="Q186" s="241">
        <f>'RAW MONTHLY'!L186</f>
        <v>4010</v>
      </c>
      <c r="R186" s="249"/>
      <c r="S186" s="242">
        <f t="shared" si="25"/>
        <v>16708.333333333336</v>
      </c>
      <c r="T186" s="30"/>
    </row>
    <row r="187" spans="1:20" ht="30" customHeight="1">
      <c r="A187" s="229">
        <f>'RAW MONTHLY'!A187</f>
        <v>44354</v>
      </c>
      <c r="B187" s="230" t="str">
        <f>'RAW MONTHLY'!C187</f>
        <v>EXPRESS 33KV</v>
      </c>
      <c r="C187" s="5" t="str">
        <f t="shared" si="18"/>
        <v>1</v>
      </c>
      <c r="D187" s="5" t="str">
        <f>'RAW MONTHLY'!E187</f>
        <v>EDC F/O</v>
      </c>
      <c r="E187" s="5" t="str">
        <f t="shared" si="26"/>
        <v>EDC</v>
      </c>
      <c r="F187" s="5"/>
      <c r="G187" s="5"/>
      <c r="H187" s="17">
        <f t="shared" si="19"/>
        <v>5.5555555555555552E-2</v>
      </c>
      <c r="I187" s="7">
        <f>'RAW MONTHLY'!H187</f>
        <v>5.5555555555555552E-2</v>
      </c>
      <c r="J187" s="8">
        <f>'RAW MONTHLY'!I187</f>
        <v>6.6666666666666666E-2</v>
      </c>
      <c r="K187" s="235">
        <f t="shared" si="20"/>
        <v>6.6666666666666666E-2</v>
      </c>
      <c r="L187" s="16">
        <f t="shared" si="21"/>
        <v>0.26666666666666666</v>
      </c>
      <c r="M187" s="16">
        <f t="shared" si="22"/>
        <v>4</v>
      </c>
      <c r="N187" s="236" t="str">
        <f t="shared" si="23"/>
        <v>4</v>
      </c>
      <c r="O187" s="16">
        <f>'RAW MONTHLY'!K187</f>
        <v>4</v>
      </c>
      <c r="P187" s="16" t="str">
        <f t="shared" si="24"/>
        <v>1</v>
      </c>
      <c r="Q187" s="241">
        <f>'RAW MONTHLY'!L187</f>
        <v>1</v>
      </c>
      <c r="R187" s="249"/>
      <c r="S187" s="242">
        <f t="shared" si="25"/>
        <v>0.26666666666666666</v>
      </c>
      <c r="T187" s="30"/>
    </row>
    <row r="188" spans="1:20" ht="30" customHeight="1">
      <c r="A188" s="229">
        <f>'RAW MONTHLY'!A188</f>
        <v>44354</v>
      </c>
      <c r="B188" s="230" t="str">
        <f>'RAW MONTHLY'!C188</f>
        <v>INTERCHANGE 33KV</v>
      </c>
      <c r="C188" s="5" t="str">
        <f t="shared" si="18"/>
        <v>1</v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7.9861111111111105E-2</v>
      </c>
      <c r="I188" s="7">
        <f>'RAW MONTHLY'!H188</f>
        <v>7.9861111111111105E-2</v>
      </c>
      <c r="J188" s="8">
        <f>'RAW MONTHLY'!I188</f>
        <v>0.29722222222222222</v>
      </c>
      <c r="K188" s="235">
        <f t="shared" si="20"/>
        <v>0.29722222222222222</v>
      </c>
      <c r="L188" s="16">
        <f t="shared" si="21"/>
        <v>5.2166666666666668</v>
      </c>
      <c r="M188" s="16">
        <f t="shared" si="22"/>
        <v>8</v>
      </c>
      <c r="N188" s="236" t="str">
        <f t="shared" si="23"/>
        <v>8</v>
      </c>
      <c r="O188" s="16">
        <f>'RAW MONTHLY'!K188</f>
        <v>8</v>
      </c>
      <c r="P188" s="16" t="str">
        <f t="shared" si="24"/>
        <v>1</v>
      </c>
      <c r="Q188" s="241">
        <f>'RAW MONTHLY'!L188</f>
        <v>492</v>
      </c>
      <c r="R188" s="249"/>
      <c r="S188" s="242">
        <f t="shared" si="25"/>
        <v>2566.6</v>
      </c>
      <c r="T188" s="30"/>
    </row>
    <row r="189" spans="1:20" ht="30" customHeight="1">
      <c r="A189" s="229">
        <f>'RAW MONTHLY'!A189</f>
        <v>44354</v>
      </c>
      <c r="B189" s="230" t="str">
        <f>'RAW MONTHLY'!C189</f>
        <v>INTERCHANGE 33KV</v>
      </c>
      <c r="C189" s="5" t="str">
        <f t="shared" si="18"/>
        <v>1</v>
      </c>
      <c r="D189" s="5" t="str">
        <f>'RAW MONTHLY'!E189</f>
        <v>TCN L/S</v>
      </c>
      <c r="E189" s="5" t="str">
        <f t="shared" si="26"/>
        <v>L/S</v>
      </c>
      <c r="F189" s="5"/>
      <c r="G189" s="5"/>
      <c r="H189" s="17">
        <f t="shared" si="19"/>
        <v>0.39444444444444443</v>
      </c>
      <c r="I189" s="7">
        <f>'RAW MONTHLY'!H189</f>
        <v>0.39444444444444443</v>
      </c>
      <c r="J189" s="8">
        <f>'RAW MONTHLY'!I189</f>
        <v>0.41597222222222219</v>
      </c>
      <c r="K189" s="235">
        <f t="shared" si="20"/>
        <v>0.41597222222222219</v>
      </c>
      <c r="L189" s="16">
        <f t="shared" si="21"/>
        <v>0.51666666666666672</v>
      </c>
      <c r="M189" s="16">
        <f t="shared" si="22"/>
        <v>15</v>
      </c>
      <c r="N189" s="236" t="str">
        <f t="shared" si="23"/>
        <v>15</v>
      </c>
      <c r="O189" s="16">
        <f>'RAW MONTHLY'!K189</f>
        <v>15</v>
      </c>
      <c r="P189" s="16" t="str">
        <f t="shared" si="24"/>
        <v>1</v>
      </c>
      <c r="Q189" s="241">
        <f>'RAW MONTHLY'!L189</f>
        <v>492</v>
      </c>
      <c r="R189" s="249"/>
      <c r="S189" s="242">
        <f t="shared" si="25"/>
        <v>254.20000000000002</v>
      </c>
      <c r="T189" s="37"/>
    </row>
    <row r="190" spans="1:20" ht="30" customHeight="1">
      <c r="A190" s="229">
        <f>'RAW MONTHLY'!A190</f>
        <v>44354</v>
      </c>
      <c r="B190" s="230" t="str">
        <f>'RAW MONTHLY'!C190</f>
        <v>EXPRESS 33KV</v>
      </c>
      <c r="C190" s="5" t="str">
        <f t="shared" si="18"/>
        <v>1</v>
      </c>
      <c r="D190" s="5" t="str">
        <f>'RAW MONTHLY'!E190</f>
        <v>TCN L/S</v>
      </c>
      <c r="E190" s="5" t="str">
        <f t="shared" si="26"/>
        <v>L/S</v>
      </c>
      <c r="F190" s="5"/>
      <c r="G190" s="5"/>
      <c r="H190" s="17">
        <f t="shared" si="19"/>
        <v>0.39444444444444443</v>
      </c>
      <c r="I190" s="7">
        <f>'RAW MONTHLY'!H190</f>
        <v>0.39444444444444443</v>
      </c>
      <c r="J190" s="8">
        <f>'RAW MONTHLY'!I190</f>
        <v>0.41180555555555554</v>
      </c>
      <c r="K190" s="235">
        <f t="shared" si="20"/>
        <v>0.41180555555555554</v>
      </c>
      <c r="L190" s="16">
        <f t="shared" si="21"/>
        <v>0.41666666666666669</v>
      </c>
      <c r="M190" s="16">
        <f t="shared" si="22"/>
        <v>7</v>
      </c>
      <c r="N190" s="236" t="str">
        <f t="shared" si="23"/>
        <v>7</v>
      </c>
      <c r="O190" s="16">
        <f>'RAW MONTHLY'!K190</f>
        <v>7</v>
      </c>
      <c r="P190" s="16" t="str">
        <f t="shared" si="24"/>
        <v>1</v>
      </c>
      <c r="Q190" s="241">
        <f>'RAW MONTHLY'!L190</f>
        <v>1</v>
      </c>
      <c r="R190" s="249"/>
      <c r="S190" s="242">
        <f t="shared" si="25"/>
        <v>0.41666666666666669</v>
      </c>
      <c r="T190" s="37"/>
    </row>
    <row r="191" spans="1:20" ht="30" customHeight="1">
      <c r="A191" s="229">
        <f>'RAW MONTHLY'!A191</f>
        <v>44354</v>
      </c>
      <c r="B191" s="230" t="str">
        <f>'RAW MONTHLY'!C191</f>
        <v>INDUSTRIAL 33KV</v>
      </c>
      <c r="C191" s="5" t="str">
        <f t="shared" si="18"/>
        <v>1</v>
      </c>
      <c r="D191" s="5" t="str">
        <f>'RAW MONTHLY'!E191</f>
        <v>EDC F/O</v>
      </c>
      <c r="E191" s="5" t="str">
        <f t="shared" si="26"/>
        <v>EDC</v>
      </c>
      <c r="F191" s="5"/>
      <c r="G191" s="5"/>
      <c r="H191" s="17">
        <f t="shared" si="19"/>
        <v>0.4145833333333333</v>
      </c>
      <c r="I191" s="7">
        <f>'RAW MONTHLY'!H191</f>
        <v>0.4145833333333333</v>
      </c>
      <c r="J191" s="8">
        <f>'RAW MONTHLY'!I191</f>
        <v>0.42638888888888887</v>
      </c>
      <c r="K191" s="235">
        <f t="shared" si="20"/>
        <v>0.42638888888888887</v>
      </c>
      <c r="L191" s="16">
        <f t="shared" si="21"/>
        <v>0.28333333333333333</v>
      </c>
      <c r="M191" s="16">
        <f t="shared" si="22"/>
        <v>5</v>
      </c>
      <c r="N191" s="236" t="str">
        <f t="shared" si="23"/>
        <v>5</v>
      </c>
      <c r="O191" s="16">
        <f>'RAW MONTHLY'!K191</f>
        <v>5</v>
      </c>
      <c r="P191" s="16" t="str">
        <f t="shared" si="24"/>
        <v>1</v>
      </c>
      <c r="Q191" s="241">
        <f>'RAW MONTHLY'!L191</f>
        <v>25</v>
      </c>
      <c r="R191" s="249"/>
      <c r="S191" s="242">
        <f t="shared" si="25"/>
        <v>7.083333333333333</v>
      </c>
      <c r="T191" s="30"/>
    </row>
    <row r="192" spans="1:20" ht="30" customHeight="1">
      <c r="A192" s="229">
        <f>'RAW MONTHLY'!A192</f>
        <v>44354</v>
      </c>
      <c r="B192" s="230" t="str">
        <f>'RAW MONTHLY'!C192</f>
        <v>OLUYOLE 33KV</v>
      </c>
      <c r="C192" s="5" t="str">
        <f t="shared" si="18"/>
        <v>1</v>
      </c>
      <c r="D192" s="5" t="str">
        <f>'RAW MONTHLY'!E192</f>
        <v>TCN P/O</v>
      </c>
      <c r="E192" s="5" t="str">
        <f t="shared" si="26"/>
        <v>P/O</v>
      </c>
      <c r="F192" s="5"/>
      <c r="G192" s="5"/>
      <c r="H192" s="17">
        <f t="shared" si="19"/>
        <v>0.4291666666666667</v>
      </c>
      <c r="I192" s="7">
        <f>'RAW MONTHLY'!H192</f>
        <v>0.4291666666666667</v>
      </c>
      <c r="J192" s="8">
        <f>'RAW MONTHLY'!I192</f>
        <v>0.52638888888888891</v>
      </c>
      <c r="K192" s="235">
        <f t="shared" si="20"/>
        <v>0.52638888888888891</v>
      </c>
      <c r="L192" s="16">
        <f t="shared" si="21"/>
        <v>2.3333333333333335</v>
      </c>
      <c r="M192" s="16">
        <f t="shared" si="22"/>
        <v>3</v>
      </c>
      <c r="N192" s="236" t="str">
        <f t="shared" si="23"/>
        <v>3</v>
      </c>
      <c r="O192" s="16">
        <f>'RAW MONTHLY'!K192</f>
        <v>3</v>
      </c>
      <c r="P192" s="16" t="str">
        <f t="shared" si="24"/>
        <v>1</v>
      </c>
      <c r="Q192" s="241">
        <f>'RAW MONTHLY'!L192</f>
        <v>14</v>
      </c>
      <c r="R192" s="249"/>
      <c r="S192" s="242">
        <f t="shared" si="25"/>
        <v>32.666666666666671</v>
      </c>
      <c r="T192" s="30"/>
    </row>
    <row r="193" spans="1:20" ht="30" customHeight="1">
      <c r="A193" s="229">
        <f>'RAW MONTHLY'!A193</f>
        <v>44354</v>
      </c>
      <c r="B193" s="230" t="str">
        <f>'RAW MONTHLY'!C193</f>
        <v>EXPRESS 33KV</v>
      </c>
      <c r="C193" s="5" t="str">
        <f t="shared" si="18"/>
        <v>1</v>
      </c>
      <c r="D193" s="5" t="str">
        <f>'RAW MONTHLY'!E193</f>
        <v>TCN P/O</v>
      </c>
      <c r="E193" s="5" t="str">
        <f t="shared" si="26"/>
        <v>P/O</v>
      </c>
      <c r="F193" s="5"/>
      <c r="G193" s="5"/>
      <c r="H193" s="17">
        <f t="shared" si="19"/>
        <v>0.4291666666666667</v>
      </c>
      <c r="I193" s="7">
        <f>'RAW MONTHLY'!H193</f>
        <v>0.4291666666666667</v>
      </c>
      <c r="J193" s="8">
        <f>'RAW MONTHLY'!I193</f>
        <v>0.52847222222222223</v>
      </c>
      <c r="K193" s="235">
        <f t="shared" si="20"/>
        <v>0.52847222222222223</v>
      </c>
      <c r="L193" s="16">
        <f t="shared" si="21"/>
        <v>2.3833333333333333</v>
      </c>
      <c r="M193" s="16">
        <f t="shared" si="22"/>
        <v>6</v>
      </c>
      <c r="N193" s="236" t="str">
        <f t="shared" si="23"/>
        <v>6</v>
      </c>
      <c r="O193" s="16">
        <f>'RAW MONTHLY'!K193</f>
        <v>6</v>
      </c>
      <c r="P193" s="16" t="str">
        <f t="shared" si="24"/>
        <v>1</v>
      </c>
      <c r="Q193" s="241">
        <f>'RAW MONTHLY'!L193</f>
        <v>1</v>
      </c>
      <c r="R193" s="249"/>
      <c r="S193" s="242">
        <f t="shared" si="25"/>
        <v>2.3833333333333333</v>
      </c>
      <c r="T193" s="30"/>
    </row>
    <row r="194" spans="1:20" ht="30" customHeight="1">
      <c r="A194" s="229">
        <f>'RAW MONTHLY'!A194</f>
        <v>44354</v>
      </c>
      <c r="B194" s="230" t="str">
        <f>'RAW MONTHLY'!C194</f>
        <v>INTERCHANGE 33KV</v>
      </c>
      <c r="C194" s="5" t="str">
        <f t="shared" si="18"/>
        <v>1</v>
      </c>
      <c r="D194" s="5" t="str">
        <f>'RAW MONTHLY'!E194</f>
        <v>TCN L/S</v>
      </c>
      <c r="E194" s="5" t="str">
        <f t="shared" si="26"/>
        <v>L/S</v>
      </c>
      <c r="F194" s="5"/>
      <c r="G194" s="5"/>
      <c r="H194" s="17">
        <f t="shared" si="19"/>
        <v>0.48194444444444445</v>
      </c>
      <c r="I194" s="7">
        <f>'RAW MONTHLY'!H194</f>
        <v>0.48194444444444445</v>
      </c>
      <c r="J194" s="8">
        <f>'RAW MONTHLY'!I194</f>
        <v>0.53263888888888888</v>
      </c>
      <c r="K194" s="235">
        <f t="shared" si="20"/>
        <v>0.53263888888888888</v>
      </c>
      <c r="L194" s="16">
        <f t="shared" si="21"/>
        <v>1.2166666666666668</v>
      </c>
      <c r="M194" s="16">
        <f t="shared" si="22"/>
        <v>13</v>
      </c>
      <c r="N194" s="236" t="str">
        <f t="shared" si="23"/>
        <v>13</v>
      </c>
      <c r="O194" s="16">
        <f>'RAW MONTHLY'!K194</f>
        <v>13</v>
      </c>
      <c r="P194" s="16" t="str">
        <f t="shared" si="24"/>
        <v>1</v>
      </c>
      <c r="Q194" s="241">
        <f>'RAW MONTHLY'!L194</f>
        <v>492</v>
      </c>
      <c r="R194" s="249"/>
      <c r="S194" s="242">
        <f t="shared" si="25"/>
        <v>598.6</v>
      </c>
      <c r="T194" s="30"/>
    </row>
    <row r="195" spans="1:20" ht="30" customHeight="1">
      <c r="A195" s="229">
        <f>'RAW MONTHLY'!A195</f>
        <v>44354</v>
      </c>
      <c r="B195" s="230" t="str">
        <f>'RAW MONTHLY'!C195</f>
        <v>LIBERTY 33KV</v>
      </c>
      <c r="C195" s="5" t="str">
        <f t="shared" si="18"/>
        <v>1</v>
      </c>
      <c r="D195" s="5" t="str">
        <f>'RAW MONTHLY'!E195</f>
        <v>EDC F/O</v>
      </c>
      <c r="E195" s="5" t="str">
        <f t="shared" si="26"/>
        <v>EDC</v>
      </c>
      <c r="F195" s="5"/>
      <c r="G195" s="5"/>
      <c r="H195" s="17">
        <f t="shared" si="19"/>
        <v>0.51527777777777783</v>
      </c>
      <c r="I195" s="7">
        <f>'RAW MONTHLY'!H195</f>
        <v>0.51527777777777783</v>
      </c>
      <c r="J195" s="8">
        <f>'RAW MONTHLY'!I195</f>
        <v>0.53125</v>
      </c>
      <c r="K195" s="235">
        <f t="shared" si="20"/>
        <v>0.53125</v>
      </c>
      <c r="L195" s="16">
        <f t="shared" si="21"/>
        <v>0.38333333333333341</v>
      </c>
      <c r="M195" s="16">
        <f t="shared" si="22"/>
        <v>2</v>
      </c>
      <c r="N195" s="236" t="str">
        <f t="shared" si="23"/>
        <v>2</v>
      </c>
      <c r="O195" s="16">
        <f>'RAW MONTHLY'!K195</f>
        <v>2</v>
      </c>
      <c r="P195" s="16" t="str">
        <f t="shared" si="24"/>
        <v>1</v>
      </c>
      <c r="Q195" s="241">
        <f>'RAW MONTHLY'!L195</f>
        <v>11</v>
      </c>
      <c r="R195" s="249"/>
      <c r="S195" s="242">
        <f t="shared" si="25"/>
        <v>4.2166666666666677</v>
      </c>
      <c r="T195" s="37"/>
    </row>
    <row r="196" spans="1:20" ht="30" customHeight="1">
      <c r="A196" s="229">
        <f>'RAW MONTHLY'!A196</f>
        <v>44354</v>
      </c>
      <c r="B196" s="230" t="str">
        <f>'RAW MONTHLY'!C196</f>
        <v>INDUSTRIAL 33KV</v>
      </c>
      <c r="C196" s="5" t="str">
        <f t="shared" si="18"/>
        <v>1</v>
      </c>
      <c r="D196" s="5" t="str">
        <f>'RAW MONTHLY'!E196</f>
        <v>EDC P/O</v>
      </c>
      <c r="E196" s="5" t="str">
        <f t="shared" si="26"/>
        <v>EDC</v>
      </c>
      <c r="F196" s="5"/>
      <c r="G196" s="5"/>
      <c r="H196" s="17">
        <f t="shared" si="19"/>
        <v>0.57013888888888886</v>
      </c>
      <c r="I196" s="7">
        <f>'RAW MONTHLY'!H196</f>
        <v>0.57013888888888886</v>
      </c>
      <c r="J196" s="8">
        <f>'RAW MONTHLY'!I196</f>
        <v>0.73125000000000007</v>
      </c>
      <c r="K196" s="235">
        <f t="shared" si="20"/>
        <v>0.73125000000000007</v>
      </c>
      <c r="L196" s="16">
        <f t="shared" si="21"/>
        <v>3.8666666666666671</v>
      </c>
      <c r="M196" s="16">
        <f t="shared" si="22"/>
        <v>5</v>
      </c>
      <c r="N196" s="236" t="str">
        <f t="shared" si="23"/>
        <v>5</v>
      </c>
      <c r="O196" s="16">
        <f>'RAW MONTHLY'!K196</f>
        <v>5</v>
      </c>
      <c r="P196" s="16" t="str">
        <f t="shared" si="24"/>
        <v>1</v>
      </c>
      <c r="Q196" s="241">
        <f>'RAW MONTHLY'!L196</f>
        <v>25</v>
      </c>
      <c r="R196" s="249"/>
      <c r="S196" s="242">
        <f t="shared" si="25"/>
        <v>96.666666666666686</v>
      </c>
      <c r="T196" s="37"/>
    </row>
    <row r="197" spans="1:20" ht="30" customHeight="1">
      <c r="A197" s="229">
        <f>'RAW MONTHLY'!A197</f>
        <v>44354</v>
      </c>
      <c r="B197" s="230" t="str">
        <f>'RAW MONTHLY'!C197</f>
        <v>EXPRESS 33KV</v>
      </c>
      <c r="C197" s="5" t="str">
        <f t="shared" si="18"/>
        <v>1</v>
      </c>
      <c r="D197" s="5" t="str">
        <f>'RAW MONTHLY'!E197</f>
        <v>TCN L/S</v>
      </c>
      <c r="E197" s="5" t="str">
        <f t="shared" si="26"/>
        <v>L/S</v>
      </c>
      <c r="F197" s="5"/>
      <c r="G197" s="5"/>
      <c r="H197" s="17">
        <f t="shared" si="19"/>
        <v>0.68263888888888891</v>
      </c>
      <c r="I197" s="7">
        <f>'RAW MONTHLY'!H197</f>
        <v>0.68263888888888891</v>
      </c>
      <c r="J197" s="8">
        <f>'RAW MONTHLY'!I197</f>
        <v>0.7597222222222223</v>
      </c>
      <c r="K197" s="235">
        <f t="shared" si="20"/>
        <v>0.7597222222222223</v>
      </c>
      <c r="L197" s="16">
        <f t="shared" si="21"/>
        <v>1.85</v>
      </c>
      <c r="M197" s="16">
        <f t="shared" si="22"/>
        <v>7</v>
      </c>
      <c r="N197" s="236" t="str">
        <f t="shared" si="23"/>
        <v>7</v>
      </c>
      <c r="O197" s="16">
        <f>'RAW MONTHLY'!K197</f>
        <v>7</v>
      </c>
      <c r="P197" s="16" t="str">
        <f t="shared" si="24"/>
        <v>1</v>
      </c>
      <c r="Q197" s="241">
        <f>'RAW MONTHLY'!L197</f>
        <v>1</v>
      </c>
      <c r="R197" s="249"/>
      <c r="S197" s="242">
        <f t="shared" si="25"/>
        <v>1.85</v>
      </c>
      <c r="T197" s="37"/>
    </row>
    <row r="198" spans="1:20" ht="30" customHeight="1">
      <c r="A198" s="229">
        <f>'RAW MONTHLY'!A198</f>
        <v>44354</v>
      </c>
      <c r="B198" s="230" t="str">
        <f>'RAW MONTHLY'!C198</f>
        <v>INTERCHANGE 33KV</v>
      </c>
      <c r="C198" s="5" t="str">
        <f t="shared" ref="C198:C261" si="27">IF(H198&gt;=0.0001,"1","")</f>
        <v>1</v>
      </c>
      <c r="D198" s="5" t="str">
        <f>'RAW MONTHLY'!E198</f>
        <v>TCN L/S</v>
      </c>
      <c r="E198" s="5" t="str">
        <f t="shared" si="26"/>
        <v>L/S</v>
      </c>
      <c r="F198" s="5"/>
      <c r="G198" s="5"/>
      <c r="H198" s="17">
        <f t="shared" ref="H198:H261" si="28">I198</f>
        <v>0.84027777777777779</v>
      </c>
      <c r="I198" s="7">
        <f>'RAW MONTHLY'!H198</f>
        <v>0.84027777777777779</v>
      </c>
      <c r="J198" s="8">
        <f>'RAW MONTHLY'!I198</f>
        <v>0.99930555555555556</v>
      </c>
      <c r="K198" s="235">
        <f t="shared" ref="K198:K261" si="29">J198</f>
        <v>0.99930555555555556</v>
      </c>
      <c r="L198" s="16">
        <f t="shared" ref="L198:L261" si="30">TEXT(J198-I198,"h:mm")*24</f>
        <v>3.8166666666666664</v>
      </c>
      <c r="M198" s="16">
        <f t="shared" ref="M198:M261" si="31">N198*1</f>
        <v>7</v>
      </c>
      <c r="N198" s="236" t="str">
        <f t="shared" ref="N198:N261" si="32">SUBSTITUTE(O198,"MW","")</f>
        <v>7</v>
      </c>
      <c r="O198" s="16">
        <f>'RAW MONTHLY'!K198</f>
        <v>7</v>
      </c>
      <c r="P198" s="16" t="str">
        <f t="shared" ref="P198:P261" si="33">IF(K198&gt;=0.99,"0","1")</f>
        <v>0</v>
      </c>
      <c r="Q198" s="241">
        <f>'RAW MONTHLY'!L198</f>
        <v>0</v>
      </c>
      <c r="R198" s="249"/>
      <c r="S198" s="242">
        <f t="shared" ref="S198:S261" si="34">Q198*L198*P198</f>
        <v>0</v>
      </c>
      <c r="T198" s="37"/>
    </row>
    <row r="199" spans="1:20" ht="30" customHeight="1">
      <c r="A199" s="229">
        <f>'RAW MONTHLY'!A199</f>
        <v>44354</v>
      </c>
      <c r="B199" s="230" t="str">
        <f>'RAW MONTHLY'!C199</f>
        <v>ROM 33KV</v>
      </c>
      <c r="C199" s="5" t="str">
        <f t="shared" si="27"/>
        <v/>
      </c>
      <c r="D199" s="5" t="str">
        <f>'RAW MONTHLY'!E199</f>
        <v>TCN L/S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L/S</v>
      </c>
      <c r="F199" s="5"/>
      <c r="G199" s="5"/>
      <c r="H199" s="17">
        <f t="shared" si="28"/>
        <v>0</v>
      </c>
      <c r="I199" s="7">
        <f>'RAW MONTHLY'!H199</f>
        <v>0</v>
      </c>
      <c r="J199" s="8">
        <f>'RAW MONTHLY'!I199</f>
        <v>0.30069444444444443</v>
      </c>
      <c r="K199" s="235">
        <f t="shared" si="29"/>
        <v>0.30069444444444443</v>
      </c>
      <c r="L199" s="16">
        <f t="shared" si="30"/>
        <v>7.2166666666666668</v>
      </c>
      <c r="M199" s="16">
        <f t="shared" si="31"/>
        <v>0</v>
      </c>
      <c r="N199" s="236" t="str">
        <f t="shared" si="32"/>
        <v>0</v>
      </c>
      <c r="O199" s="16">
        <f>'RAW MONTHLY'!K199</f>
        <v>0</v>
      </c>
      <c r="P199" s="16" t="str">
        <f t="shared" si="33"/>
        <v>1</v>
      </c>
      <c r="Q199" s="241">
        <f>'RAW MONTHLY'!L199</f>
        <v>14</v>
      </c>
      <c r="R199" s="249"/>
      <c r="S199" s="242">
        <f t="shared" si="34"/>
        <v>101.03333333333333</v>
      </c>
      <c r="T199" s="37"/>
    </row>
    <row r="200" spans="1:20" ht="30" customHeight="1">
      <c r="A200" s="229">
        <f>'RAW MONTHLY'!A200</f>
        <v>44354</v>
      </c>
      <c r="B200" s="230" t="str">
        <f>'RAW MONTHLY'!C200</f>
        <v>ROM 33KV</v>
      </c>
      <c r="C200" s="5" t="str">
        <f t="shared" si="27"/>
        <v>1</v>
      </c>
      <c r="D200" s="5" t="str">
        <f>'RAW MONTHLY'!E200</f>
        <v>TCN L/S</v>
      </c>
      <c r="E200" s="5" t="str">
        <f t="shared" si="35"/>
        <v>L/S</v>
      </c>
      <c r="F200" s="5"/>
      <c r="G200" s="5"/>
      <c r="H200" s="17">
        <f t="shared" si="28"/>
        <v>0.39444444444444443</v>
      </c>
      <c r="I200" s="7">
        <f>'RAW MONTHLY'!H200</f>
        <v>0.39444444444444443</v>
      </c>
      <c r="J200" s="8">
        <f>'RAW MONTHLY'!I200</f>
        <v>0.41666666666666669</v>
      </c>
      <c r="K200" s="235">
        <f t="shared" si="29"/>
        <v>0.41666666666666669</v>
      </c>
      <c r="L200" s="16">
        <f t="shared" si="30"/>
        <v>0.53333333333333333</v>
      </c>
      <c r="M200" s="16">
        <f t="shared" si="31"/>
        <v>0</v>
      </c>
      <c r="N200" s="236" t="str">
        <f t="shared" si="32"/>
        <v>0</v>
      </c>
      <c r="O200" s="16">
        <f>'RAW MONTHLY'!K200</f>
        <v>0</v>
      </c>
      <c r="P200" s="16" t="str">
        <f t="shared" si="33"/>
        <v>1</v>
      </c>
      <c r="Q200" s="241">
        <f>'RAW MONTHLY'!L200</f>
        <v>14</v>
      </c>
      <c r="R200" s="5"/>
      <c r="S200" s="242">
        <f t="shared" si="34"/>
        <v>7.4666666666666668</v>
      </c>
      <c r="T200" s="30"/>
    </row>
    <row r="201" spans="1:20" ht="30" customHeight="1">
      <c r="A201" s="229">
        <f>'RAW MONTHLY'!A201</f>
        <v>44354</v>
      </c>
      <c r="B201" s="230" t="str">
        <f>'RAW MONTHLY'!C201</f>
        <v>ROM 33KV</v>
      </c>
      <c r="C201" s="5" t="str">
        <f t="shared" si="27"/>
        <v>1</v>
      </c>
      <c r="D201" s="5" t="str">
        <f>'RAW MONTHLY'!E201</f>
        <v>EDC F/O</v>
      </c>
      <c r="E201" s="5" t="str">
        <f t="shared" si="35"/>
        <v>EDC</v>
      </c>
      <c r="F201" s="5"/>
      <c r="G201" s="5"/>
      <c r="H201" s="17">
        <f t="shared" si="28"/>
        <v>0.48194444444444445</v>
      </c>
      <c r="I201" s="7">
        <f>'RAW MONTHLY'!H201</f>
        <v>0.48194444444444445</v>
      </c>
      <c r="J201" s="8">
        <f>'RAW MONTHLY'!I201</f>
        <v>0.99930555555555556</v>
      </c>
      <c r="K201" s="235">
        <f t="shared" si="29"/>
        <v>0.99930555555555556</v>
      </c>
      <c r="L201" s="16">
        <f t="shared" si="30"/>
        <v>12.416666666666664</v>
      </c>
      <c r="M201" s="16">
        <f t="shared" si="31"/>
        <v>0</v>
      </c>
      <c r="N201" s="236" t="str">
        <f t="shared" si="32"/>
        <v>0</v>
      </c>
      <c r="O201" s="16">
        <f>'RAW MONTHLY'!K201</f>
        <v>0</v>
      </c>
      <c r="P201" s="16" t="str">
        <f t="shared" si="33"/>
        <v>0</v>
      </c>
      <c r="Q201" s="241">
        <f>'RAW MONTHLY'!L201</f>
        <v>0</v>
      </c>
      <c r="R201" s="5"/>
      <c r="S201" s="242">
        <f t="shared" si="34"/>
        <v>0</v>
      </c>
      <c r="T201" s="37"/>
    </row>
    <row r="202" spans="1:20" ht="30" customHeight="1">
      <c r="A202" s="229">
        <f>'RAW MONTHLY'!A202</f>
        <v>44353</v>
      </c>
      <c r="B202" s="230" t="str">
        <f>'RAW MONTHLY'!C202</f>
        <v>APETE 33KV</v>
      </c>
      <c r="C202" s="5" t="str">
        <f t="shared" si="27"/>
        <v/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0</v>
      </c>
      <c r="I202" s="7">
        <f>'RAW MONTHLY'!H202</f>
        <v>0</v>
      </c>
      <c r="J202" s="8">
        <f>'RAW MONTHLY'!I202</f>
        <v>0.99930555555555556</v>
      </c>
      <c r="K202" s="235">
        <f t="shared" si="29"/>
        <v>0.99930555555555556</v>
      </c>
      <c r="L202" s="16">
        <f t="shared" si="30"/>
        <v>23.983333333333334</v>
      </c>
      <c r="M202" s="16">
        <f t="shared" si="31"/>
        <v>8.5</v>
      </c>
      <c r="N202" s="236" t="str">
        <f t="shared" si="32"/>
        <v>8.5</v>
      </c>
      <c r="O202" s="16">
        <f>'RAW MONTHLY'!K202</f>
        <v>8.5</v>
      </c>
      <c r="P202" s="16" t="str">
        <f t="shared" si="33"/>
        <v>0</v>
      </c>
      <c r="Q202" s="241">
        <f>'RAW MONTHLY'!L202</f>
        <v>0</v>
      </c>
      <c r="R202" s="5"/>
      <c r="S202" s="242">
        <f t="shared" si="34"/>
        <v>0</v>
      </c>
      <c r="T202" s="30"/>
    </row>
    <row r="203" spans="1:20" ht="30" customHeight="1">
      <c r="A203" s="229">
        <f>'RAW MONTHLY'!A203</f>
        <v>44353</v>
      </c>
      <c r="B203" s="230" t="str">
        <f>'RAW MONTHLY'!C203</f>
        <v>MINISTER 33KV</v>
      </c>
      <c r="C203" s="5" t="str">
        <f t="shared" si="27"/>
        <v/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0</v>
      </c>
      <c r="I203" s="7">
        <f>'RAW MONTHLY'!H203</f>
        <v>0</v>
      </c>
      <c r="J203" s="8">
        <f>'RAW MONTHLY'!I203</f>
        <v>0.92152777777777783</v>
      </c>
      <c r="K203" s="235">
        <f t="shared" si="29"/>
        <v>0.92152777777777783</v>
      </c>
      <c r="L203" s="16">
        <f t="shared" si="30"/>
        <v>22.116666666666667</v>
      </c>
      <c r="M203" s="16">
        <f t="shared" si="31"/>
        <v>0.08</v>
      </c>
      <c r="N203" s="236" t="str">
        <f t="shared" si="32"/>
        <v>0.08</v>
      </c>
      <c r="O203" s="16">
        <f>'RAW MONTHLY'!K203</f>
        <v>0.08</v>
      </c>
      <c r="P203" s="16" t="str">
        <f t="shared" si="33"/>
        <v>1</v>
      </c>
      <c r="Q203" s="241">
        <f>'RAW MONTHLY'!L203</f>
        <v>1065</v>
      </c>
      <c r="R203" s="241"/>
      <c r="S203" s="242">
        <f t="shared" si="34"/>
        <v>23554.25</v>
      </c>
      <c r="T203" s="6"/>
    </row>
    <row r="204" spans="1:20" ht="30" customHeight="1">
      <c r="A204" s="229">
        <f>'RAW MONTHLY'!A204</f>
        <v>44353</v>
      </c>
      <c r="B204" s="230" t="str">
        <f>'RAW MONTHLY'!C204</f>
        <v>AGODI 2 33KV</v>
      </c>
      <c r="C204" s="5" t="str">
        <f t="shared" si="27"/>
        <v/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</v>
      </c>
      <c r="I204" s="7">
        <f>'RAW MONTHLY'!H204</f>
        <v>0</v>
      </c>
      <c r="J204" s="8">
        <f>'RAW MONTHLY'!I204</f>
        <v>0.58958333333333335</v>
      </c>
      <c r="K204" s="235">
        <f t="shared" si="29"/>
        <v>0.58958333333333335</v>
      </c>
      <c r="L204" s="16">
        <f t="shared" si="30"/>
        <v>14.15</v>
      </c>
      <c r="M204" s="16">
        <f t="shared" si="31"/>
        <v>10</v>
      </c>
      <c r="N204" s="236" t="str">
        <f t="shared" si="32"/>
        <v>10</v>
      </c>
      <c r="O204" s="16">
        <f>'RAW MONTHLY'!K204</f>
        <v>10</v>
      </c>
      <c r="P204" s="16" t="str">
        <f t="shared" si="33"/>
        <v>1</v>
      </c>
      <c r="Q204" s="241">
        <f>'RAW MONTHLY'!L204</f>
        <v>6</v>
      </c>
      <c r="R204" s="247"/>
      <c r="S204" s="242">
        <f t="shared" si="34"/>
        <v>84.9</v>
      </c>
      <c r="T204" s="6"/>
    </row>
    <row r="205" spans="1:20" ht="30" customHeight="1">
      <c r="A205" s="229">
        <f>'RAW MONTHLY'!A205</f>
        <v>44353</v>
      </c>
      <c r="B205" s="230" t="str">
        <f>'RAW MONTHLY'!C205</f>
        <v>AGODI 1 33KV</v>
      </c>
      <c r="C205" s="5" t="str">
        <f t="shared" si="27"/>
        <v>1</v>
      </c>
      <c r="D205" s="5" t="str">
        <f>'RAW MONTHLY'!E205</f>
        <v>TCN L/S</v>
      </c>
      <c r="E205" s="5" t="str">
        <f t="shared" si="35"/>
        <v>L/S</v>
      </c>
      <c r="F205" s="6"/>
      <c r="G205" s="5"/>
      <c r="H205" s="17">
        <f t="shared" si="28"/>
        <v>0.4368055555555555</v>
      </c>
      <c r="I205" s="7">
        <f>'RAW MONTHLY'!H205</f>
        <v>0.4368055555555555</v>
      </c>
      <c r="J205" s="8">
        <f>'RAW MONTHLY'!I205</f>
        <v>0.58958333333333335</v>
      </c>
      <c r="K205" s="235">
        <f t="shared" si="29"/>
        <v>0.58958333333333335</v>
      </c>
      <c r="L205" s="16">
        <f t="shared" si="30"/>
        <v>3.6666666666666661</v>
      </c>
      <c r="M205" s="16">
        <f t="shared" si="31"/>
        <v>10</v>
      </c>
      <c r="N205" s="236" t="str">
        <f t="shared" si="32"/>
        <v>10</v>
      </c>
      <c r="O205" s="16">
        <f>'RAW MONTHLY'!K205</f>
        <v>10</v>
      </c>
      <c r="P205" s="16" t="str">
        <f t="shared" si="33"/>
        <v>1</v>
      </c>
      <c r="Q205" s="241">
        <f>'RAW MONTHLY'!L205</f>
        <v>227</v>
      </c>
      <c r="R205" s="247"/>
      <c r="S205" s="242">
        <f t="shared" si="34"/>
        <v>832.33333333333314</v>
      </c>
      <c r="T205" s="6"/>
    </row>
    <row r="206" spans="1:20" ht="30" customHeight="1">
      <c r="A206" s="229">
        <f>'RAW MONTHLY'!A206</f>
        <v>44354</v>
      </c>
      <c r="B206" s="230" t="str">
        <f>'RAW MONTHLY'!C206</f>
        <v>SAMONDA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0.49583333333333335</v>
      </c>
      <c r="I206" s="7">
        <f>'RAW MONTHLY'!H206</f>
        <v>0.49583333333333335</v>
      </c>
      <c r="J206" s="8">
        <f>'RAW MONTHLY'!I206</f>
        <v>0.52569444444444446</v>
      </c>
      <c r="K206" s="235">
        <f t="shared" si="29"/>
        <v>0.52569444444444446</v>
      </c>
      <c r="L206" s="16">
        <f t="shared" si="30"/>
        <v>0.71666666666666667</v>
      </c>
      <c r="M206" s="16">
        <f t="shared" si="31"/>
        <v>2.1</v>
      </c>
      <c r="N206" s="236" t="str">
        <f t="shared" si="32"/>
        <v>2.1</v>
      </c>
      <c r="O206" s="16">
        <f>'RAW MONTHLY'!K206</f>
        <v>2.1</v>
      </c>
      <c r="P206" s="16" t="str">
        <f t="shared" si="33"/>
        <v>1</v>
      </c>
      <c r="Q206" s="241">
        <f>'RAW MONTHLY'!L206</f>
        <v>2</v>
      </c>
      <c r="R206" s="248"/>
      <c r="S206" s="242">
        <f t="shared" si="34"/>
        <v>1.4333333333333333</v>
      </c>
      <c r="T206" s="6"/>
    </row>
    <row r="207" spans="1:20" ht="30" customHeight="1">
      <c r="A207" s="229">
        <f>'RAW MONTHLY'!A207</f>
        <v>44354</v>
      </c>
      <c r="B207" s="230" t="str">
        <f>'RAW MONTHLY'!C207</f>
        <v>SAMONDA 33KV</v>
      </c>
      <c r="C207" s="5" t="str">
        <f t="shared" si="27"/>
        <v>1</v>
      </c>
      <c r="D207" s="5" t="str">
        <f>'RAW MONTHLY'!E207</f>
        <v>EDC F/O</v>
      </c>
      <c r="E207" s="5" t="str">
        <f t="shared" si="35"/>
        <v>EDC</v>
      </c>
      <c r="F207" s="6"/>
      <c r="G207" s="5"/>
      <c r="H207" s="17">
        <f t="shared" si="28"/>
        <v>0.53055555555555556</v>
      </c>
      <c r="I207" s="7">
        <f>'RAW MONTHLY'!H207</f>
        <v>0.53055555555555556</v>
      </c>
      <c r="J207" s="8">
        <f>'RAW MONTHLY'!I207</f>
        <v>0.56319444444444444</v>
      </c>
      <c r="K207" s="235">
        <f t="shared" si="29"/>
        <v>0.56319444444444444</v>
      </c>
      <c r="L207" s="16">
        <f t="shared" si="30"/>
        <v>0.78333333333333344</v>
      </c>
      <c r="M207" s="16">
        <f t="shared" si="31"/>
        <v>2.1</v>
      </c>
      <c r="N207" s="236" t="str">
        <f t="shared" si="32"/>
        <v>2.1</v>
      </c>
      <c r="O207" s="16">
        <f>'RAW MONTHLY'!K207</f>
        <v>2.1</v>
      </c>
      <c r="P207" s="16" t="str">
        <f t="shared" si="33"/>
        <v>1</v>
      </c>
      <c r="Q207" s="241">
        <f>'RAW MONTHLY'!L207</f>
        <v>2</v>
      </c>
      <c r="R207" s="248"/>
      <c r="S207" s="242">
        <f t="shared" si="34"/>
        <v>1.5666666666666669</v>
      </c>
      <c r="T207" s="6"/>
    </row>
    <row r="208" spans="1:20" ht="30" customHeight="1">
      <c r="A208" s="229">
        <f>'RAW MONTHLY'!A208</f>
        <v>44354</v>
      </c>
      <c r="B208" s="230" t="str">
        <f>'RAW MONTHLY'!C208</f>
        <v>SAMONDA 33KV</v>
      </c>
      <c r="C208" s="5" t="str">
        <f t="shared" si="27"/>
        <v>1</v>
      </c>
      <c r="D208" s="5" t="str">
        <f>'RAW MONTHLY'!E208</f>
        <v>EDC F/O</v>
      </c>
      <c r="E208" s="5" t="str">
        <f t="shared" si="35"/>
        <v>EDC</v>
      </c>
      <c r="F208" s="6"/>
      <c r="G208" s="5"/>
      <c r="H208" s="17">
        <f t="shared" si="28"/>
        <v>0.57291666666666663</v>
      </c>
      <c r="I208" s="7">
        <f>'RAW MONTHLY'!H208</f>
        <v>0.57291666666666663</v>
      </c>
      <c r="J208" s="8">
        <f>'RAW MONTHLY'!I208</f>
        <v>0.78541666666666676</v>
      </c>
      <c r="K208" s="235">
        <f t="shared" si="29"/>
        <v>0.78541666666666676</v>
      </c>
      <c r="L208" s="16">
        <f t="shared" si="30"/>
        <v>5.0999999999999996</v>
      </c>
      <c r="M208" s="16">
        <f t="shared" si="31"/>
        <v>2.1</v>
      </c>
      <c r="N208" s="236" t="str">
        <f t="shared" si="32"/>
        <v>2.1</v>
      </c>
      <c r="O208" s="16">
        <f>'RAW MONTHLY'!K208</f>
        <v>2.1</v>
      </c>
      <c r="P208" s="16" t="str">
        <f t="shared" si="33"/>
        <v>1</v>
      </c>
      <c r="Q208" s="241">
        <f>'RAW MONTHLY'!L208</f>
        <v>2</v>
      </c>
      <c r="R208" s="244"/>
      <c r="S208" s="242">
        <f t="shared" si="34"/>
        <v>10.199999999999999</v>
      </c>
      <c r="T208" s="6"/>
    </row>
    <row r="209" spans="1:20" ht="30" customHeight="1">
      <c r="A209" s="229">
        <f>'RAW MONTHLY'!A209</f>
        <v>44354</v>
      </c>
      <c r="B209" s="230" t="str">
        <f>'RAW MONTHLY'!C209</f>
        <v>IYAGANKU 33KV</v>
      </c>
      <c r="C209" s="5" t="str">
        <f t="shared" si="27"/>
        <v>1</v>
      </c>
      <c r="D209" s="5" t="str">
        <f>'RAW MONTHLY'!E209</f>
        <v>TCN L/S</v>
      </c>
      <c r="E209" s="5" t="str">
        <f t="shared" si="35"/>
        <v>L/S</v>
      </c>
      <c r="F209" s="6"/>
      <c r="G209" s="5"/>
      <c r="H209" s="17">
        <f t="shared" si="28"/>
        <v>0.84027777777777779</v>
      </c>
      <c r="I209" s="7">
        <f>'RAW MONTHLY'!H209</f>
        <v>0.84027777777777779</v>
      </c>
      <c r="J209" s="8">
        <f>'RAW MONTHLY'!I209</f>
        <v>0.96180555555555547</v>
      </c>
      <c r="K209" s="235">
        <f t="shared" si="29"/>
        <v>0.96180555555555547</v>
      </c>
      <c r="L209" s="16">
        <f t="shared" si="30"/>
        <v>2.9166666666666665</v>
      </c>
      <c r="M209" s="16">
        <f t="shared" si="31"/>
        <v>2.8</v>
      </c>
      <c r="N209" s="236" t="str">
        <f t="shared" si="32"/>
        <v>2.8</v>
      </c>
      <c r="O209" s="16">
        <f>'RAW MONTHLY'!K209</f>
        <v>2.8</v>
      </c>
      <c r="P209" s="16" t="str">
        <f t="shared" si="33"/>
        <v>1</v>
      </c>
      <c r="Q209" s="241">
        <f>'RAW MONTHLY'!L209</f>
        <v>1773</v>
      </c>
      <c r="R209" s="248"/>
      <c r="S209" s="242">
        <f t="shared" si="34"/>
        <v>5171.25</v>
      </c>
      <c r="T209" s="6"/>
    </row>
    <row r="210" spans="1:20" ht="30" customHeight="1">
      <c r="A210" s="229">
        <f>'RAW MONTHLY'!A210</f>
        <v>44383</v>
      </c>
      <c r="B210" s="230" t="str">
        <f>'RAW MONTHLY'!C210</f>
        <v>ERUWA TOWN 33KV FDR</v>
      </c>
      <c r="C210" s="5" t="str">
        <f t="shared" si="27"/>
        <v/>
      </c>
      <c r="D210" s="5" t="str">
        <f>'RAW MONTHLY'!E210</f>
        <v>EDC/F/O</v>
      </c>
      <c r="E210" s="5" t="str">
        <f t="shared" si="35"/>
        <v>EDC</v>
      </c>
      <c r="F210" s="6"/>
      <c r="G210" s="5"/>
      <c r="H210" s="17">
        <f t="shared" si="28"/>
        <v>0</v>
      </c>
      <c r="I210" s="7">
        <f>'RAW MONTHLY'!H210</f>
        <v>0</v>
      </c>
      <c r="J210" s="8">
        <f>'RAW MONTHLY'!I210</f>
        <v>0.99930555555555556</v>
      </c>
      <c r="K210" s="235">
        <f t="shared" si="29"/>
        <v>0.99930555555555556</v>
      </c>
      <c r="L210" s="16">
        <f t="shared" si="30"/>
        <v>23.983333333333334</v>
      </c>
      <c r="M210" s="16">
        <f t="shared" si="31"/>
        <v>0</v>
      </c>
      <c r="N210" s="236" t="str">
        <f t="shared" si="32"/>
        <v>0</v>
      </c>
      <c r="O210" s="16" t="str">
        <f>'RAW MONTHLY'!K210</f>
        <v>0MW</v>
      </c>
      <c r="P210" s="16" t="str">
        <f t="shared" si="33"/>
        <v>0</v>
      </c>
      <c r="Q210" s="241">
        <f>'RAW MONTHLY'!L210</f>
        <v>0</v>
      </c>
      <c r="R210" s="258"/>
      <c r="S210" s="242">
        <f t="shared" si="34"/>
        <v>0</v>
      </c>
      <c r="T210" s="6"/>
    </row>
    <row r="211" spans="1:20" ht="30" customHeight="1">
      <c r="A211" s="229">
        <f>'RAW MONTHLY'!A211</f>
        <v>44383</v>
      </c>
      <c r="B211" s="230" t="str">
        <f>'RAW MONTHLY'!C211</f>
        <v>ERUWA/LANLATE 33KV FDR</v>
      </c>
      <c r="C211" s="5" t="str">
        <f t="shared" si="27"/>
        <v/>
      </c>
      <c r="D211" s="5" t="str">
        <f>'RAW MONTHLY'!E211</f>
        <v>EDC/E/F</v>
      </c>
      <c r="E211" s="5" t="str">
        <f t="shared" si="35"/>
        <v>EDC</v>
      </c>
      <c r="F211" s="6"/>
      <c r="G211" s="5"/>
      <c r="H211" s="17">
        <f t="shared" si="28"/>
        <v>0</v>
      </c>
      <c r="I211" s="7">
        <f>'RAW MONTHLY'!H211</f>
        <v>0</v>
      </c>
      <c r="J211" s="8">
        <f>'RAW MONTHLY'!I211</f>
        <v>2.0833333333333332E-2</v>
      </c>
      <c r="K211" s="235">
        <f t="shared" si="29"/>
        <v>2.0833333333333332E-2</v>
      </c>
      <c r="L211" s="16">
        <f t="shared" si="30"/>
        <v>0.5</v>
      </c>
      <c r="M211" s="16">
        <f t="shared" si="31"/>
        <v>0</v>
      </c>
      <c r="N211" s="236" t="str">
        <f t="shared" si="32"/>
        <v>0</v>
      </c>
      <c r="O211" s="16" t="str">
        <f>'RAW MONTHLY'!K211</f>
        <v>0MW</v>
      </c>
      <c r="P211" s="16" t="str">
        <f t="shared" si="33"/>
        <v>1</v>
      </c>
      <c r="Q211" s="241">
        <f>'RAW MONTHLY'!L211</f>
        <v>4010</v>
      </c>
      <c r="R211" s="258"/>
      <c r="S211" s="242">
        <f t="shared" si="34"/>
        <v>2005</v>
      </c>
      <c r="T211" s="6"/>
    </row>
    <row r="212" spans="1:20" ht="30" customHeight="1">
      <c r="A212" s="229">
        <f>'RAW MONTHLY'!A212</f>
        <v>44383</v>
      </c>
      <c r="B212" s="230" t="str">
        <f>'RAW MONTHLY'!C212</f>
        <v>OMI ADIO 33KV FDR</v>
      </c>
      <c r="C212" s="5" t="str">
        <f t="shared" si="27"/>
        <v/>
      </c>
      <c r="D212" s="5" t="str">
        <f>'RAW MONTHLY'!E212</f>
        <v>EDC/E/F</v>
      </c>
      <c r="E212" s="5" t="str">
        <f t="shared" si="35"/>
        <v>EDC</v>
      </c>
      <c r="F212" s="6"/>
      <c r="G212" s="5"/>
      <c r="H212" s="17">
        <f t="shared" si="28"/>
        <v>0</v>
      </c>
      <c r="I212" s="7">
        <f>'RAW MONTHLY'!H212</f>
        <v>0</v>
      </c>
      <c r="J212" s="8">
        <f>'RAW MONTHLY'!I212</f>
        <v>0.99930555555555556</v>
      </c>
      <c r="K212" s="235">
        <f t="shared" si="29"/>
        <v>0.99930555555555556</v>
      </c>
      <c r="L212" s="16">
        <f t="shared" si="30"/>
        <v>23.983333333333334</v>
      </c>
      <c r="M212" s="16">
        <f t="shared" si="31"/>
        <v>0</v>
      </c>
      <c r="N212" s="236" t="str">
        <f t="shared" si="32"/>
        <v>0</v>
      </c>
      <c r="O212" s="16" t="str">
        <f>'RAW MONTHLY'!K212</f>
        <v>0MW</v>
      </c>
      <c r="P212" s="16" t="str">
        <f t="shared" si="33"/>
        <v>0</v>
      </c>
      <c r="Q212" s="241">
        <f>'RAW MONTHLY'!L212</f>
        <v>0</v>
      </c>
      <c r="R212" s="5"/>
      <c r="S212" s="242">
        <f t="shared" si="34"/>
        <v>0</v>
      </c>
      <c r="T212" s="43"/>
    </row>
    <row r="213" spans="1:20" ht="30" customHeight="1">
      <c r="A213" s="229">
        <f>'RAW MONTHLY'!A213</f>
        <v>44383</v>
      </c>
      <c r="B213" s="230" t="str">
        <f>'RAW MONTHLY'!C213</f>
        <v>APATA 33KV FDR</v>
      </c>
      <c r="C213" s="5" t="str">
        <f t="shared" si="27"/>
        <v>1</v>
      </c>
      <c r="D213" s="5" t="str">
        <f>'RAW MONTHLY'!E213</f>
        <v>TCN/L/S</v>
      </c>
      <c r="E213" s="5" t="str">
        <f t="shared" si="35"/>
        <v>L/S</v>
      </c>
      <c r="F213" s="6"/>
      <c r="G213" s="5"/>
      <c r="H213" s="17">
        <f t="shared" si="28"/>
        <v>0.39374999999999999</v>
      </c>
      <c r="I213" s="7">
        <f>'RAW MONTHLY'!H213</f>
        <v>0.39374999999999999</v>
      </c>
      <c r="J213" s="8">
        <f>'RAW MONTHLY'!I213</f>
        <v>0.4069444444444445</v>
      </c>
      <c r="K213" s="235">
        <f t="shared" si="29"/>
        <v>0.4069444444444445</v>
      </c>
      <c r="L213" s="16">
        <f t="shared" si="30"/>
        <v>0.31666666666666665</v>
      </c>
      <c r="M213" s="16">
        <f t="shared" si="31"/>
        <v>0</v>
      </c>
      <c r="N213" s="236" t="str">
        <f t="shared" si="32"/>
        <v>0</v>
      </c>
      <c r="O213" s="16" t="str">
        <f>'RAW MONTHLY'!K213</f>
        <v>0MW</v>
      </c>
      <c r="P213" s="16" t="str">
        <f t="shared" si="33"/>
        <v>1</v>
      </c>
      <c r="Q213" s="241">
        <f>'RAW MONTHLY'!L213</f>
        <v>117</v>
      </c>
      <c r="R213" s="5"/>
      <c r="S213" s="242">
        <f t="shared" si="34"/>
        <v>37.049999999999997</v>
      </c>
      <c r="T213" s="44"/>
    </row>
    <row r="214" spans="1:20" ht="30" customHeight="1">
      <c r="A214" s="229">
        <f>'RAW MONTHLY'!A214</f>
        <v>44383</v>
      </c>
      <c r="B214" s="230" t="str">
        <f>'RAW MONTHLY'!C214</f>
        <v>ERUWA/LANLATE 33KV FDR</v>
      </c>
      <c r="C214" s="5" t="str">
        <f t="shared" si="27"/>
        <v>1</v>
      </c>
      <c r="D214" s="5" t="str">
        <f>'RAW MONTHLY'!E214</f>
        <v>EDC/E/F</v>
      </c>
      <c r="E214" s="5" t="str">
        <f t="shared" si="35"/>
        <v>EDC</v>
      </c>
      <c r="F214" s="6"/>
      <c r="G214" s="5"/>
      <c r="H214" s="17">
        <f t="shared" si="28"/>
        <v>0.42638888888888887</v>
      </c>
      <c r="I214" s="7">
        <f>'RAW MONTHLY'!H214</f>
        <v>0.42638888888888887</v>
      </c>
      <c r="J214" s="8">
        <f>'RAW MONTHLY'!I214</f>
        <v>0.78611111111111109</v>
      </c>
      <c r="K214" s="235">
        <f t="shared" si="29"/>
        <v>0.78611111111111109</v>
      </c>
      <c r="L214" s="16">
        <f t="shared" si="30"/>
        <v>8.6333333333333329</v>
      </c>
      <c r="M214" s="16">
        <f t="shared" si="31"/>
        <v>1</v>
      </c>
      <c r="N214" s="236" t="str">
        <f t="shared" si="32"/>
        <v>1.0</v>
      </c>
      <c r="O214" s="16" t="str">
        <f>'RAW MONTHLY'!K214</f>
        <v>1.0MW</v>
      </c>
      <c r="P214" s="16" t="str">
        <f t="shared" si="33"/>
        <v>1</v>
      </c>
      <c r="Q214" s="241">
        <f>'RAW MONTHLY'!L214</f>
        <v>4010</v>
      </c>
      <c r="R214" s="5"/>
      <c r="S214" s="242">
        <f t="shared" si="34"/>
        <v>34619.666666666664</v>
      </c>
      <c r="T214" s="44"/>
    </row>
    <row r="215" spans="1:20" ht="30" customHeight="1">
      <c r="A215" s="229">
        <f>'RAW MONTHLY'!A215</f>
        <v>44383</v>
      </c>
      <c r="B215" s="230" t="str">
        <f>'RAW MONTHLY'!C215</f>
        <v>APATA 33KV FDR</v>
      </c>
      <c r="C215" s="5" t="str">
        <f t="shared" si="27"/>
        <v>1</v>
      </c>
      <c r="D215" s="5" t="str">
        <f>'RAW MONTHLY'!E215</f>
        <v>EDC/E/F</v>
      </c>
      <c r="E215" s="5" t="str">
        <f t="shared" si="35"/>
        <v>EDC</v>
      </c>
      <c r="F215" s="6"/>
      <c r="G215" s="5"/>
      <c r="H215" s="17">
        <f t="shared" si="28"/>
        <v>0.73472222222222217</v>
      </c>
      <c r="I215" s="7">
        <f>'RAW MONTHLY'!H215</f>
        <v>0.73472222222222217</v>
      </c>
      <c r="J215" s="8">
        <f>'RAW MONTHLY'!I215</f>
        <v>0.74236111111111114</v>
      </c>
      <c r="K215" s="235">
        <f t="shared" si="29"/>
        <v>0.74236111111111114</v>
      </c>
      <c r="L215" s="16">
        <f t="shared" si="30"/>
        <v>0.18333333333333332</v>
      </c>
      <c r="M215" s="16">
        <f t="shared" si="31"/>
        <v>5</v>
      </c>
      <c r="N215" s="236" t="str">
        <f t="shared" si="32"/>
        <v>5</v>
      </c>
      <c r="O215" s="16" t="str">
        <f>'RAW MONTHLY'!K215</f>
        <v>5MW</v>
      </c>
      <c r="P215" s="16" t="str">
        <f t="shared" si="33"/>
        <v>1</v>
      </c>
      <c r="Q215" s="241">
        <f>'RAW MONTHLY'!L215</f>
        <v>117</v>
      </c>
      <c r="R215" s="5"/>
      <c r="S215" s="242">
        <f t="shared" si="34"/>
        <v>21.45</v>
      </c>
      <c r="T215" s="44"/>
    </row>
    <row r="216" spans="1:20" ht="30" customHeight="1">
      <c r="A216" s="229">
        <f>'RAW MONTHLY'!A216</f>
        <v>44383</v>
      </c>
      <c r="B216" s="230" t="str">
        <f>'RAW MONTHLY'!C216</f>
        <v>APATA 33KV FDR</v>
      </c>
      <c r="C216" s="5" t="str">
        <f t="shared" si="27"/>
        <v>1</v>
      </c>
      <c r="D216" s="5" t="str">
        <f>'RAW MONTHLY'!E216</f>
        <v>TCN/L/S</v>
      </c>
      <c r="E216" s="5" t="str">
        <f t="shared" si="35"/>
        <v>L/S</v>
      </c>
      <c r="F216" s="6"/>
      <c r="G216" s="5"/>
      <c r="H216" s="17">
        <f t="shared" si="28"/>
        <v>0.76736111111111116</v>
      </c>
      <c r="I216" s="7">
        <f>'RAW MONTHLY'!H216</f>
        <v>0.76736111111111116</v>
      </c>
      <c r="J216" s="8">
        <f>'RAW MONTHLY'!I216</f>
        <v>0.78611111111111109</v>
      </c>
      <c r="K216" s="235">
        <f t="shared" si="29"/>
        <v>0.78611111111111109</v>
      </c>
      <c r="L216" s="16">
        <f t="shared" si="30"/>
        <v>0.44999999999999996</v>
      </c>
      <c r="M216" s="16">
        <f t="shared" si="31"/>
        <v>7</v>
      </c>
      <c r="N216" s="236" t="str">
        <f t="shared" si="32"/>
        <v>7</v>
      </c>
      <c r="O216" s="16" t="str">
        <f>'RAW MONTHLY'!K216</f>
        <v>7MW</v>
      </c>
      <c r="P216" s="16" t="str">
        <f t="shared" si="33"/>
        <v>1</v>
      </c>
      <c r="Q216" s="241">
        <f>'RAW MONTHLY'!L216</f>
        <v>117</v>
      </c>
      <c r="R216" s="5"/>
      <c r="S216" s="242">
        <f t="shared" si="34"/>
        <v>52.649999999999991</v>
      </c>
      <c r="T216" s="43"/>
    </row>
    <row r="217" spans="1:20" ht="30" customHeight="1">
      <c r="A217" s="229">
        <f>'RAW MONTHLY'!A217</f>
        <v>44414</v>
      </c>
      <c r="B217" s="230" t="str">
        <f>'RAW MONTHLY'!C217</f>
        <v>LIBERTY 33KV</v>
      </c>
      <c r="C217" s="5" t="str">
        <f t="shared" si="27"/>
        <v>1</v>
      </c>
      <c r="D217" s="5" t="str">
        <f>'RAW MONTHLY'!E217</f>
        <v>EDC F/O</v>
      </c>
      <c r="E217" s="5" t="str">
        <f t="shared" si="35"/>
        <v>EDC</v>
      </c>
      <c r="F217" s="6"/>
      <c r="G217" s="5"/>
      <c r="H217" s="17">
        <f t="shared" si="28"/>
        <v>7.4999999999999997E-2</v>
      </c>
      <c r="I217" s="7">
        <f>'RAW MONTHLY'!H217</f>
        <v>7.4999999999999997E-2</v>
      </c>
      <c r="J217" s="8">
        <f>'RAW MONTHLY'!I217</f>
        <v>7.7777777777777779E-2</v>
      </c>
      <c r="K217" s="235">
        <f t="shared" si="29"/>
        <v>7.7777777777777779E-2</v>
      </c>
      <c r="L217" s="16">
        <f t="shared" si="30"/>
        <v>6.6666666666666666E-2</v>
      </c>
      <c r="M217" s="16">
        <f t="shared" si="31"/>
        <v>2</v>
      </c>
      <c r="N217" s="236" t="str">
        <f t="shared" si="32"/>
        <v>2</v>
      </c>
      <c r="O217" s="16">
        <f>'RAW MONTHLY'!K217</f>
        <v>2</v>
      </c>
      <c r="P217" s="16" t="str">
        <f t="shared" si="33"/>
        <v>1</v>
      </c>
      <c r="Q217" s="241">
        <f>'RAW MONTHLY'!L217</f>
        <v>11</v>
      </c>
      <c r="R217" s="5"/>
      <c r="S217" s="242">
        <f t="shared" si="34"/>
        <v>0.73333333333333328</v>
      </c>
      <c r="T217" s="43"/>
    </row>
    <row r="218" spans="1:20" ht="30" customHeight="1">
      <c r="A218" s="229">
        <f>'RAW MONTHLY'!A218</f>
        <v>44414</v>
      </c>
      <c r="B218" s="230" t="str">
        <f>'RAW MONTHLY'!C218</f>
        <v>INTERCHANGE 33KV</v>
      </c>
      <c r="C218" s="5" t="str">
        <f t="shared" si="27"/>
        <v>1</v>
      </c>
      <c r="D218" s="5" t="str">
        <f>'RAW MONTHLY'!E218</f>
        <v>TCN L/S</v>
      </c>
      <c r="E218" s="5" t="str">
        <f t="shared" si="35"/>
        <v>L/S</v>
      </c>
      <c r="F218" s="6"/>
      <c r="G218" s="5"/>
      <c r="H218" s="17">
        <f t="shared" si="28"/>
        <v>0.34097222222222223</v>
      </c>
      <c r="I218" s="7">
        <f>'RAW MONTHLY'!H218</f>
        <v>0.34097222222222223</v>
      </c>
      <c r="J218" s="8">
        <f>'RAW MONTHLY'!I218</f>
        <v>0.51388888888888895</v>
      </c>
      <c r="K218" s="235">
        <f t="shared" si="29"/>
        <v>0.51388888888888895</v>
      </c>
      <c r="L218" s="16">
        <f t="shared" si="30"/>
        <v>4.1500000000000004</v>
      </c>
      <c r="M218" s="16">
        <f t="shared" si="31"/>
        <v>10</v>
      </c>
      <c r="N218" s="236" t="str">
        <f t="shared" si="32"/>
        <v>10</v>
      </c>
      <c r="O218" s="16">
        <f>'RAW MONTHLY'!K218</f>
        <v>10</v>
      </c>
      <c r="P218" s="16" t="str">
        <f t="shared" si="33"/>
        <v>1</v>
      </c>
      <c r="Q218" s="241">
        <f>'RAW MONTHLY'!L218</f>
        <v>492</v>
      </c>
      <c r="R218" s="5"/>
      <c r="S218" s="242">
        <f t="shared" si="34"/>
        <v>2041.8000000000002</v>
      </c>
      <c r="T218" s="43"/>
    </row>
    <row r="219" spans="1:20" ht="30" customHeight="1">
      <c r="A219" s="229">
        <f>'RAW MONTHLY'!A219</f>
        <v>44414</v>
      </c>
      <c r="B219" s="230" t="str">
        <f>'RAW MONTHLY'!C219</f>
        <v>OLUYOLE 33KV</v>
      </c>
      <c r="C219" s="5" t="str">
        <f t="shared" si="27"/>
        <v>1</v>
      </c>
      <c r="D219" s="5" t="str">
        <f>'RAW MONTHLY'!E219</f>
        <v>EDC F/O</v>
      </c>
      <c r="E219" s="5" t="str">
        <f t="shared" si="35"/>
        <v>EDC</v>
      </c>
      <c r="F219" s="6"/>
      <c r="G219" s="6"/>
      <c r="H219" s="17">
        <f t="shared" si="28"/>
        <v>0.4458333333333333</v>
      </c>
      <c r="I219" s="7">
        <f>'RAW MONTHLY'!H219</f>
        <v>0.4458333333333333</v>
      </c>
      <c r="J219" s="8">
        <f>'RAW MONTHLY'!I219</f>
        <v>0.50763888888888886</v>
      </c>
      <c r="K219" s="235">
        <f t="shared" si="29"/>
        <v>0.50763888888888886</v>
      </c>
      <c r="L219" s="16">
        <f t="shared" si="30"/>
        <v>1.4833333333333334</v>
      </c>
      <c r="M219" s="16">
        <f t="shared" si="31"/>
        <v>4</v>
      </c>
      <c r="N219" s="236" t="str">
        <f t="shared" si="32"/>
        <v>4</v>
      </c>
      <c r="O219" s="16">
        <f>'RAW MONTHLY'!K219</f>
        <v>4</v>
      </c>
      <c r="P219" s="16" t="str">
        <f t="shared" si="33"/>
        <v>1</v>
      </c>
      <c r="Q219" s="241">
        <f>'RAW MONTHLY'!L219</f>
        <v>14</v>
      </c>
      <c r="R219" s="248"/>
      <c r="S219" s="242">
        <f t="shared" si="34"/>
        <v>20.766666666666666</v>
      </c>
      <c r="T219" s="37"/>
    </row>
    <row r="220" spans="1:20" ht="30" customHeight="1">
      <c r="A220" s="229">
        <f>'RAW MONTHLY'!A220</f>
        <v>44414</v>
      </c>
      <c r="B220" s="230" t="str">
        <f>'RAW MONTHLY'!C220</f>
        <v>EXPRESS 33KV</v>
      </c>
      <c r="C220" s="5" t="str">
        <f t="shared" si="27"/>
        <v>1</v>
      </c>
      <c r="D220" s="5" t="str">
        <f>'RAW MONTHLY'!E220</f>
        <v>EDC F/O</v>
      </c>
      <c r="E220" s="5" t="str">
        <f t="shared" si="35"/>
        <v>EDC</v>
      </c>
      <c r="F220" s="6"/>
      <c r="G220" s="6"/>
      <c r="H220" s="17">
        <f t="shared" si="28"/>
        <v>0.4458333333333333</v>
      </c>
      <c r="I220" s="7">
        <f>'RAW MONTHLY'!H220</f>
        <v>0.4458333333333333</v>
      </c>
      <c r="J220" s="8">
        <f>'RAW MONTHLY'!I220</f>
        <v>0.51250000000000007</v>
      </c>
      <c r="K220" s="235">
        <f t="shared" si="29"/>
        <v>0.51250000000000007</v>
      </c>
      <c r="L220" s="16">
        <f t="shared" si="30"/>
        <v>1.6</v>
      </c>
      <c r="M220" s="16">
        <f t="shared" si="31"/>
        <v>8</v>
      </c>
      <c r="N220" s="236" t="str">
        <f t="shared" si="32"/>
        <v>8</v>
      </c>
      <c r="O220" s="16">
        <f>'RAW MONTHLY'!K220</f>
        <v>8</v>
      </c>
      <c r="P220" s="16" t="str">
        <f t="shared" si="33"/>
        <v>1</v>
      </c>
      <c r="Q220" s="241">
        <f>'RAW MONTHLY'!L220</f>
        <v>1</v>
      </c>
      <c r="R220" s="248"/>
      <c r="S220" s="242">
        <f t="shared" si="34"/>
        <v>1.6</v>
      </c>
      <c r="T220" s="37"/>
    </row>
    <row r="221" spans="1:20" ht="30" customHeight="1">
      <c r="A221" s="229">
        <f>'RAW MONTHLY'!A221</f>
        <v>44414</v>
      </c>
      <c r="B221" s="230" t="str">
        <f>'RAW MONTHLY'!C221</f>
        <v>INDUSTRIAL 33KV</v>
      </c>
      <c r="C221" s="5" t="str">
        <f t="shared" si="27"/>
        <v>1</v>
      </c>
      <c r="D221" s="5" t="str">
        <f>'RAW MONTHLY'!E221</f>
        <v>EDC F/O</v>
      </c>
      <c r="E221" s="5" t="str">
        <f t="shared" si="35"/>
        <v>EDC</v>
      </c>
      <c r="F221" s="6"/>
      <c r="G221" s="6"/>
      <c r="H221" s="17">
        <f t="shared" si="28"/>
        <v>0.4465277777777778</v>
      </c>
      <c r="I221" s="7">
        <f>'RAW MONTHLY'!H221</f>
        <v>0.4465277777777778</v>
      </c>
      <c r="J221" s="8">
        <f>'RAW MONTHLY'!I221</f>
        <v>0.50902777777777775</v>
      </c>
      <c r="K221" s="235">
        <f t="shared" si="29"/>
        <v>0.50902777777777775</v>
      </c>
      <c r="L221" s="16">
        <f t="shared" si="30"/>
        <v>1.5</v>
      </c>
      <c r="M221" s="16">
        <f t="shared" si="31"/>
        <v>6</v>
      </c>
      <c r="N221" s="236" t="str">
        <f t="shared" si="32"/>
        <v>6</v>
      </c>
      <c r="O221" s="16">
        <f>'RAW MONTHLY'!K221</f>
        <v>6</v>
      </c>
      <c r="P221" s="16" t="str">
        <f t="shared" si="33"/>
        <v>1</v>
      </c>
      <c r="Q221" s="241">
        <f>'RAW MONTHLY'!L221</f>
        <v>25</v>
      </c>
      <c r="R221" s="248"/>
      <c r="S221" s="242">
        <f t="shared" si="34"/>
        <v>37.5</v>
      </c>
      <c r="T221" s="37"/>
    </row>
    <row r="222" spans="1:20" ht="30" customHeight="1">
      <c r="A222" s="229">
        <f>'RAW MONTHLY'!A222</f>
        <v>44414</v>
      </c>
      <c r="B222" s="230" t="str">
        <f>'RAW MONTHLY'!C222</f>
        <v>EXPRESS 33KV</v>
      </c>
      <c r="C222" s="5" t="str">
        <f t="shared" si="27"/>
        <v>1</v>
      </c>
      <c r="D222" s="5" t="str">
        <f>'RAW MONTHLY'!E222</f>
        <v>EDC F/O</v>
      </c>
      <c r="E222" s="5" t="str">
        <f t="shared" si="35"/>
        <v>EDC</v>
      </c>
      <c r="F222" s="6"/>
      <c r="G222" s="6"/>
      <c r="H222" s="17">
        <f t="shared" si="28"/>
        <v>0.51527777777777783</v>
      </c>
      <c r="I222" s="7">
        <f>'RAW MONTHLY'!H222</f>
        <v>0.51527777777777783</v>
      </c>
      <c r="J222" s="8">
        <f>'RAW MONTHLY'!I222</f>
        <v>0.68125000000000002</v>
      </c>
      <c r="K222" s="235">
        <f t="shared" si="29"/>
        <v>0.68125000000000002</v>
      </c>
      <c r="L222" s="16">
        <f t="shared" si="30"/>
        <v>3.9833333333333334</v>
      </c>
      <c r="M222" s="16">
        <f t="shared" si="31"/>
        <v>5</v>
      </c>
      <c r="N222" s="236" t="str">
        <f t="shared" si="32"/>
        <v>5</v>
      </c>
      <c r="O222" s="16">
        <f>'RAW MONTHLY'!K222</f>
        <v>5</v>
      </c>
      <c r="P222" s="16" t="str">
        <f t="shared" si="33"/>
        <v>1</v>
      </c>
      <c r="Q222" s="241">
        <f>'RAW MONTHLY'!L222</f>
        <v>1</v>
      </c>
      <c r="R222" s="248"/>
      <c r="S222" s="242">
        <f t="shared" si="34"/>
        <v>3.9833333333333334</v>
      </c>
      <c r="T222" s="37"/>
    </row>
    <row r="223" spans="1:20" ht="30" customHeight="1">
      <c r="A223" s="229">
        <f>'RAW MONTHLY'!A223</f>
        <v>44414</v>
      </c>
      <c r="B223" s="230" t="str">
        <f>'RAW MONTHLY'!C223</f>
        <v>INTERCHANGE 33KV</v>
      </c>
      <c r="C223" s="5" t="str">
        <f t="shared" si="27"/>
        <v>1</v>
      </c>
      <c r="D223" s="5" t="str">
        <f>'RAW MONTHLY'!E223</f>
        <v>EDC F/O</v>
      </c>
      <c r="E223" s="5" t="str">
        <f t="shared" si="35"/>
        <v>EDC</v>
      </c>
      <c r="F223" s="6"/>
      <c r="G223" s="6"/>
      <c r="H223" s="17">
        <f t="shared" si="28"/>
        <v>0.52083333333333337</v>
      </c>
      <c r="I223" s="7">
        <f>'RAW MONTHLY'!H223</f>
        <v>0.52083333333333337</v>
      </c>
      <c r="J223" s="8">
        <f>'RAW MONTHLY'!I223</f>
        <v>0.5395833333333333</v>
      </c>
      <c r="K223" s="235">
        <f t="shared" si="29"/>
        <v>0.5395833333333333</v>
      </c>
      <c r="L223" s="16">
        <f t="shared" si="30"/>
        <v>0.44999999999999996</v>
      </c>
      <c r="M223" s="16">
        <f t="shared" si="31"/>
        <v>8</v>
      </c>
      <c r="N223" s="236" t="str">
        <f t="shared" si="32"/>
        <v>8</v>
      </c>
      <c r="O223" s="16">
        <f>'RAW MONTHLY'!K223</f>
        <v>8</v>
      </c>
      <c r="P223" s="16" t="str">
        <f t="shared" si="33"/>
        <v>1</v>
      </c>
      <c r="Q223" s="241">
        <f>'RAW MONTHLY'!L223</f>
        <v>492</v>
      </c>
      <c r="R223" s="247"/>
      <c r="S223" s="242">
        <f t="shared" si="34"/>
        <v>221.39999999999998</v>
      </c>
      <c r="T223" s="37"/>
    </row>
    <row r="224" spans="1:20" ht="30" customHeight="1">
      <c r="A224" s="229">
        <f>'RAW MONTHLY'!A224</f>
        <v>44414</v>
      </c>
      <c r="B224" s="230" t="str">
        <f>'RAW MONTHLY'!C224</f>
        <v>INTERCHANGE 33KV</v>
      </c>
      <c r="C224" s="5" t="str">
        <f t="shared" si="27"/>
        <v>1</v>
      </c>
      <c r="D224" s="5" t="str">
        <f>'RAW MONTHLY'!E224</f>
        <v>EDC F/O</v>
      </c>
      <c r="E224" s="5" t="str">
        <f t="shared" si="35"/>
        <v>EDC</v>
      </c>
      <c r="F224" s="6"/>
      <c r="G224" s="6"/>
      <c r="H224" s="17">
        <f t="shared" si="28"/>
        <v>0.54027777777777775</v>
      </c>
      <c r="I224" s="7">
        <f>'RAW MONTHLY'!H224</f>
        <v>0.54027777777777775</v>
      </c>
      <c r="J224" s="8">
        <f>'RAW MONTHLY'!I224</f>
        <v>0.55069444444444449</v>
      </c>
      <c r="K224" s="235">
        <f t="shared" si="29"/>
        <v>0.55069444444444449</v>
      </c>
      <c r="L224" s="16">
        <f t="shared" si="30"/>
        <v>0.25</v>
      </c>
      <c r="M224" s="16">
        <f t="shared" si="31"/>
        <v>4</v>
      </c>
      <c r="N224" s="236" t="str">
        <f t="shared" si="32"/>
        <v>4</v>
      </c>
      <c r="O224" s="16">
        <f>'RAW MONTHLY'!K224</f>
        <v>4</v>
      </c>
      <c r="P224" s="16" t="str">
        <f t="shared" si="33"/>
        <v>1</v>
      </c>
      <c r="Q224" s="241">
        <f>'RAW MONTHLY'!L224</f>
        <v>492</v>
      </c>
      <c r="R224" s="247"/>
      <c r="S224" s="242">
        <f t="shared" si="34"/>
        <v>123</v>
      </c>
      <c r="T224" s="37"/>
    </row>
    <row r="225" spans="1:20" ht="30" customHeight="1">
      <c r="A225" s="229">
        <f>'RAW MONTHLY'!A225</f>
        <v>44414</v>
      </c>
      <c r="B225" s="230" t="str">
        <f>'RAW MONTHLY'!C225</f>
        <v>LIBERTY 33KV</v>
      </c>
      <c r="C225" s="5" t="str">
        <f t="shared" si="27"/>
        <v>1</v>
      </c>
      <c r="D225" s="5" t="str">
        <f>'RAW MONTHLY'!E225</f>
        <v>TCN L/S</v>
      </c>
      <c r="E225" s="5" t="str">
        <f t="shared" si="35"/>
        <v>L/S</v>
      </c>
      <c r="F225" s="6"/>
      <c r="G225" s="6"/>
      <c r="H225" s="17">
        <f t="shared" si="28"/>
        <v>0.69305555555555554</v>
      </c>
      <c r="I225" s="7">
        <f>'RAW MONTHLY'!H225</f>
        <v>0.69305555555555554</v>
      </c>
      <c r="J225" s="8">
        <f>'RAW MONTHLY'!I225</f>
        <v>0.70347222222222217</v>
      </c>
      <c r="K225" s="235">
        <f t="shared" si="29"/>
        <v>0.70347222222222217</v>
      </c>
      <c r="L225" s="16">
        <f t="shared" si="30"/>
        <v>0.25</v>
      </c>
      <c r="M225" s="16">
        <f t="shared" si="31"/>
        <v>2</v>
      </c>
      <c r="N225" s="236" t="str">
        <f t="shared" si="32"/>
        <v>2</v>
      </c>
      <c r="O225" s="16">
        <f>'RAW MONTHLY'!K225</f>
        <v>2</v>
      </c>
      <c r="P225" s="16" t="str">
        <f t="shared" si="33"/>
        <v>1</v>
      </c>
      <c r="Q225" s="241">
        <f>'RAW MONTHLY'!L225</f>
        <v>11</v>
      </c>
      <c r="R225" s="247"/>
      <c r="S225" s="242">
        <f t="shared" si="34"/>
        <v>2.75</v>
      </c>
      <c r="T225" s="37"/>
    </row>
    <row r="226" spans="1:20" ht="30" customHeight="1">
      <c r="A226" s="229">
        <f>'RAW MONTHLY'!A226</f>
        <v>44382</v>
      </c>
      <c r="B226" s="230" t="str">
        <f>'RAW MONTHLY'!C226</f>
        <v>ROM 33KV</v>
      </c>
      <c r="C226" s="5" t="str">
        <f t="shared" si="27"/>
        <v/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0</v>
      </c>
      <c r="I226" s="7">
        <f>'RAW MONTHLY'!H226</f>
        <v>0</v>
      </c>
      <c r="J226" s="8">
        <f>'RAW MONTHLY'!I226</f>
        <v>0.99930555555555556</v>
      </c>
      <c r="K226" s="235">
        <f t="shared" si="29"/>
        <v>0.99930555555555556</v>
      </c>
      <c r="L226" s="16">
        <f t="shared" si="30"/>
        <v>23.983333333333334</v>
      </c>
      <c r="M226" s="16">
        <f t="shared" si="31"/>
        <v>0</v>
      </c>
      <c r="N226" s="236" t="str">
        <f t="shared" si="32"/>
        <v>0</v>
      </c>
      <c r="O226" s="16">
        <f>'RAW MONTHLY'!K226</f>
        <v>0</v>
      </c>
      <c r="P226" s="16" t="str">
        <f t="shared" si="33"/>
        <v>0</v>
      </c>
      <c r="Q226" s="241">
        <f>'RAW MONTHLY'!L226</f>
        <v>14</v>
      </c>
      <c r="R226" s="249"/>
      <c r="S226" s="242">
        <f t="shared" si="34"/>
        <v>0</v>
      </c>
      <c r="T226" s="30"/>
    </row>
    <row r="227" spans="1:20" ht="30" customHeight="1">
      <c r="A227" s="229">
        <f>'RAW MONTHLY'!A227</f>
        <v>44353</v>
      </c>
      <c r="B227" s="230" t="str">
        <f>'RAW MONTHLY'!C227</f>
        <v>APETE 33KV</v>
      </c>
      <c r="C227" s="5" t="str">
        <f t="shared" si="27"/>
        <v/>
      </c>
      <c r="D227" s="5" t="str">
        <f>'RAW MONTHLY'!E227</f>
        <v>EDC F/O</v>
      </c>
      <c r="E227" s="5" t="str">
        <f t="shared" si="35"/>
        <v>EDC</v>
      </c>
      <c r="F227" s="5"/>
      <c r="G227" s="5"/>
      <c r="H227" s="17">
        <f t="shared" si="28"/>
        <v>0</v>
      </c>
      <c r="I227" s="7">
        <f>'RAW MONTHLY'!H227</f>
        <v>0</v>
      </c>
      <c r="J227" s="8">
        <f>'RAW MONTHLY'!I227</f>
        <v>0.99930555555555556</v>
      </c>
      <c r="K227" s="235">
        <f t="shared" si="29"/>
        <v>0.99930555555555556</v>
      </c>
      <c r="L227" s="16">
        <f t="shared" si="30"/>
        <v>23.983333333333334</v>
      </c>
      <c r="M227" s="16">
        <f t="shared" si="31"/>
        <v>8.5</v>
      </c>
      <c r="N227" s="236" t="str">
        <f t="shared" si="32"/>
        <v>8.5</v>
      </c>
      <c r="O227" s="16">
        <f>'RAW MONTHLY'!K227</f>
        <v>8.5</v>
      </c>
      <c r="P227" s="16" t="str">
        <f t="shared" si="33"/>
        <v>0</v>
      </c>
      <c r="Q227" s="241">
        <f>'RAW MONTHLY'!L227</f>
        <v>0</v>
      </c>
      <c r="R227" s="249"/>
      <c r="S227" s="242">
        <f t="shared" si="34"/>
        <v>0</v>
      </c>
      <c r="T227" s="30"/>
    </row>
    <row r="228" spans="1:20" ht="30" customHeight="1">
      <c r="A228" s="229">
        <f>'RAW MONTHLY'!A228</f>
        <v>44355</v>
      </c>
      <c r="B228" s="230" t="str">
        <f>'RAW MONTHLY'!C228</f>
        <v>MINISTER 33KV</v>
      </c>
      <c r="C228" s="5" t="str">
        <f t="shared" si="27"/>
        <v>1</v>
      </c>
      <c r="D228" s="5" t="str">
        <f>'RAW MONTHLY'!E228</f>
        <v>EDC F/O</v>
      </c>
      <c r="E228" s="5" t="str">
        <f t="shared" si="35"/>
        <v>EDC</v>
      </c>
      <c r="F228" s="5"/>
      <c r="G228" s="5"/>
      <c r="H228" s="17">
        <f t="shared" si="28"/>
        <v>2.1527777777777781E-2</v>
      </c>
      <c r="I228" s="7">
        <f>'RAW MONTHLY'!H228</f>
        <v>2.1527777777777781E-2</v>
      </c>
      <c r="J228" s="8">
        <f>'RAW MONTHLY'!I228</f>
        <v>0.96527777777777779</v>
      </c>
      <c r="K228" s="235">
        <f t="shared" si="29"/>
        <v>0.96527777777777779</v>
      </c>
      <c r="L228" s="16">
        <f t="shared" si="30"/>
        <v>22.65</v>
      </c>
      <c r="M228" s="16">
        <f t="shared" si="31"/>
        <v>0.08</v>
      </c>
      <c r="N228" s="236" t="str">
        <f t="shared" si="32"/>
        <v>0.08</v>
      </c>
      <c r="O228" s="16">
        <f>'RAW MONTHLY'!K228</f>
        <v>0.08</v>
      </c>
      <c r="P228" s="16" t="str">
        <f t="shared" si="33"/>
        <v>1</v>
      </c>
      <c r="Q228" s="241">
        <f>'RAW MONTHLY'!L228</f>
        <v>1065</v>
      </c>
      <c r="R228" s="249"/>
      <c r="S228" s="242">
        <f t="shared" si="34"/>
        <v>24122.25</v>
      </c>
      <c r="T228" s="30"/>
    </row>
    <row r="229" spans="1:20" ht="30" customHeight="1">
      <c r="A229" s="229">
        <f>'RAW MONTHLY'!A229</f>
        <v>44355</v>
      </c>
      <c r="B229" s="230" t="str">
        <f>'RAW MONTHLY'!C229</f>
        <v>AGODI 2 33KV</v>
      </c>
      <c r="C229" s="5" t="str">
        <f t="shared" si="27"/>
        <v>1</v>
      </c>
      <c r="D229" s="5" t="str">
        <f>'RAW MONTHLY'!E229</f>
        <v>EDC F/O</v>
      </c>
      <c r="E229" s="5" t="str">
        <f t="shared" si="35"/>
        <v>EDC</v>
      </c>
      <c r="F229" s="257"/>
      <c r="G229" s="257"/>
      <c r="H229" s="17">
        <f t="shared" si="28"/>
        <v>0.27499999999999997</v>
      </c>
      <c r="I229" s="7">
        <f>'RAW MONTHLY'!H229</f>
        <v>0.27499999999999997</v>
      </c>
      <c r="J229" s="8">
        <f>'RAW MONTHLY'!I229</f>
        <v>0.57986111111111105</v>
      </c>
      <c r="K229" s="235">
        <f t="shared" si="29"/>
        <v>0.57986111111111105</v>
      </c>
      <c r="L229" s="16">
        <f t="shared" si="30"/>
        <v>7.3166666666666664</v>
      </c>
      <c r="M229" s="16">
        <f t="shared" si="31"/>
        <v>7</v>
      </c>
      <c r="N229" s="236" t="str">
        <f t="shared" si="32"/>
        <v>7</v>
      </c>
      <c r="O229" s="16">
        <f>'RAW MONTHLY'!K229</f>
        <v>7</v>
      </c>
      <c r="P229" s="16" t="str">
        <f t="shared" si="33"/>
        <v>1</v>
      </c>
      <c r="Q229" s="241">
        <f>'RAW MONTHLY'!L229</f>
        <v>6</v>
      </c>
      <c r="R229" s="247"/>
      <c r="S229" s="242">
        <f t="shared" si="34"/>
        <v>43.9</v>
      </c>
      <c r="T229" s="30"/>
    </row>
    <row r="230" spans="1:20" ht="30" customHeight="1">
      <c r="A230" s="229">
        <f>'RAW MONTHLY'!A230</f>
        <v>44355</v>
      </c>
      <c r="B230" s="230" t="str">
        <f>'RAW MONTHLY'!C230</f>
        <v>SAMONDA 33KV</v>
      </c>
      <c r="C230" s="5" t="str">
        <f t="shared" si="27"/>
        <v>1</v>
      </c>
      <c r="D230" s="5" t="str">
        <f>'RAW MONTHLY'!E230</f>
        <v>EDC F/O</v>
      </c>
      <c r="E230" s="5" t="str">
        <f t="shared" si="35"/>
        <v>EDC</v>
      </c>
      <c r="F230" s="6"/>
      <c r="G230" s="6"/>
      <c r="H230" s="17">
        <f t="shared" si="28"/>
        <v>0.4375</v>
      </c>
      <c r="I230" s="7">
        <f>'RAW MONTHLY'!H230</f>
        <v>0.4375</v>
      </c>
      <c r="J230" s="8">
        <f>'RAW MONTHLY'!I230</f>
        <v>0.48055555555555557</v>
      </c>
      <c r="K230" s="235">
        <f t="shared" si="29"/>
        <v>0.48055555555555557</v>
      </c>
      <c r="L230" s="16">
        <f t="shared" si="30"/>
        <v>1.0333333333333334</v>
      </c>
      <c r="M230" s="16">
        <f t="shared" si="31"/>
        <v>0.1</v>
      </c>
      <c r="N230" s="236" t="str">
        <f t="shared" si="32"/>
        <v>0.1</v>
      </c>
      <c r="O230" s="16">
        <f>'RAW MONTHLY'!K230</f>
        <v>0.1</v>
      </c>
      <c r="P230" s="16" t="str">
        <f t="shared" si="33"/>
        <v>1</v>
      </c>
      <c r="Q230" s="241">
        <f>'RAW MONTHLY'!L230</f>
        <v>2</v>
      </c>
      <c r="R230" s="247"/>
      <c r="S230" s="242">
        <f t="shared" si="34"/>
        <v>2.0666666666666669</v>
      </c>
      <c r="T230" s="37"/>
    </row>
    <row r="231" spans="1:20" ht="30" customHeight="1">
      <c r="A231" s="229">
        <f>'RAW MONTHLY'!A231</f>
        <v>44355</v>
      </c>
      <c r="B231" s="230" t="str">
        <f>'RAW MONTHLY'!C231</f>
        <v>ELEYELE 33KV</v>
      </c>
      <c r="C231" s="5" t="str">
        <f t="shared" si="27"/>
        <v>1</v>
      </c>
      <c r="D231" s="5" t="str">
        <f>'RAW MONTHLY'!E231</f>
        <v>EDC F/O</v>
      </c>
      <c r="E231" s="5" t="str">
        <f t="shared" si="35"/>
        <v>EDC</v>
      </c>
      <c r="F231" s="6"/>
      <c r="G231" s="6"/>
      <c r="H231" s="17">
        <f t="shared" si="28"/>
        <v>0.43888888888888888</v>
      </c>
      <c r="I231" s="7">
        <f>'RAW MONTHLY'!H231</f>
        <v>0.43888888888888888</v>
      </c>
      <c r="J231" s="8">
        <f>'RAW MONTHLY'!I231</f>
        <v>0.51458333333333328</v>
      </c>
      <c r="K231" s="235">
        <f t="shared" si="29"/>
        <v>0.51458333333333328</v>
      </c>
      <c r="L231" s="16">
        <f t="shared" si="30"/>
        <v>1.8166666666666664</v>
      </c>
      <c r="M231" s="16">
        <f t="shared" si="31"/>
        <v>2.1</v>
      </c>
      <c r="N231" s="236" t="str">
        <f t="shared" si="32"/>
        <v>2.1</v>
      </c>
      <c r="O231" s="16">
        <f>'RAW MONTHLY'!K231</f>
        <v>2.1</v>
      </c>
      <c r="P231" s="16" t="str">
        <f t="shared" si="33"/>
        <v>1</v>
      </c>
      <c r="Q231" s="241">
        <f>'RAW MONTHLY'!L231</f>
        <v>2</v>
      </c>
      <c r="R231" s="248"/>
      <c r="S231" s="242">
        <f t="shared" si="34"/>
        <v>3.6333333333333329</v>
      </c>
      <c r="T231" s="30"/>
    </row>
    <row r="232" spans="1:20" ht="30" customHeight="1">
      <c r="A232" s="229">
        <f>'RAW MONTHLY'!A232</f>
        <v>44355</v>
      </c>
      <c r="B232" s="230" t="str">
        <f>'RAW MONTHLY'!C232</f>
        <v>AGODI 1 33KV</v>
      </c>
      <c r="C232" s="5" t="str">
        <f t="shared" si="27"/>
        <v>1</v>
      </c>
      <c r="D232" s="5" t="str">
        <f>'RAW MONTHLY'!E232</f>
        <v>EDC F/O</v>
      </c>
      <c r="E232" s="5" t="str">
        <f t="shared" si="35"/>
        <v>EDC</v>
      </c>
      <c r="F232" s="6"/>
      <c r="G232" s="5"/>
      <c r="H232" s="17">
        <f t="shared" si="28"/>
        <v>0.44097222222222227</v>
      </c>
      <c r="I232" s="7">
        <f>'RAW MONTHLY'!H232</f>
        <v>0.44097222222222227</v>
      </c>
      <c r="J232" s="8">
        <f>'RAW MONTHLY'!I232</f>
        <v>0.48402777777777778</v>
      </c>
      <c r="K232" s="235">
        <f t="shared" si="29"/>
        <v>0.48402777777777778</v>
      </c>
      <c r="L232" s="16">
        <f t="shared" si="30"/>
        <v>1.0333333333333334</v>
      </c>
      <c r="M232" s="16">
        <f t="shared" si="31"/>
        <v>3.3</v>
      </c>
      <c r="N232" s="236" t="str">
        <f t="shared" si="32"/>
        <v>3.3</v>
      </c>
      <c r="O232" s="16">
        <f>'RAW MONTHLY'!K232</f>
        <v>3.3</v>
      </c>
      <c r="P232" s="16" t="str">
        <f t="shared" si="33"/>
        <v>1</v>
      </c>
      <c r="Q232" s="241">
        <f>'RAW MONTHLY'!L232</f>
        <v>667</v>
      </c>
      <c r="R232" s="246"/>
      <c r="S232" s="242">
        <f t="shared" si="34"/>
        <v>689.23333333333335</v>
      </c>
      <c r="T232" s="27"/>
    </row>
    <row r="233" spans="1:20" ht="30" customHeight="1">
      <c r="A233" s="229">
        <f>'RAW MONTHLY'!A233</f>
        <v>44355</v>
      </c>
      <c r="B233" s="230" t="str">
        <f>'RAW MONTHLY'!C233</f>
        <v>IYAGANKU 33KV</v>
      </c>
      <c r="C233" s="5" t="str">
        <f t="shared" si="27"/>
        <v>1</v>
      </c>
      <c r="D233" s="5" t="str">
        <f>'RAW MONTHLY'!E233</f>
        <v>TCN L/S</v>
      </c>
      <c r="E233" s="5" t="str">
        <f t="shared" si="35"/>
        <v>L/S</v>
      </c>
      <c r="F233" s="6"/>
      <c r="G233" s="5"/>
      <c r="H233" s="17">
        <f t="shared" si="28"/>
        <v>0.44375000000000003</v>
      </c>
      <c r="I233" s="7">
        <f>'RAW MONTHLY'!H233</f>
        <v>0.44375000000000003</v>
      </c>
      <c r="J233" s="8">
        <f>'RAW MONTHLY'!I233</f>
        <v>0.52222222222222225</v>
      </c>
      <c r="K233" s="235">
        <f t="shared" si="29"/>
        <v>0.52222222222222225</v>
      </c>
      <c r="L233" s="16">
        <f t="shared" si="30"/>
        <v>1.8833333333333333</v>
      </c>
      <c r="M233" s="16">
        <f t="shared" si="31"/>
        <v>4</v>
      </c>
      <c r="N233" s="236" t="str">
        <f t="shared" si="32"/>
        <v>4</v>
      </c>
      <c r="O233" s="16">
        <f>'RAW MONTHLY'!K233</f>
        <v>4</v>
      </c>
      <c r="P233" s="16" t="str">
        <f t="shared" si="33"/>
        <v>1</v>
      </c>
      <c r="Q233" s="241">
        <f>'RAW MONTHLY'!L233</f>
        <v>3</v>
      </c>
      <c r="R233" s="241"/>
      <c r="S233" s="242">
        <f t="shared" si="34"/>
        <v>5.65</v>
      </c>
      <c r="T233" s="27"/>
    </row>
    <row r="234" spans="1:20" ht="30" customHeight="1">
      <c r="A234" s="229">
        <f>'RAW MONTHLY'!A234</f>
        <v>44414</v>
      </c>
      <c r="B234" s="230" t="str">
        <f>'RAW MONTHLY'!C234</f>
        <v>ERUWA TOWN 33KV FDR</v>
      </c>
      <c r="C234" s="5" t="str">
        <f t="shared" si="27"/>
        <v/>
      </c>
      <c r="D234" s="5" t="str">
        <f>'RAW MONTHLY'!E234</f>
        <v>EDC/F/O</v>
      </c>
      <c r="E234" s="5" t="str">
        <f t="shared" si="35"/>
        <v>EDC</v>
      </c>
      <c r="F234" s="6"/>
      <c r="G234" s="5"/>
      <c r="H234" s="17">
        <f t="shared" si="28"/>
        <v>0</v>
      </c>
      <c r="I234" s="7">
        <f>'RAW MONTHLY'!H234</f>
        <v>0</v>
      </c>
      <c r="J234" s="8">
        <f>'RAW MONTHLY'!I234</f>
        <v>0.99930555555555556</v>
      </c>
      <c r="K234" s="235">
        <f t="shared" si="29"/>
        <v>0.99930555555555556</v>
      </c>
      <c r="L234" s="16">
        <f t="shared" si="30"/>
        <v>23.983333333333334</v>
      </c>
      <c r="M234" s="16">
        <f t="shared" si="31"/>
        <v>0</v>
      </c>
      <c r="N234" s="236" t="str">
        <f t="shared" si="32"/>
        <v>0</v>
      </c>
      <c r="O234" s="16" t="str">
        <f>'RAW MONTHLY'!K234</f>
        <v>0MW</v>
      </c>
      <c r="P234" s="16" t="str">
        <f t="shared" si="33"/>
        <v>0</v>
      </c>
      <c r="Q234" s="241">
        <f>'RAW MONTHLY'!L234</f>
        <v>0</v>
      </c>
      <c r="R234" s="241"/>
      <c r="S234" s="242">
        <f t="shared" si="34"/>
        <v>0</v>
      </c>
      <c r="T234" s="29"/>
    </row>
    <row r="235" spans="1:20" ht="30" customHeight="1">
      <c r="A235" s="229">
        <f>'RAW MONTHLY'!A235</f>
        <v>44414</v>
      </c>
      <c r="B235" s="230" t="str">
        <f>'RAW MONTHLY'!C235</f>
        <v>OMI ADIO 33KV FDR</v>
      </c>
      <c r="C235" s="5" t="str">
        <f t="shared" si="27"/>
        <v/>
      </c>
      <c r="D235" s="5" t="str">
        <f>'RAW MONTHLY'!E235</f>
        <v>EDC/E/F</v>
      </c>
      <c r="E235" s="5" t="str">
        <f t="shared" si="35"/>
        <v>EDC</v>
      </c>
      <c r="F235" s="6"/>
      <c r="G235" s="5"/>
      <c r="H235" s="17">
        <f t="shared" si="28"/>
        <v>0</v>
      </c>
      <c r="I235" s="7">
        <f>'RAW MONTHLY'!H235</f>
        <v>0</v>
      </c>
      <c r="J235" s="8">
        <f>'RAW MONTHLY'!I235</f>
        <v>0.99930555555555556</v>
      </c>
      <c r="K235" s="235">
        <f t="shared" si="29"/>
        <v>0.99930555555555556</v>
      </c>
      <c r="L235" s="16">
        <f t="shared" si="30"/>
        <v>23.983333333333334</v>
      </c>
      <c r="M235" s="16">
        <f t="shared" si="31"/>
        <v>0</v>
      </c>
      <c r="N235" s="236" t="str">
        <f t="shared" si="32"/>
        <v>0</v>
      </c>
      <c r="O235" s="16" t="str">
        <f>'RAW MONTHLY'!K235</f>
        <v>0MW</v>
      </c>
      <c r="P235" s="16" t="str">
        <f t="shared" si="33"/>
        <v>0</v>
      </c>
      <c r="Q235" s="241">
        <f>'RAW MONTHLY'!L235</f>
        <v>0</v>
      </c>
      <c r="R235" s="241"/>
      <c r="S235" s="242">
        <f t="shared" si="34"/>
        <v>0</v>
      </c>
      <c r="T235" s="42"/>
    </row>
    <row r="236" spans="1:20" ht="30" customHeight="1">
      <c r="A236" s="229">
        <f>'RAW MONTHLY'!A236</f>
        <v>44414</v>
      </c>
      <c r="B236" s="230" t="str">
        <f>'RAW MONTHLY'!C236</f>
        <v>APATA 33KV FDR</v>
      </c>
      <c r="C236" s="5" t="str">
        <f t="shared" si="27"/>
        <v>1</v>
      </c>
      <c r="D236" s="5" t="str">
        <f>'RAW MONTHLY'!E236</f>
        <v>EDC/E/F</v>
      </c>
      <c r="E236" s="5" t="str">
        <f t="shared" si="35"/>
        <v>EDC</v>
      </c>
      <c r="F236" s="6"/>
      <c r="G236" s="5"/>
      <c r="H236" s="17">
        <f t="shared" si="28"/>
        <v>0.40625</v>
      </c>
      <c r="I236" s="7">
        <f>'RAW MONTHLY'!H236</f>
        <v>0.40625</v>
      </c>
      <c r="J236" s="8">
        <f>'RAW MONTHLY'!I236</f>
        <v>0.41319444444444442</v>
      </c>
      <c r="K236" s="235">
        <f t="shared" si="29"/>
        <v>0.41319444444444442</v>
      </c>
      <c r="L236" s="16">
        <f t="shared" si="30"/>
        <v>0.16666666666666666</v>
      </c>
      <c r="M236" s="16">
        <f t="shared" si="31"/>
        <v>1</v>
      </c>
      <c r="N236" s="236" t="str">
        <f t="shared" si="32"/>
        <v>1</v>
      </c>
      <c r="O236" s="16" t="str">
        <f>'RAW MONTHLY'!K236</f>
        <v>1MW</v>
      </c>
      <c r="P236" s="16" t="str">
        <f t="shared" si="33"/>
        <v>1</v>
      </c>
      <c r="Q236" s="241">
        <f>'RAW MONTHLY'!L236</f>
        <v>117</v>
      </c>
      <c r="R236" s="241"/>
      <c r="S236" s="242">
        <f t="shared" si="34"/>
        <v>19.5</v>
      </c>
      <c r="T236" s="42"/>
    </row>
    <row r="237" spans="1:20" ht="30" customHeight="1">
      <c r="A237" s="229">
        <f>'RAW MONTHLY'!A237</f>
        <v>44414</v>
      </c>
      <c r="B237" s="230" t="str">
        <f>'RAW MONTHLY'!C237</f>
        <v>ERUWA/LANLATE 33KV FDR</v>
      </c>
      <c r="C237" s="5" t="str">
        <f t="shared" si="27"/>
        <v>1</v>
      </c>
      <c r="D237" s="5" t="str">
        <f>'RAW MONTHLY'!E237</f>
        <v>EDC/E/F</v>
      </c>
      <c r="E237" s="5" t="str">
        <f t="shared" si="35"/>
        <v>EDC</v>
      </c>
      <c r="F237" s="6"/>
      <c r="G237" s="5"/>
      <c r="H237" s="17">
        <f t="shared" si="28"/>
        <v>0.44166666666666665</v>
      </c>
      <c r="I237" s="7">
        <f>'RAW MONTHLY'!H237</f>
        <v>0.44166666666666665</v>
      </c>
      <c r="J237" s="8">
        <f>'RAW MONTHLY'!I237</f>
        <v>0.99930555555555556</v>
      </c>
      <c r="K237" s="235">
        <f t="shared" si="29"/>
        <v>0.99930555555555556</v>
      </c>
      <c r="L237" s="16">
        <f t="shared" si="30"/>
        <v>13.383333333333333</v>
      </c>
      <c r="M237" s="16">
        <f t="shared" si="31"/>
        <v>0.2</v>
      </c>
      <c r="N237" s="236" t="str">
        <f t="shared" si="32"/>
        <v>0.2</v>
      </c>
      <c r="O237" s="16" t="str">
        <f>'RAW MONTHLY'!K237</f>
        <v>0.2MW</v>
      </c>
      <c r="P237" s="16" t="str">
        <f t="shared" si="33"/>
        <v>0</v>
      </c>
      <c r="Q237" s="241">
        <f>'RAW MONTHLY'!L237</f>
        <v>0</v>
      </c>
      <c r="R237" s="241"/>
      <c r="S237" s="242">
        <f t="shared" si="34"/>
        <v>0</v>
      </c>
      <c r="T237" s="20"/>
    </row>
    <row r="238" spans="1:20" ht="30" customHeight="1">
      <c r="A238" s="229">
        <f>'RAW MONTHLY'!A238</f>
        <v>44414</v>
      </c>
      <c r="B238" s="230" t="str">
        <f>'RAW MONTHLY'!C238</f>
        <v>APATA 33KV FDR</v>
      </c>
      <c r="C238" s="5" t="str">
        <f t="shared" si="27"/>
        <v>1</v>
      </c>
      <c r="D238" s="5" t="str">
        <f>'RAW MONTHLY'!E238</f>
        <v>EDC/E/F</v>
      </c>
      <c r="E238" s="5" t="str">
        <f t="shared" si="35"/>
        <v>EDC</v>
      </c>
      <c r="F238" s="5"/>
      <c r="G238" s="5"/>
      <c r="H238" s="17">
        <f t="shared" si="28"/>
        <v>0.4458333333333333</v>
      </c>
      <c r="I238" s="7">
        <f>'RAW MONTHLY'!H238</f>
        <v>0.4458333333333333</v>
      </c>
      <c r="J238" s="8">
        <f>'RAW MONTHLY'!I238</f>
        <v>0.51736111111111105</v>
      </c>
      <c r="K238" s="235">
        <f t="shared" si="29"/>
        <v>0.51736111111111105</v>
      </c>
      <c r="L238" s="16">
        <f t="shared" si="30"/>
        <v>1.7166666666666668</v>
      </c>
      <c r="M238" s="16">
        <f t="shared" si="31"/>
        <v>1</v>
      </c>
      <c r="N238" s="236" t="str">
        <f t="shared" si="32"/>
        <v>1</v>
      </c>
      <c r="O238" s="16" t="str">
        <f>'RAW MONTHLY'!K238</f>
        <v>1MW</v>
      </c>
      <c r="P238" s="16" t="str">
        <f t="shared" si="33"/>
        <v>1</v>
      </c>
      <c r="Q238" s="241">
        <f>'RAW MONTHLY'!L238</f>
        <v>117</v>
      </c>
      <c r="R238" s="249"/>
      <c r="S238" s="242">
        <f t="shared" si="34"/>
        <v>200.85000000000002</v>
      </c>
      <c r="T238" s="30"/>
    </row>
    <row r="239" spans="1:20" ht="30" customHeight="1">
      <c r="A239" s="229">
        <f>'RAW MONTHLY'!A239</f>
        <v>44414</v>
      </c>
      <c r="B239" s="230" t="str">
        <f>'RAW MONTHLY'!C239</f>
        <v>APATA 33KV FDR</v>
      </c>
      <c r="C239" s="5" t="str">
        <f t="shared" si="27"/>
        <v>1</v>
      </c>
      <c r="D239" s="5" t="str">
        <f>'RAW MONTHLY'!E239</f>
        <v>EDC/F/O</v>
      </c>
      <c r="E239" s="5" t="str">
        <f t="shared" si="35"/>
        <v>EDC</v>
      </c>
      <c r="F239" s="5"/>
      <c r="G239" s="5"/>
      <c r="H239" s="17">
        <f t="shared" si="28"/>
        <v>0.53125</v>
      </c>
      <c r="I239" s="7">
        <f>'RAW MONTHLY'!H239</f>
        <v>0.53125</v>
      </c>
      <c r="J239" s="8">
        <f>'RAW MONTHLY'!I239</f>
        <v>0.70486111111111116</v>
      </c>
      <c r="K239" s="235">
        <f t="shared" si="29"/>
        <v>0.70486111111111116</v>
      </c>
      <c r="L239" s="16">
        <f t="shared" si="30"/>
        <v>4.166666666666667</v>
      </c>
      <c r="M239" s="16">
        <f t="shared" si="31"/>
        <v>1</v>
      </c>
      <c r="N239" s="236" t="str">
        <f t="shared" si="32"/>
        <v>1</v>
      </c>
      <c r="O239" s="16" t="str">
        <f>'RAW MONTHLY'!K239</f>
        <v>1MW</v>
      </c>
      <c r="P239" s="16" t="str">
        <f t="shared" si="33"/>
        <v>1</v>
      </c>
      <c r="Q239" s="241">
        <f>'RAW MONTHLY'!L239</f>
        <v>117</v>
      </c>
      <c r="R239" s="249"/>
      <c r="S239" s="242">
        <f t="shared" si="34"/>
        <v>487.50000000000006</v>
      </c>
      <c r="T239" s="30"/>
    </row>
    <row r="240" spans="1:20" ht="30" customHeight="1">
      <c r="A240" s="229">
        <f>'RAW MONTHLY'!A240</f>
        <v>44414</v>
      </c>
      <c r="B240" s="230" t="str">
        <f>'RAW MONTHLY'!C240</f>
        <v>APATA 33KV FDR</v>
      </c>
      <c r="C240" s="5" t="str">
        <f t="shared" si="27"/>
        <v>1</v>
      </c>
      <c r="D240" s="5" t="str">
        <f>'RAW MONTHLY'!E240</f>
        <v>EDC/E/F</v>
      </c>
      <c r="E240" s="5" t="str">
        <f t="shared" si="35"/>
        <v>EDC</v>
      </c>
      <c r="F240" s="5"/>
      <c r="G240" s="5"/>
      <c r="H240" s="17">
        <f t="shared" si="28"/>
        <v>0.78402777777777777</v>
      </c>
      <c r="I240" s="7">
        <f>'RAW MONTHLY'!H240</f>
        <v>0.78402777777777777</v>
      </c>
      <c r="J240" s="8">
        <f>'RAW MONTHLY'!I240</f>
        <v>0.79027777777777775</v>
      </c>
      <c r="K240" s="235">
        <f t="shared" si="29"/>
        <v>0.79027777777777775</v>
      </c>
      <c r="L240" s="16">
        <f t="shared" si="30"/>
        <v>0.15</v>
      </c>
      <c r="M240" s="16">
        <f t="shared" si="31"/>
        <v>3</v>
      </c>
      <c r="N240" s="236" t="str">
        <f t="shared" si="32"/>
        <v>3</v>
      </c>
      <c r="O240" s="16" t="str">
        <f>'RAW MONTHLY'!K240</f>
        <v>3MW</v>
      </c>
      <c r="P240" s="16" t="str">
        <f t="shared" si="33"/>
        <v>1</v>
      </c>
      <c r="Q240" s="241">
        <f>'RAW MONTHLY'!L240</f>
        <v>117</v>
      </c>
      <c r="R240" s="5"/>
      <c r="S240" s="242">
        <f t="shared" si="34"/>
        <v>17.55</v>
      </c>
      <c r="T240" s="30"/>
    </row>
    <row r="241" spans="1:20" ht="30" customHeight="1">
      <c r="A241" s="229">
        <f>'RAW MONTHLY'!A241</f>
        <v>44445</v>
      </c>
      <c r="B241" s="230" t="str">
        <f>'RAW MONTHLY'!C241</f>
        <v>OLUYOLE 33KV</v>
      </c>
      <c r="C241" s="5" t="str">
        <f t="shared" si="27"/>
        <v>1</v>
      </c>
      <c r="D241" s="5" t="str">
        <f>'RAW MONTHLY'!E241</f>
        <v>EDC F/O</v>
      </c>
      <c r="E241" s="5" t="str">
        <f t="shared" si="35"/>
        <v>EDC</v>
      </c>
      <c r="F241" s="6"/>
      <c r="G241" s="5"/>
      <c r="H241" s="17">
        <f t="shared" si="28"/>
        <v>0.13958333333333334</v>
      </c>
      <c r="I241" s="7">
        <f>'RAW MONTHLY'!H241</f>
        <v>0.13958333333333334</v>
      </c>
      <c r="J241" s="8">
        <f>'RAW MONTHLY'!I241</f>
        <v>0.14722222222222223</v>
      </c>
      <c r="K241" s="235">
        <f t="shared" si="29"/>
        <v>0.14722222222222223</v>
      </c>
      <c r="L241" s="16">
        <f t="shared" si="30"/>
        <v>0.18333333333333332</v>
      </c>
      <c r="M241" s="16">
        <f t="shared" si="31"/>
        <v>10</v>
      </c>
      <c r="N241" s="236" t="str">
        <f t="shared" si="32"/>
        <v>10</v>
      </c>
      <c r="O241" s="16">
        <f>'RAW MONTHLY'!K241</f>
        <v>10</v>
      </c>
      <c r="P241" s="16" t="str">
        <f t="shared" si="33"/>
        <v>1</v>
      </c>
      <c r="Q241" s="241">
        <f>'RAW MONTHLY'!L241</f>
        <v>14</v>
      </c>
      <c r="R241" s="249"/>
      <c r="S241" s="242">
        <f t="shared" si="34"/>
        <v>2.5666666666666664</v>
      </c>
      <c r="T241" s="30"/>
    </row>
    <row r="242" spans="1:20" ht="30" customHeight="1">
      <c r="A242" s="229">
        <f>'RAW MONTHLY'!A242</f>
        <v>44445</v>
      </c>
      <c r="B242" s="230" t="str">
        <f>'RAW MONTHLY'!C242</f>
        <v>INTERCHANGE 33KV</v>
      </c>
      <c r="C242" s="5" t="str">
        <f t="shared" si="27"/>
        <v>1</v>
      </c>
      <c r="D242" s="5" t="str">
        <f>'RAW MONTHLY'!E242</f>
        <v>TCN L/S</v>
      </c>
      <c r="E242" s="5" t="str">
        <f t="shared" si="35"/>
        <v>L/S</v>
      </c>
      <c r="F242" s="6"/>
      <c r="G242" s="5"/>
      <c r="H242" s="17">
        <f t="shared" si="28"/>
        <v>0.21388888888888891</v>
      </c>
      <c r="I242" s="7">
        <f>'RAW MONTHLY'!H242</f>
        <v>0.21388888888888891</v>
      </c>
      <c r="J242" s="8">
        <f>'RAW MONTHLY'!I242</f>
        <v>0.40902777777777777</v>
      </c>
      <c r="K242" s="235">
        <f t="shared" si="29"/>
        <v>0.40902777777777777</v>
      </c>
      <c r="L242" s="16">
        <f t="shared" si="30"/>
        <v>4.6833333333333336</v>
      </c>
      <c r="M242" s="16">
        <f t="shared" si="31"/>
        <v>10</v>
      </c>
      <c r="N242" s="236" t="str">
        <f t="shared" si="32"/>
        <v>10</v>
      </c>
      <c r="O242" s="16">
        <f>'RAW MONTHLY'!K242</f>
        <v>10</v>
      </c>
      <c r="P242" s="16" t="str">
        <f t="shared" si="33"/>
        <v>1</v>
      </c>
      <c r="Q242" s="241">
        <f>'RAW MONTHLY'!L242</f>
        <v>492</v>
      </c>
      <c r="R242" s="249"/>
      <c r="S242" s="242">
        <f t="shared" si="34"/>
        <v>2304.2000000000003</v>
      </c>
      <c r="T242" s="37"/>
    </row>
    <row r="243" spans="1:20" ht="30" customHeight="1">
      <c r="A243" s="229">
        <f>'RAW MONTHLY'!A243</f>
        <v>44445</v>
      </c>
      <c r="B243" s="230" t="str">
        <f>'RAW MONTHLY'!C243</f>
        <v>LIBERTY 33KV</v>
      </c>
      <c r="C243" s="5" t="str">
        <f t="shared" si="27"/>
        <v>1</v>
      </c>
      <c r="D243" s="5" t="str">
        <f>'RAW MONTHLY'!E243</f>
        <v>EDC F/O</v>
      </c>
      <c r="E243" s="5" t="str">
        <f t="shared" si="35"/>
        <v>EDC</v>
      </c>
      <c r="F243" s="6"/>
      <c r="G243" s="5"/>
      <c r="H243" s="17">
        <f t="shared" si="28"/>
        <v>0.29236111111111113</v>
      </c>
      <c r="I243" s="7">
        <f>'RAW MONTHLY'!H243</f>
        <v>0.29236111111111113</v>
      </c>
      <c r="J243" s="8">
        <f>'RAW MONTHLY'!I243</f>
        <v>0.32569444444444445</v>
      </c>
      <c r="K243" s="235">
        <f t="shared" si="29"/>
        <v>0.32569444444444445</v>
      </c>
      <c r="L243" s="16">
        <f t="shared" si="30"/>
        <v>0.8</v>
      </c>
      <c r="M243" s="16">
        <f t="shared" si="31"/>
        <v>4</v>
      </c>
      <c r="N243" s="236" t="str">
        <f t="shared" si="32"/>
        <v>4</v>
      </c>
      <c r="O243" s="16">
        <f>'RAW MONTHLY'!K243</f>
        <v>4</v>
      </c>
      <c r="P243" s="16" t="str">
        <f t="shared" si="33"/>
        <v>1</v>
      </c>
      <c r="Q243" s="241">
        <f>'RAW MONTHLY'!L243</f>
        <v>11</v>
      </c>
      <c r="R243" s="5"/>
      <c r="S243" s="242">
        <f t="shared" si="34"/>
        <v>8.8000000000000007</v>
      </c>
      <c r="T243" s="30"/>
    </row>
    <row r="244" spans="1:20" ht="30" customHeight="1">
      <c r="A244" s="229">
        <f>'RAW MONTHLY'!A244</f>
        <v>44445</v>
      </c>
      <c r="B244" s="230" t="str">
        <f>'RAW MONTHLY'!C244</f>
        <v>EXPRESS 33KV</v>
      </c>
      <c r="C244" s="5" t="str">
        <f t="shared" si="27"/>
        <v>1</v>
      </c>
      <c r="D244" s="5" t="str">
        <f>'RAW MONTHLY'!E244</f>
        <v>TCN L/S</v>
      </c>
      <c r="E244" s="5" t="str">
        <f t="shared" si="35"/>
        <v>L/S</v>
      </c>
      <c r="F244" s="6"/>
      <c r="G244" s="5"/>
      <c r="H244" s="17">
        <f t="shared" si="28"/>
        <v>0.51041666666666663</v>
      </c>
      <c r="I244" s="7">
        <f>'RAW MONTHLY'!H244</f>
        <v>0.51041666666666663</v>
      </c>
      <c r="J244" s="8">
        <f>'RAW MONTHLY'!I244</f>
        <v>0.68472222222222223</v>
      </c>
      <c r="K244" s="235">
        <f t="shared" si="29"/>
        <v>0.68472222222222223</v>
      </c>
      <c r="L244" s="16">
        <f t="shared" si="30"/>
        <v>4.1833333333333336</v>
      </c>
      <c r="M244" s="16">
        <f t="shared" si="31"/>
        <v>5</v>
      </c>
      <c r="N244" s="236" t="str">
        <f t="shared" si="32"/>
        <v>5</v>
      </c>
      <c r="O244" s="16">
        <f>'RAW MONTHLY'!K244</f>
        <v>5</v>
      </c>
      <c r="P244" s="16" t="str">
        <f t="shared" si="33"/>
        <v>1</v>
      </c>
      <c r="Q244" s="241">
        <f>'RAW MONTHLY'!L244</f>
        <v>1</v>
      </c>
      <c r="R244" s="246"/>
      <c r="S244" s="242">
        <f t="shared" si="34"/>
        <v>4.1833333333333336</v>
      </c>
      <c r="T244" s="27"/>
    </row>
    <row r="245" spans="1:20" ht="30" customHeight="1">
      <c r="A245" s="229">
        <f>'RAW MONTHLY'!A245</f>
        <v>44445</v>
      </c>
      <c r="B245" s="230" t="str">
        <f>'RAW MONTHLY'!C245</f>
        <v>INDUSTRIAL 33KV</v>
      </c>
      <c r="C245" s="5" t="str">
        <f t="shared" si="27"/>
        <v>1</v>
      </c>
      <c r="D245" s="5" t="str">
        <f>'RAW MONTHLY'!E245</f>
        <v>EDC F/O</v>
      </c>
      <c r="E245" s="5" t="str">
        <f t="shared" si="35"/>
        <v>EDC</v>
      </c>
      <c r="F245" s="6"/>
      <c r="G245" s="5"/>
      <c r="H245" s="17">
        <f t="shared" si="28"/>
        <v>0.51736111111111105</v>
      </c>
      <c r="I245" s="7">
        <f>'RAW MONTHLY'!H245</f>
        <v>0.51736111111111105</v>
      </c>
      <c r="J245" s="8">
        <f>'RAW MONTHLY'!I245</f>
        <v>0.54236111111111118</v>
      </c>
      <c r="K245" s="235">
        <f t="shared" si="29"/>
        <v>0.54236111111111118</v>
      </c>
      <c r="L245" s="16">
        <f t="shared" si="30"/>
        <v>0.6</v>
      </c>
      <c r="M245" s="16">
        <f t="shared" si="31"/>
        <v>5</v>
      </c>
      <c r="N245" s="236" t="str">
        <f t="shared" si="32"/>
        <v>5</v>
      </c>
      <c r="O245" s="16">
        <f>'RAW MONTHLY'!K245</f>
        <v>5</v>
      </c>
      <c r="P245" s="16" t="str">
        <f t="shared" si="33"/>
        <v>1</v>
      </c>
      <c r="Q245" s="241">
        <f>'RAW MONTHLY'!L245</f>
        <v>25</v>
      </c>
      <c r="R245" s="241"/>
      <c r="S245" s="242">
        <f t="shared" si="34"/>
        <v>15</v>
      </c>
      <c r="T245" s="27"/>
    </row>
    <row r="246" spans="1:20" ht="30" customHeight="1">
      <c r="A246" s="229">
        <f>'RAW MONTHLY'!A246</f>
        <v>44445</v>
      </c>
      <c r="B246" s="230" t="str">
        <f>'RAW MONTHLY'!C246</f>
        <v>INTERCHANGE 33KV</v>
      </c>
      <c r="C246" s="5" t="str">
        <f t="shared" si="27"/>
        <v>1</v>
      </c>
      <c r="D246" s="5" t="str">
        <f>'RAW MONTHLY'!E246</f>
        <v>EDC F/O</v>
      </c>
      <c r="E246" s="5" t="str">
        <f t="shared" si="35"/>
        <v>EDC</v>
      </c>
      <c r="F246" s="6"/>
      <c r="G246" s="5"/>
      <c r="H246" s="17">
        <f t="shared" si="28"/>
        <v>0.54583333333333328</v>
      </c>
      <c r="I246" s="7">
        <f>'RAW MONTHLY'!H246</f>
        <v>0.54583333333333328</v>
      </c>
      <c r="J246" s="8">
        <f>'RAW MONTHLY'!I246</f>
        <v>0.71527777777777779</v>
      </c>
      <c r="K246" s="235">
        <f t="shared" si="29"/>
        <v>0.71527777777777779</v>
      </c>
      <c r="L246" s="16">
        <f t="shared" si="30"/>
        <v>4.0666666666666664</v>
      </c>
      <c r="M246" s="16">
        <f t="shared" si="31"/>
        <v>9</v>
      </c>
      <c r="N246" s="236" t="str">
        <f t="shared" si="32"/>
        <v>9</v>
      </c>
      <c r="O246" s="16">
        <f>'RAW MONTHLY'!K246</f>
        <v>9</v>
      </c>
      <c r="P246" s="16" t="str">
        <f t="shared" si="33"/>
        <v>1</v>
      </c>
      <c r="Q246" s="241">
        <f>'RAW MONTHLY'!L246</f>
        <v>492</v>
      </c>
      <c r="R246" s="241"/>
      <c r="S246" s="242">
        <f t="shared" si="34"/>
        <v>2000.8</v>
      </c>
      <c r="T246" s="29"/>
    </row>
    <row r="247" spans="1:20" ht="30" customHeight="1">
      <c r="A247" s="229">
        <f>'RAW MONTHLY'!A247</f>
        <v>44445</v>
      </c>
      <c r="B247" s="230" t="str">
        <f>'RAW MONTHLY'!C247</f>
        <v>INDUSTRIAL 33KV</v>
      </c>
      <c r="C247" s="5" t="str">
        <f t="shared" si="27"/>
        <v>1</v>
      </c>
      <c r="D247" s="5" t="str">
        <f>'RAW MONTHLY'!E247</f>
        <v>EDC F/O</v>
      </c>
      <c r="E247" s="5" t="str">
        <f t="shared" si="35"/>
        <v>EDC</v>
      </c>
      <c r="F247" s="6"/>
      <c r="G247" s="5"/>
      <c r="H247" s="17">
        <f t="shared" si="28"/>
        <v>0.54791666666666672</v>
      </c>
      <c r="I247" s="7">
        <f>'RAW MONTHLY'!H247</f>
        <v>0.54791666666666672</v>
      </c>
      <c r="J247" s="8">
        <f>'RAW MONTHLY'!I247</f>
        <v>0.68611111111111101</v>
      </c>
      <c r="K247" s="235">
        <f t="shared" si="29"/>
        <v>0.68611111111111101</v>
      </c>
      <c r="L247" s="16">
        <f t="shared" si="30"/>
        <v>3.3166666666666664</v>
      </c>
      <c r="M247" s="16">
        <f t="shared" si="31"/>
        <v>1</v>
      </c>
      <c r="N247" s="236" t="str">
        <f t="shared" si="32"/>
        <v>1</v>
      </c>
      <c r="O247" s="16">
        <f>'RAW MONTHLY'!K247</f>
        <v>1</v>
      </c>
      <c r="P247" s="16" t="str">
        <f t="shared" si="33"/>
        <v>1</v>
      </c>
      <c r="Q247" s="241">
        <f>'RAW MONTHLY'!L247</f>
        <v>25</v>
      </c>
      <c r="R247" s="241"/>
      <c r="S247" s="242">
        <f t="shared" si="34"/>
        <v>82.916666666666657</v>
      </c>
      <c r="T247" s="42"/>
    </row>
    <row r="248" spans="1:20" ht="30" customHeight="1">
      <c r="A248" s="229">
        <f>'RAW MONTHLY'!A248</f>
        <v>44445</v>
      </c>
      <c r="B248" s="230" t="str">
        <f>'RAW MONTHLY'!C248</f>
        <v>LIBERTY 33KV</v>
      </c>
      <c r="C248" s="5" t="str">
        <f t="shared" si="27"/>
        <v>1</v>
      </c>
      <c r="D248" s="5" t="str">
        <f>'RAW MONTHLY'!E248</f>
        <v>EDC F/O</v>
      </c>
      <c r="E248" s="5" t="str">
        <f t="shared" si="35"/>
        <v>EDC</v>
      </c>
      <c r="F248" s="6"/>
      <c r="G248" s="6"/>
      <c r="H248" s="17">
        <f t="shared" si="28"/>
        <v>0.54791666666666672</v>
      </c>
      <c r="I248" s="7">
        <f>'RAW MONTHLY'!H248</f>
        <v>0.54791666666666672</v>
      </c>
      <c r="J248" s="8">
        <f>'RAW MONTHLY'!I248</f>
        <v>0.68611111111111101</v>
      </c>
      <c r="K248" s="235">
        <f t="shared" si="29"/>
        <v>0.68611111111111101</v>
      </c>
      <c r="L248" s="16">
        <f t="shared" si="30"/>
        <v>3.3166666666666664</v>
      </c>
      <c r="M248" s="16">
        <f t="shared" si="31"/>
        <v>2</v>
      </c>
      <c r="N248" s="236" t="str">
        <f t="shared" si="32"/>
        <v>2</v>
      </c>
      <c r="O248" s="16">
        <f>'RAW MONTHLY'!K248</f>
        <v>2</v>
      </c>
      <c r="P248" s="16" t="str">
        <f t="shared" si="33"/>
        <v>1</v>
      </c>
      <c r="Q248" s="241">
        <f>'RAW MONTHLY'!L248</f>
        <v>11</v>
      </c>
      <c r="R248" s="241"/>
      <c r="S248" s="242">
        <f t="shared" si="34"/>
        <v>36.483333333333334</v>
      </c>
      <c r="T248" s="42"/>
    </row>
    <row r="249" spans="1:20" ht="30" customHeight="1">
      <c r="A249" s="229">
        <f>'RAW MONTHLY'!A249</f>
        <v>44445</v>
      </c>
      <c r="B249" s="230" t="str">
        <f>'RAW MONTHLY'!C249</f>
        <v>OLUYOLE 33KV</v>
      </c>
      <c r="C249" s="5" t="str">
        <f t="shared" si="27"/>
        <v>1</v>
      </c>
      <c r="D249" s="5" t="str">
        <f>'RAW MONTHLY'!E249</f>
        <v>EDC F/O</v>
      </c>
      <c r="E249" s="5" t="str">
        <f t="shared" si="35"/>
        <v>EDC</v>
      </c>
      <c r="F249" s="6"/>
      <c r="G249" s="6"/>
      <c r="H249" s="17">
        <f t="shared" si="28"/>
        <v>0.5493055555555556</v>
      </c>
      <c r="I249" s="7">
        <f>'RAW MONTHLY'!H249</f>
        <v>0.5493055555555556</v>
      </c>
      <c r="J249" s="8">
        <f>'RAW MONTHLY'!I249</f>
        <v>0.68541666666666667</v>
      </c>
      <c r="K249" s="235">
        <f t="shared" si="29"/>
        <v>0.68541666666666667</v>
      </c>
      <c r="L249" s="16">
        <f t="shared" si="30"/>
        <v>3.2666666666666666</v>
      </c>
      <c r="M249" s="16">
        <f t="shared" si="31"/>
        <v>3.5</v>
      </c>
      <c r="N249" s="236" t="str">
        <f t="shared" si="32"/>
        <v>3.5</v>
      </c>
      <c r="O249" s="16">
        <f>'RAW MONTHLY'!K249</f>
        <v>3.5</v>
      </c>
      <c r="P249" s="16" t="str">
        <f t="shared" si="33"/>
        <v>1</v>
      </c>
      <c r="Q249" s="241">
        <f>'RAW MONTHLY'!L249</f>
        <v>14</v>
      </c>
      <c r="R249" s="241"/>
      <c r="S249" s="242">
        <f t="shared" si="34"/>
        <v>45.733333333333334</v>
      </c>
      <c r="T249" s="20"/>
    </row>
    <row r="250" spans="1:20" ht="30" customHeight="1">
      <c r="A250" s="229">
        <f>'RAW MONTHLY'!A250</f>
        <v>44445</v>
      </c>
      <c r="B250" s="230" t="str">
        <f>'RAW MONTHLY'!C250</f>
        <v>EXPRESS 33KV</v>
      </c>
      <c r="C250" s="5" t="str">
        <f t="shared" si="27"/>
        <v>1</v>
      </c>
      <c r="D250" s="5" t="str">
        <f>'RAW MONTHLY'!E250</f>
        <v>TCN L/S</v>
      </c>
      <c r="E250" s="5" t="str">
        <f t="shared" si="35"/>
        <v>L/S</v>
      </c>
      <c r="F250" s="6"/>
      <c r="G250" s="6"/>
      <c r="H250" s="17">
        <f t="shared" si="28"/>
        <v>0.82986111111111116</v>
      </c>
      <c r="I250" s="7">
        <f>'RAW MONTHLY'!H250</f>
        <v>0.82986111111111116</v>
      </c>
      <c r="J250" s="8">
        <f>'RAW MONTHLY'!I250</f>
        <v>0.88888888888888884</v>
      </c>
      <c r="K250" s="235">
        <f t="shared" si="29"/>
        <v>0.88888888888888884</v>
      </c>
      <c r="L250" s="16">
        <f t="shared" si="30"/>
        <v>1.4166666666666667</v>
      </c>
      <c r="M250" s="16">
        <f t="shared" si="31"/>
        <v>4</v>
      </c>
      <c r="N250" s="236" t="str">
        <f t="shared" si="32"/>
        <v>4</v>
      </c>
      <c r="O250" s="16">
        <f>'RAW MONTHLY'!K250</f>
        <v>4</v>
      </c>
      <c r="P250" s="16" t="str">
        <f t="shared" si="33"/>
        <v>1</v>
      </c>
      <c r="Q250" s="241">
        <f>'RAW MONTHLY'!L250</f>
        <v>1</v>
      </c>
      <c r="R250" s="241"/>
      <c r="S250" s="242">
        <f t="shared" si="34"/>
        <v>1.4166666666666667</v>
      </c>
      <c r="T250" s="20"/>
    </row>
    <row r="251" spans="1:20" ht="30" customHeight="1">
      <c r="A251" s="229">
        <f>'RAW MONTHLY'!A251</f>
        <v>44382</v>
      </c>
      <c r="B251" s="230" t="str">
        <f>'RAW MONTHLY'!C251</f>
        <v>ROM 33KV</v>
      </c>
      <c r="C251" s="5" t="str">
        <f t="shared" si="27"/>
        <v/>
      </c>
      <c r="D251" s="5" t="str">
        <f>'RAW MONTHLY'!E251</f>
        <v>EDC F/O</v>
      </c>
      <c r="E251" s="5" t="str">
        <f t="shared" si="35"/>
        <v>EDC</v>
      </c>
      <c r="F251" s="6"/>
      <c r="G251" s="6"/>
      <c r="H251" s="17">
        <f t="shared" si="28"/>
        <v>0</v>
      </c>
      <c r="I251" s="7">
        <f>'RAW MONTHLY'!H251</f>
        <v>0</v>
      </c>
      <c r="J251" s="8">
        <f>'RAW MONTHLY'!I251</f>
        <v>0.49236111111111108</v>
      </c>
      <c r="K251" s="235">
        <f t="shared" si="29"/>
        <v>0.49236111111111108</v>
      </c>
      <c r="L251" s="16">
        <f t="shared" si="30"/>
        <v>11.816666666666666</v>
      </c>
      <c r="M251" s="16">
        <f t="shared" si="31"/>
        <v>0</v>
      </c>
      <c r="N251" s="236" t="str">
        <f t="shared" si="32"/>
        <v>0</v>
      </c>
      <c r="O251" s="16">
        <f>'RAW MONTHLY'!K251</f>
        <v>0</v>
      </c>
      <c r="P251" s="16" t="str">
        <f t="shared" si="33"/>
        <v>1</v>
      </c>
      <c r="Q251" s="241">
        <f>'RAW MONTHLY'!L251</f>
        <v>14</v>
      </c>
      <c r="R251" s="247"/>
      <c r="S251" s="242">
        <f t="shared" si="34"/>
        <v>165.43333333333334</v>
      </c>
      <c r="T251" s="6"/>
    </row>
    <row r="252" spans="1:20" ht="30" customHeight="1">
      <c r="A252" s="229">
        <f>'RAW MONTHLY'!A252</f>
        <v>44445</v>
      </c>
      <c r="B252" s="230" t="str">
        <f>'RAW MONTHLY'!C252</f>
        <v>ROM 33KV</v>
      </c>
      <c r="C252" s="5" t="str">
        <f t="shared" si="27"/>
        <v>1</v>
      </c>
      <c r="D252" s="5" t="str">
        <f>'RAW MONTHLY'!E252</f>
        <v>EDC F/O</v>
      </c>
      <c r="E252" s="5" t="str">
        <f t="shared" si="35"/>
        <v>EDC</v>
      </c>
      <c r="F252" s="6"/>
      <c r="G252" s="6"/>
      <c r="H252" s="17">
        <f t="shared" si="28"/>
        <v>0.54583333333333328</v>
      </c>
      <c r="I252" s="7">
        <f>'RAW MONTHLY'!H252</f>
        <v>0.54583333333333328</v>
      </c>
      <c r="J252" s="8">
        <f>'RAW MONTHLY'!I252</f>
        <v>0.99930555555555556</v>
      </c>
      <c r="K252" s="235">
        <f t="shared" si="29"/>
        <v>0.99930555555555556</v>
      </c>
      <c r="L252" s="16">
        <f t="shared" si="30"/>
        <v>10.883333333333333</v>
      </c>
      <c r="M252" s="16">
        <f t="shared" si="31"/>
        <v>0</v>
      </c>
      <c r="N252" s="236" t="str">
        <f t="shared" si="32"/>
        <v>0</v>
      </c>
      <c r="O252" s="16">
        <f>'RAW MONTHLY'!K252</f>
        <v>0</v>
      </c>
      <c r="P252" s="16" t="str">
        <f t="shared" si="33"/>
        <v>0</v>
      </c>
      <c r="Q252" s="241">
        <f>'RAW MONTHLY'!L252</f>
        <v>0</v>
      </c>
      <c r="R252" s="247"/>
      <c r="S252" s="242">
        <f t="shared" si="34"/>
        <v>0</v>
      </c>
      <c r="T252" s="6"/>
    </row>
    <row r="253" spans="1:20" ht="30" customHeight="1">
      <c r="A253" s="229">
        <f>'RAW MONTHLY'!A253</f>
        <v>44355</v>
      </c>
      <c r="B253" s="230" t="str">
        <f>'RAW MONTHLY'!C253</f>
        <v>APETE 33KV</v>
      </c>
      <c r="C253" s="5" t="str">
        <f t="shared" si="27"/>
        <v/>
      </c>
      <c r="D253" s="5" t="str">
        <f>'RAW MONTHLY'!E253</f>
        <v>EDC F/O</v>
      </c>
      <c r="E253" s="5" t="str">
        <f t="shared" si="35"/>
        <v>EDC</v>
      </c>
      <c r="F253" s="5"/>
      <c r="G253" s="5"/>
      <c r="H253" s="17">
        <f t="shared" si="28"/>
        <v>0</v>
      </c>
      <c r="I253" s="7">
        <f>'RAW MONTHLY'!H253</f>
        <v>0</v>
      </c>
      <c r="J253" s="8">
        <f>'RAW MONTHLY'!I253</f>
        <v>0.12986111111111112</v>
      </c>
      <c r="K253" s="235">
        <f t="shared" si="29"/>
        <v>0.12986111111111112</v>
      </c>
      <c r="L253" s="16">
        <f t="shared" si="30"/>
        <v>3.1166666666666671</v>
      </c>
      <c r="M253" s="16">
        <f t="shared" si="31"/>
        <v>8.5</v>
      </c>
      <c r="N253" s="236" t="str">
        <f t="shared" si="32"/>
        <v>8.5</v>
      </c>
      <c r="O253" s="16">
        <f>'RAW MONTHLY'!K253</f>
        <v>8.5</v>
      </c>
      <c r="P253" s="16" t="str">
        <f t="shared" si="33"/>
        <v>1</v>
      </c>
      <c r="Q253" s="241">
        <f>'RAW MONTHLY'!L253</f>
        <v>9306</v>
      </c>
      <c r="R253" s="249"/>
      <c r="S253" s="242">
        <f t="shared" si="34"/>
        <v>29003.700000000004</v>
      </c>
      <c r="T253" s="30"/>
    </row>
    <row r="254" spans="1:20" ht="30" customHeight="1">
      <c r="A254" s="229">
        <f>'RAW MONTHLY'!A254</f>
        <v>44356</v>
      </c>
      <c r="B254" s="230" t="str">
        <f>'RAW MONTHLY'!C254</f>
        <v>APETE 33KV</v>
      </c>
      <c r="C254" s="5" t="str">
        <f t="shared" si="27"/>
        <v>1</v>
      </c>
      <c r="D254" s="5" t="str">
        <f>'RAW MONTHLY'!E254</f>
        <v>EDC L/S</v>
      </c>
      <c r="E254" s="5" t="str">
        <f t="shared" si="35"/>
        <v>L/S</v>
      </c>
      <c r="F254" s="5"/>
      <c r="G254" s="5"/>
      <c r="H254" s="17">
        <f t="shared" si="28"/>
        <v>0.40208333333333335</v>
      </c>
      <c r="I254" s="7">
        <f>'RAW MONTHLY'!H254</f>
        <v>0.40208333333333335</v>
      </c>
      <c r="J254" s="8">
        <f>'RAW MONTHLY'!I254</f>
        <v>0.99930555555555556</v>
      </c>
      <c r="K254" s="235">
        <f t="shared" si="29"/>
        <v>0.99930555555555556</v>
      </c>
      <c r="L254" s="16">
        <f t="shared" si="30"/>
        <v>14.333333333333332</v>
      </c>
      <c r="M254" s="16">
        <f t="shared" si="31"/>
        <v>4.3</v>
      </c>
      <c r="N254" s="236" t="str">
        <f t="shared" si="32"/>
        <v>4.3</v>
      </c>
      <c r="O254" s="16">
        <f>'RAW MONTHLY'!K254</f>
        <v>4.3</v>
      </c>
      <c r="P254" s="16" t="str">
        <f t="shared" si="33"/>
        <v>0</v>
      </c>
      <c r="Q254" s="241">
        <f>'RAW MONTHLY'!L254</f>
        <v>0</v>
      </c>
      <c r="R254" s="249"/>
      <c r="S254" s="242">
        <f t="shared" si="34"/>
        <v>0</v>
      </c>
      <c r="T254" s="30"/>
    </row>
    <row r="255" spans="1:20" ht="30" customHeight="1">
      <c r="A255" s="229">
        <f>'RAW MONTHLY'!A255</f>
        <v>44356</v>
      </c>
      <c r="B255" s="230" t="str">
        <f>'RAW MONTHLY'!C255</f>
        <v>15MVA T-2B @ JERICHO</v>
      </c>
      <c r="C255" s="5" t="str">
        <f t="shared" si="27"/>
        <v>1</v>
      </c>
      <c r="D255" s="5" t="str">
        <f>'RAW MONTHLY'!E255</f>
        <v>EDC P/O</v>
      </c>
      <c r="E255" s="5" t="str">
        <f t="shared" si="35"/>
        <v>EDC</v>
      </c>
      <c r="F255" s="5"/>
      <c r="G255" s="5"/>
      <c r="H255" s="17">
        <f t="shared" si="28"/>
        <v>0.4284722222222222</v>
      </c>
      <c r="I255" s="7">
        <f>'RAW MONTHLY'!H255</f>
        <v>0.4284722222222222</v>
      </c>
      <c r="J255" s="8">
        <f>'RAW MONTHLY'!I255</f>
        <v>0.6972222222222223</v>
      </c>
      <c r="K255" s="235">
        <f t="shared" si="29"/>
        <v>0.6972222222222223</v>
      </c>
      <c r="L255" s="16">
        <f t="shared" si="30"/>
        <v>6.4499999999999993</v>
      </c>
      <c r="M255" s="16">
        <f t="shared" si="31"/>
        <v>4</v>
      </c>
      <c r="N255" s="236" t="str">
        <f t="shared" si="32"/>
        <v>4</v>
      </c>
      <c r="O255" s="16">
        <f>'RAW MONTHLY'!K255</f>
        <v>4</v>
      </c>
      <c r="P255" s="16" t="str">
        <f t="shared" si="33"/>
        <v>1</v>
      </c>
      <c r="Q255" s="241">
        <f>'RAW MONTHLY'!L255</f>
        <v>1948</v>
      </c>
      <c r="R255" s="5"/>
      <c r="S255" s="242">
        <f t="shared" si="34"/>
        <v>12564.599999999999</v>
      </c>
      <c r="T255" s="30"/>
    </row>
    <row r="256" spans="1:20" ht="30" customHeight="1">
      <c r="A256" s="229">
        <f>'RAW MONTHLY'!A256</f>
        <v>44356</v>
      </c>
      <c r="B256" s="230" t="str">
        <f>'RAW MONTHLY'!C256</f>
        <v>AGODI 2 33KV</v>
      </c>
      <c r="C256" s="5" t="str">
        <f t="shared" si="27"/>
        <v>1</v>
      </c>
      <c r="D256" s="5" t="str">
        <f>'RAW MONTHLY'!E256</f>
        <v>EDC F/O</v>
      </c>
      <c r="E256" s="5" t="str">
        <f t="shared" si="35"/>
        <v>EDC</v>
      </c>
      <c r="F256" s="6"/>
      <c r="G256" s="5"/>
      <c r="H256" s="17">
        <f t="shared" si="28"/>
        <v>0.47638888888888892</v>
      </c>
      <c r="I256" s="7">
        <f>'RAW MONTHLY'!H256</f>
        <v>0.47638888888888892</v>
      </c>
      <c r="J256" s="8">
        <f>'RAW MONTHLY'!I256</f>
        <v>0.4826388888888889</v>
      </c>
      <c r="K256" s="235">
        <f t="shared" si="29"/>
        <v>0.4826388888888889</v>
      </c>
      <c r="L256" s="16">
        <f t="shared" si="30"/>
        <v>0.15</v>
      </c>
      <c r="M256" s="16">
        <f t="shared" si="31"/>
        <v>4</v>
      </c>
      <c r="N256" s="236" t="str">
        <f t="shared" si="32"/>
        <v>4</v>
      </c>
      <c r="O256" s="16">
        <f>'RAW MONTHLY'!K256</f>
        <v>4</v>
      </c>
      <c r="P256" s="16" t="str">
        <f t="shared" si="33"/>
        <v>1</v>
      </c>
      <c r="Q256" s="241">
        <f>'RAW MONTHLY'!L256</f>
        <v>6</v>
      </c>
      <c r="R256" s="249"/>
      <c r="S256" s="242">
        <f t="shared" si="34"/>
        <v>0.89999999999999991</v>
      </c>
      <c r="T256" s="30"/>
    </row>
    <row r="257" spans="1:20" ht="30" customHeight="1">
      <c r="A257" s="229">
        <f>'RAW MONTHLY'!A257</f>
        <v>44356</v>
      </c>
      <c r="B257" s="230" t="str">
        <f>'RAW MONTHLY'!C257</f>
        <v>MINISTER 33KV</v>
      </c>
      <c r="C257" s="5" t="str">
        <f t="shared" si="27"/>
        <v>1</v>
      </c>
      <c r="D257" s="5" t="str">
        <f>'RAW MONTHLY'!E257</f>
        <v>EDC F/O</v>
      </c>
      <c r="E257" s="5" t="str">
        <f t="shared" si="35"/>
        <v>EDC</v>
      </c>
      <c r="F257" s="6"/>
      <c r="G257" s="5"/>
      <c r="H257" s="17">
        <f t="shared" si="28"/>
        <v>0.47638888888888892</v>
      </c>
      <c r="I257" s="7">
        <f>'RAW MONTHLY'!H257</f>
        <v>0.47638888888888892</v>
      </c>
      <c r="J257" s="8">
        <f>'RAW MONTHLY'!I257</f>
        <v>0.99930555555555556</v>
      </c>
      <c r="K257" s="235">
        <f t="shared" si="29"/>
        <v>0.99930555555555556</v>
      </c>
      <c r="L257" s="16">
        <f t="shared" si="30"/>
        <v>12.55</v>
      </c>
      <c r="M257" s="16">
        <f t="shared" si="31"/>
        <v>0.08</v>
      </c>
      <c r="N257" s="236" t="str">
        <f t="shared" si="32"/>
        <v>0.08</v>
      </c>
      <c r="O257" s="16">
        <f>'RAW MONTHLY'!K257</f>
        <v>0.08</v>
      </c>
      <c r="P257" s="16" t="str">
        <f t="shared" si="33"/>
        <v>0</v>
      </c>
      <c r="Q257" s="241">
        <f>'RAW MONTHLY'!L257</f>
        <v>0</v>
      </c>
      <c r="R257" s="249"/>
      <c r="S257" s="242">
        <f t="shared" si="34"/>
        <v>0</v>
      </c>
      <c r="T257" s="37"/>
    </row>
    <row r="258" spans="1:20" ht="30" customHeight="1">
      <c r="A258" s="229">
        <f>'RAW MONTHLY'!A258</f>
        <v>44356</v>
      </c>
      <c r="B258" s="230" t="str">
        <f>'RAW MONTHLY'!C258</f>
        <v>AGODI 2 33KV</v>
      </c>
      <c r="C258" s="5" t="str">
        <f t="shared" si="27"/>
        <v>1</v>
      </c>
      <c r="D258" s="5" t="str">
        <f>'RAW MONTHLY'!E258</f>
        <v>EDC F/O</v>
      </c>
      <c r="E258" s="5" t="str">
        <f t="shared" si="35"/>
        <v>EDC</v>
      </c>
      <c r="F258" s="6"/>
      <c r="G258" s="5"/>
      <c r="H258" s="17">
        <f t="shared" si="28"/>
        <v>0.54583333333333328</v>
      </c>
      <c r="I258" s="7">
        <f>'RAW MONTHLY'!H258</f>
        <v>0.54583333333333328</v>
      </c>
      <c r="J258" s="8">
        <f>'RAW MONTHLY'!I258</f>
        <v>0.60555555555555551</v>
      </c>
      <c r="K258" s="235">
        <f t="shared" si="29"/>
        <v>0.60555555555555551</v>
      </c>
      <c r="L258" s="16">
        <f t="shared" si="30"/>
        <v>1.4333333333333333</v>
      </c>
      <c r="M258" s="16">
        <f t="shared" si="31"/>
        <v>1.8</v>
      </c>
      <c r="N258" s="236" t="str">
        <f t="shared" si="32"/>
        <v>1.8</v>
      </c>
      <c r="O258" s="16">
        <f>'RAW MONTHLY'!K258</f>
        <v>1.8</v>
      </c>
      <c r="P258" s="16" t="str">
        <f t="shared" si="33"/>
        <v>1</v>
      </c>
      <c r="Q258" s="241">
        <f>'RAW MONTHLY'!L258</f>
        <v>6</v>
      </c>
      <c r="R258" s="5"/>
      <c r="S258" s="242">
        <f t="shared" si="34"/>
        <v>8.6</v>
      </c>
      <c r="T258" s="30"/>
    </row>
    <row r="259" spans="1:20" ht="30" customHeight="1">
      <c r="A259" s="229">
        <f>'RAW MONTHLY'!A259</f>
        <v>44356</v>
      </c>
      <c r="B259" s="230" t="str">
        <f>'RAW MONTHLY'!C259</f>
        <v>AGODI 1 33KV</v>
      </c>
      <c r="C259" s="5" t="str">
        <f t="shared" si="27"/>
        <v>1</v>
      </c>
      <c r="D259" s="5" t="str">
        <f>'RAW MONTHLY'!E259</f>
        <v>EDC F/O</v>
      </c>
      <c r="E259" s="5" t="str">
        <f t="shared" si="35"/>
        <v>EDC</v>
      </c>
      <c r="F259" s="6"/>
      <c r="G259" s="5"/>
      <c r="H259" s="17">
        <f t="shared" si="28"/>
        <v>0.54722222222222217</v>
      </c>
      <c r="I259" s="7">
        <f>'RAW MONTHLY'!H259</f>
        <v>0.54722222222222217</v>
      </c>
      <c r="J259" s="8">
        <f>'RAW MONTHLY'!I259</f>
        <v>0.60486111111111118</v>
      </c>
      <c r="K259" s="235">
        <f t="shared" si="29"/>
        <v>0.60486111111111118</v>
      </c>
      <c r="L259" s="16">
        <f t="shared" si="30"/>
        <v>1.3833333333333333</v>
      </c>
      <c r="M259" s="16">
        <f t="shared" si="31"/>
        <v>5.8</v>
      </c>
      <c r="N259" s="236" t="str">
        <f t="shared" si="32"/>
        <v>5.8</v>
      </c>
      <c r="O259" s="16">
        <f>'RAW MONTHLY'!K259</f>
        <v>5.8</v>
      </c>
      <c r="P259" s="16" t="str">
        <f t="shared" si="33"/>
        <v>1</v>
      </c>
      <c r="Q259" s="241">
        <f>'RAW MONTHLY'!L259</f>
        <v>227</v>
      </c>
      <c r="R259" s="246"/>
      <c r="S259" s="242">
        <f t="shared" si="34"/>
        <v>314.01666666666665</v>
      </c>
      <c r="T259" s="27"/>
    </row>
    <row r="260" spans="1:20" ht="30" customHeight="1">
      <c r="A260" s="229">
        <f>'RAW MONTHLY'!A260</f>
        <v>44356</v>
      </c>
      <c r="B260" s="230" t="str">
        <f>'RAW MONTHLY'!C260</f>
        <v>SAMONDA 33KV</v>
      </c>
      <c r="C260" s="5" t="str">
        <f t="shared" si="27"/>
        <v>1</v>
      </c>
      <c r="D260" s="5" t="str">
        <f>'RAW MONTHLY'!E260</f>
        <v>EDC F/O</v>
      </c>
      <c r="E260" s="5" t="str">
        <f t="shared" si="35"/>
        <v>EDC</v>
      </c>
      <c r="F260" s="6"/>
      <c r="G260" s="5"/>
      <c r="H260" s="17">
        <f t="shared" si="28"/>
        <v>0.5493055555555556</v>
      </c>
      <c r="I260" s="7">
        <f>'RAW MONTHLY'!H260</f>
        <v>0.5493055555555556</v>
      </c>
      <c r="J260" s="8">
        <f>'RAW MONTHLY'!I260</f>
        <v>0.99930555555555556</v>
      </c>
      <c r="K260" s="235">
        <f t="shared" si="29"/>
        <v>0.99930555555555556</v>
      </c>
      <c r="L260" s="16">
        <f t="shared" si="30"/>
        <v>10.8</v>
      </c>
      <c r="M260" s="16">
        <f t="shared" si="31"/>
        <v>2.8</v>
      </c>
      <c r="N260" s="236" t="str">
        <f t="shared" si="32"/>
        <v>2.8</v>
      </c>
      <c r="O260" s="16">
        <f>'RAW MONTHLY'!K260</f>
        <v>2.8</v>
      </c>
      <c r="P260" s="16" t="str">
        <f t="shared" si="33"/>
        <v>0</v>
      </c>
      <c r="Q260" s="241">
        <f>'RAW MONTHLY'!L260</f>
        <v>0</v>
      </c>
      <c r="R260" s="241"/>
      <c r="S260" s="242">
        <f t="shared" si="34"/>
        <v>0</v>
      </c>
      <c r="T260" s="27"/>
    </row>
    <row r="261" spans="1:20" ht="30" customHeight="1">
      <c r="A261" s="229">
        <f>'RAW MONTHLY'!A261</f>
        <v>44356</v>
      </c>
      <c r="B261" s="230" t="str">
        <f>'RAW MONTHLY'!C261</f>
        <v>ELEYELE 33KV</v>
      </c>
      <c r="C261" s="5" t="str">
        <f t="shared" si="27"/>
        <v>1</v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0.55138888888888882</v>
      </c>
      <c r="I261" s="7">
        <f>'RAW MONTHLY'!H261</f>
        <v>0.55138888888888882</v>
      </c>
      <c r="J261" s="8">
        <f>'RAW MONTHLY'!I261</f>
        <v>0.65208333333333335</v>
      </c>
      <c r="K261" s="235">
        <f t="shared" si="29"/>
        <v>0.65208333333333335</v>
      </c>
      <c r="L261" s="16">
        <f t="shared" si="30"/>
        <v>2.4166666666666665</v>
      </c>
      <c r="M261" s="16">
        <f t="shared" si="31"/>
        <v>0.1</v>
      </c>
      <c r="N261" s="236" t="str">
        <f t="shared" si="32"/>
        <v>0.1</v>
      </c>
      <c r="O261" s="16">
        <f>'RAW MONTHLY'!K261</f>
        <v>0.1</v>
      </c>
      <c r="P261" s="16" t="str">
        <f t="shared" si="33"/>
        <v>1</v>
      </c>
      <c r="Q261" s="241">
        <f>'RAW MONTHLY'!L261</f>
        <v>33</v>
      </c>
      <c r="R261" s="241"/>
      <c r="S261" s="242">
        <f t="shared" si="34"/>
        <v>79.75</v>
      </c>
      <c r="T261" s="29"/>
    </row>
    <row r="262" spans="1:20" ht="30" customHeight="1">
      <c r="A262" s="229">
        <f>'RAW MONTHLY'!A262</f>
        <v>44356</v>
      </c>
      <c r="B262" s="230" t="str">
        <f>'RAW MONTHLY'!C262</f>
        <v>FAN MILK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0.55208333333333337</v>
      </c>
      <c r="I262" s="7">
        <f>'RAW MONTHLY'!H262</f>
        <v>0.55208333333333337</v>
      </c>
      <c r="J262" s="8">
        <f>'RAW MONTHLY'!I262</f>
        <v>0.60763888888888895</v>
      </c>
      <c r="K262" s="235">
        <f t="shared" ref="K262:K325" si="38">J262</f>
        <v>0.60763888888888895</v>
      </c>
      <c r="L262" s="16">
        <f t="shared" ref="L262:L325" si="39">TEXT(J262-I262,"h:mm")*24</f>
        <v>1.3333333333333333</v>
      </c>
      <c r="M262" s="16">
        <f t="shared" ref="M262:M325" si="40">N262*1</f>
        <v>1.5</v>
      </c>
      <c r="N262" s="236" t="str">
        <f t="shared" ref="N262:N325" si="41">SUBSTITUTE(O262,"MW","")</f>
        <v>1.5</v>
      </c>
      <c r="O262" s="16">
        <f>'RAW MONTHLY'!K262</f>
        <v>1.5</v>
      </c>
      <c r="P262" s="16" t="str">
        <f t="shared" ref="P262:P325" si="42">IF(K262&gt;=0.99,"0","1")</f>
        <v>1</v>
      </c>
      <c r="Q262" s="241">
        <f>'RAW MONTHLY'!L262</f>
        <v>1</v>
      </c>
      <c r="R262" s="241"/>
      <c r="S262" s="242">
        <f t="shared" ref="S262:S325" si="43">Q262*L262*P262</f>
        <v>1.3333333333333333</v>
      </c>
      <c r="T262" s="42"/>
    </row>
    <row r="263" spans="1:20" ht="30" customHeight="1">
      <c r="A263" s="229">
        <f>'RAW MONTHLY'!A263</f>
        <v>44356</v>
      </c>
      <c r="B263" s="230" t="str">
        <f>'RAW MONTHLY'!C263</f>
        <v>AGODI 2 33KV</v>
      </c>
      <c r="C263" s="5" t="str">
        <f t="shared" si="36"/>
        <v>1</v>
      </c>
      <c r="D263" s="5" t="str">
        <f>'RAW MONTHLY'!E263</f>
        <v>EDC 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EDC</v>
      </c>
      <c r="F263" s="6"/>
      <c r="G263" s="5"/>
      <c r="H263" s="17">
        <f t="shared" si="37"/>
        <v>0.61458333333333337</v>
      </c>
      <c r="I263" s="7">
        <f>'RAW MONTHLY'!H263</f>
        <v>0.61458333333333337</v>
      </c>
      <c r="J263" s="8">
        <f>'RAW MONTHLY'!I263</f>
        <v>0.99930555555555556</v>
      </c>
      <c r="K263" s="235">
        <f t="shared" si="38"/>
        <v>0.99930555555555556</v>
      </c>
      <c r="L263" s="16">
        <f t="shared" si="39"/>
        <v>9.2333333333333325</v>
      </c>
      <c r="M263" s="16">
        <f t="shared" si="40"/>
        <v>0.1</v>
      </c>
      <c r="N263" s="236" t="str">
        <f t="shared" si="41"/>
        <v>0.1</v>
      </c>
      <c r="O263" s="16">
        <f>'RAW MONTHLY'!K263</f>
        <v>0.1</v>
      </c>
      <c r="P263" s="16" t="str">
        <f t="shared" si="42"/>
        <v>0</v>
      </c>
      <c r="Q263" s="241">
        <f>'RAW MONTHLY'!L263</f>
        <v>0</v>
      </c>
      <c r="R263" s="241"/>
      <c r="S263" s="242">
        <f t="shared" si="43"/>
        <v>0</v>
      </c>
      <c r="T263" s="42"/>
    </row>
    <row r="264" spans="1:20" ht="30" customHeight="1">
      <c r="A264" s="229">
        <f>'RAW MONTHLY'!A264</f>
        <v>44414</v>
      </c>
      <c r="B264" s="230" t="str">
        <f>'RAW MONTHLY'!C264</f>
        <v>ERUWA TOWN 33KV FDR</v>
      </c>
      <c r="C264" s="5" t="str">
        <f t="shared" si="36"/>
        <v/>
      </c>
      <c r="D264" s="5" t="str">
        <f>'RAW MONTHLY'!E264</f>
        <v>EDC/F/O</v>
      </c>
      <c r="E264" s="5" t="str">
        <f t="shared" si="44"/>
        <v>EDC</v>
      </c>
      <c r="F264" s="6"/>
      <c r="G264" s="5"/>
      <c r="H264" s="17">
        <f t="shared" si="37"/>
        <v>0</v>
      </c>
      <c r="I264" s="7">
        <f>'RAW MONTHLY'!H264</f>
        <v>0</v>
      </c>
      <c r="J264" s="8">
        <f>'RAW MONTHLY'!I264</f>
        <v>0.99930555555555556</v>
      </c>
      <c r="K264" s="235">
        <f t="shared" si="38"/>
        <v>0.99930555555555556</v>
      </c>
      <c r="L264" s="16">
        <f t="shared" si="39"/>
        <v>23.983333333333334</v>
      </c>
      <c r="M264" s="16">
        <f t="shared" si="40"/>
        <v>0</v>
      </c>
      <c r="N264" s="236" t="str">
        <f t="shared" si="41"/>
        <v>0</v>
      </c>
      <c r="O264" s="16" t="str">
        <f>'RAW MONTHLY'!K264</f>
        <v>0MW</v>
      </c>
      <c r="P264" s="16" t="str">
        <f t="shared" si="42"/>
        <v>0</v>
      </c>
      <c r="Q264" s="241">
        <f>'RAW MONTHLY'!L264</f>
        <v>0</v>
      </c>
      <c r="R264" s="241"/>
      <c r="S264" s="242">
        <f t="shared" si="43"/>
        <v>0</v>
      </c>
      <c r="T264" s="20"/>
    </row>
    <row r="265" spans="1:20" ht="30" customHeight="1">
      <c r="A265" s="229">
        <f>'RAW MONTHLY'!A265</f>
        <v>44414</v>
      </c>
      <c r="B265" s="230" t="str">
        <f>'RAW MONTHLY'!C265</f>
        <v>OMI ADIO 33KV FDR</v>
      </c>
      <c r="C265" s="5" t="str">
        <f t="shared" si="36"/>
        <v/>
      </c>
      <c r="D265" s="5" t="str">
        <f>'RAW MONTHLY'!E265</f>
        <v>EDC/E/F</v>
      </c>
      <c r="E265" s="5" t="str">
        <f t="shared" si="44"/>
        <v>EDC</v>
      </c>
      <c r="F265" s="6"/>
      <c r="G265" s="5"/>
      <c r="H265" s="17">
        <f t="shared" si="37"/>
        <v>0</v>
      </c>
      <c r="I265" s="7">
        <f>'RAW MONTHLY'!H265</f>
        <v>0</v>
      </c>
      <c r="J265" s="8">
        <f>'RAW MONTHLY'!I265</f>
        <v>0.81874999999999998</v>
      </c>
      <c r="K265" s="235">
        <f t="shared" si="38"/>
        <v>0.81874999999999998</v>
      </c>
      <c r="L265" s="16">
        <f t="shared" si="39"/>
        <v>19.649999999999999</v>
      </c>
      <c r="M265" s="16">
        <f t="shared" si="40"/>
        <v>0</v>
      </c>
      <c r="N265" s="236" t="str">
        <f t="shared" si="41"/>
        <v>0</v>
      </c>
      <c r="O265" s="16" t="str">
        <f>'RAW MONTHLY'!K265</f>
        <v>0MW</v>
      </c>
      <c r="P265" s="16" t="str">
        <f t="shared" si="42"/>
        <v>1</v>
      </c>
      <c r="Q265" s="241">
        <f>'RAW MONTHLY'!L265</f>
        <v>0</v>
      </c>
      <c r="R265" s="241"/>
      <c r="S265" s="242">
        <f t="shared" si="43"/>
        <v>0</v>
      </c>
      <c r="T265" s="20"/>
    </row>
    <row r="266" spans="1:20" ht="30" customHeight="1">
      <c r="A266" s="229">
        <f>'RAW MONTHLY'!A266</f>
        <v>44414</v>
      </c>
      <c r="B266" s="230" t="str">
        <f>'RAW MONTHLY'!C266</f>
        <v>ERUWA/LANLATE 33KV FDR</v>
      </c>
      <c r="C266" s="5" t="str">
        <f t="shared" si="36"/>
        <v/>
      </c>
      <c r="D266" s="5" t="str">
        <f>'RAW MONTHLY'!E266</f>
        <v>EDC/E/F</v>
      </c>
      <c r="E266" s="5" t="str">
        <f t="shared" si="44"/>
        <v>EDC</v>
      </c>
      <c r="F266" s="6"/>
      <c r="G266" s="6"/>
      <c r="H266" s="17">
        <f t="shared" si="37"/>
        <v>0</v>
      </c>
      <c r="I266" s="7">
        <f>'RAW MONTHLY'!H266</f>
        <v>0</v>
      </c>
      <c r="J266" s="8">
        <f>'RAW MONTHLY'!I266</f>
        <v>0.8340277777777777</v>
      </c>
      <c r="K266" s="235">
        <f t="shared" si="38"/>
        <v>0.8340277777777777</v>
      </c>
      <c r="L266" s="16">
        <f t="shared" si="39"/>
        <v>20.016666666666666</v>
      </c>
      <c r="M266" s="16">
        <f t="shared" si="40"/>
        <v>0.2</v>
      </c>
      <c r="N266" s="236" t="str">
        <f t="shared" si="41"/>
        <v>0.2</v>
      </c>
      <c r="O266" s="16" t="str">
        <f>'RAW MONTHLY'!K266</f>
        <v>0.2MW</v>
      </c>
      <c r="P266" s="16" t="str">
        <f t="shared" si="42"/>
        <v>1</v>
      </c>
      <c r="Q266" s="241">
        <f>'RAW MONTHLY'!L266</f>
        <v>4010</v>
      </c>
      <c r="R266" s="245"/>
      <c r="S266" s="242">
        <f t="shared" si="43"/>
        <v>80266.833333333328</v>
      </c>
      <c r="T266" s="6"/>
    </row>
    <row r="267" spans="1:20" ht="30" customHeight="1">
      <c r="A267" s="229">
        <f>'RAW MONTHLY'!A267</f>
        <v>44445</v>
      </c>
      <c r="B267" s="230" t="str">
        <f>'RAW MONTHLY'!C267</f>
        <v>APATA 33KV FDR</v>
      </c>
      <c r="C267" s="5" t="str">
        <f t="shared" si="36"/>
        <v>1</v>
      </c>
      <c r="D267" s="5" t="str">
        <f>'RAW MONTHLY'!E267</f>
        <v>EDC/E/F</v>
      </c>
      <c r="E267" s="5" t="str">
        <f t="shared" si="44"/>
        <v>EDC</v>
      </c>
      <c r="F267" s="6"/>
      <c r="G267" s="6"/>
      <c r="H267" s="17">
        <f t="shared" si="37"/>
        <v>0.54722222222222217</v>
      </c>
      <c r="I267" s="7">
        <f>'RAW MONTHLY'!H267</f>
        <v>0.54722222222222217</v>
      </c>
      <c r="J267" s="8">
        <f>'RAW MONTHLY'!I267</f>
        <v>0.66597222222222219</v>
      </c>
      <c r="K267" s="235">
        <f t="shared" si="38"/>
        <v>0.66597222222222219</v>
      </c>
      <c r="L267" s="16">
        <f t="shared" si="39"/>
        <v>2.85</v>
      </c>
      <c r="M267" s="16">
        <f t="shared" si="40"/>
        <v>1</v>
      </c>
      <c r="N267" s="236" t="str">
        <f t="shared" si="41"/>
        <v>1</v>
      </c>
      <c r="O267" s="16" t="str">
        <f>'RAW MONTHLY'!K267</f>
        <v>1MW</v>
      </c>
      <c r="P267" s="16" t="str">
        <f t="shared" si="42"/>
        <v>1</v>
      </c>
      <c r="Q267" s="241">
        <f>'RAW MONTHLY'!L267</f>
        <v>117</v>
      </c>
      <c r="R267" s="245"/>
      <c r="S267" s="242">
        <f t="shared" si="43"/>
        <v>333.45</v>
      </c>
      <c r="T267" s="6"/>
    </row>
    <row r="268" spans="1:20" ht="30" customHeight="1">
      <c r="A268" s="229">
        <f>'RAW MONTHLY'!A268</f>
        <v>44445</v>
      </c>
      <c r="B268" s="230" t="str">
        <f>'RAW MONTHLY'!C268</f>
        <v>APATA 33KV FDR</v>
      </c>
      <c r="C268" s="5" t="str">
        <f t="shared" si="36"/>
        <v>1</v>
      </c>
      <c r="D268" s="5" t="str">
        <f>'RAW MONTHLY'!E268</f>
        <v>EDC/E/F</v>
      </c>
      <c r="E268" s="5" t="str">
        <f t="shared" si="44"/>
        <v>EDC</v>
      </c>
      <c r="F268" s="6"/>
      <c r="G268" s="5"/>
      <c r="H268" s="17">
        <f t="shared" si="37"/>
        <v>0.73611111111111116</v>
      </c>
      <c r="I268" s="7">
        <f>'RAW MONTHLY'!H268</f>
        <v>0.73611111111111116</v>
      </c>
      <c r="J268" s="8">
        <f>'RAW MONTHLY'!I268</f>
        <v>0.75555555555555554</v>
      </c>
      <c r="K268" s="235">
        <f t="shared" si="38"/>
        <v>0.75555555555555554</v>
      </c>
      <c r="L268" s="16">
        <f t="shared" si="39"/>
        <v>0.46666666666666667</v>
      </c>
      <c r="M268" s="16">
        <f t="shared" si="40"/>
        <v>5</v>
      </c>
      <c r="N268" s="236" t="str">
        <f t="shared" si="41"/>
        <v>5</v>
      </c>
      <c r="O268" s="16" t="str">
        <f>'RAW MONTHLY'!K268</f>
        <v>5MW</v>
      </c>
      <c r="P268" s="16" t="str">
        <f t="shared" si="42"/>
        <v>1</v>
      </c>
      <c r="Q268" s="241">
        <f>'RAW MONTHLY'!L268</f>
        <v>117</v>
      </c>
      <c r="R268" s="5"/>
      <c r="S268" s="242">
        <f t="shared" si="43"/>
        <v>54.6</v>
      </c>
      <c r="T268" s="30"/>
    </row>
    <row r="269" spans="1:20" ht="30" customHeight="1">
      <c r="A269" s="229">
        <f>'RAW MONTHLY'!A269</f>
        <v>44445</v>
      </c>
      <c r="B269" s="230" t="str">
        <f>'RAW MONTHLY'!C269</f>
        <v>ERUWA/LANLATE 33KV FDR</v>
      </c>
      <c r="C269" s="5" t="str">
        <f t="shared" si="36"/>
        <v>1</v>
      </c>
      <c r="D269" s="5" t="str">
        <f>'RAW MONTHLY'!E269</f>
        <v>TCN/L/S</v>
      </c>
      <c r="E269" s="5" t="str">
        <f t="shared" si="44"/>
        <v>L/S</v>
      </c>
      <c r="F269" s="6"/>
      <c r="G269" s="5"/>
      <c r="H269" s="17">
        <f t="shared" si="37"/>
        <v>0.83888888888888891</v>
      </c>
      <c r="I269" s="7">
        <f>'RAW MONTHLY'!H269</f>
        <v>0.83888888888888891</v>
      </c>
      <c r="J269" s="8">
        <f>'RAW MONTHLY'!I269</f>
        <v>0.84027777777777779</v>
      </c>
      <c r="K269" s="235">
        <f t="shared" si="38"/>
        <v>0.84027777777777779</v>
      </c>
      <c r="L269" s="16">
        <f t="shared" si="39"/>
        <v>3.3333333333333333E-2</v>
      </c>
      <c r="M269" s="16">
        <f t="shared" si="40"/>
        <v>4</v>
      </c>
      <c r="N269" s="236" t="str">
        <f t="shared" si="41"/>
        <v>4</v>
      </c>
      <c r="O269" s="16" t="str">
        <f>'RAW MONTHLY'!K269</f>
        <v>4MW</v>
      </c>
      <c r="P269" s="16" t="str">
        <f t="shared" si="42"/>
        <v>1</v>
      </c>
      <c r="Q269" s="241">
        <f>'RAW MONTHLY'!L269</f>
        <v>4010</v>
      </c>
      <c r="R269" s="5"/>
      <c r="S269" s="242">
        <f t="shared" si="43"/>
        <v>133.66666666666666</v>
      </c>
      <c r="T269" s="30"/>
    </row>
    <row r="270" spans="1:20" ht="30" customHeight="1">
      <c r="A270" s="229">
        <f>'RAW MONTHLY'!A270</f>
        <v>44445</v>
      </c>
      <c r="B270" s="230" t="str">
        <f>'RAW MONTHLY'!C270</f>
        <v>OMI ADIO 33KV FDR</v>
      </c>
      <c r="C270" s="5" t="str">
        <f t="shared" si="36"/>
        <v>1</v>
      </c>
      <c r="D270" s="5" t="str">
        <f>'RAW MONTHLY'!E270</f>
        <v>EDC/F/O</v>
      </c>
      <c r="E270" s="5" t="str">
        <f t="shared" si="44"/>
        <v>EDC</v>
      </c>
      <c r="F270" s="6"/>
      <c r="G270" s="5"/>
      <c r="H270" s="17">
        <f t="shared" si="37"/>
        <v>0.83888888888888891</v>
      </c>
      <c r="I270" s="7">
        <f>'RAW MONTHLY'!H270</f>
        <v>0.83888888888888891</v>
      </c>
      <c r="J270" s="8">
        <f>'RAW MONTHLY'!I270</f>
        <v>0.84027777777777779</v>
      </c>
      <c r="K270" s="235">
        <f t="shared" si="38"/>
        <v>0.84027777777777779</v>
      </c>
      <c r="L270" s="16">
        <f t="shared" si="39"/>
        <v>3.3333333333333333E-2</v>
      </c>
      <c r="M270" s="16">
        <f t="shared" si="40"/>
        <v>2.5</v>
      </c>
      <c r="N270" s="236" t="str">
        <f t="shared" si="41"/>
        <v>2.5</v>
      </c>
      <c r="O270" s="16" t="str">
        <f>'RAW MONTHLY'!K270</f>
        <v>2.5MW</v>
      </c>
      <c r="P270" s="16" t="str">
        <f t="shared" si="42"/>
        <v>1</v>
      </c>
      <c r="Q270" s="241">
        <f>'RAW MONTHLY'!L270</f>
        <v>9634</v>
      </c>
      <c r="R270" s="5"/>
      <c r="S270" s="242">
        <f t="shared" si="43"/>
        <v>321.13333333333333</v>
      </c>
      <c r="T270" s="30"/>
    </row>
    <row r="271" spans="1:20" ht="30" customHeight="1">
      <c r="A271" s="229">
        <f>'RAW MONTHLY'!A271</f>
        <v>44445</v>
      </c>
      <c r="B271" s="230" t="str">
        <f>'RAW MONTHLY'!C271</f>
        <v>OMI ADIO 33KV FDR</v>
      </c>
      <c r="C271" s="5" t="str">
        <f t="shared" si="36"/>
        <v>1</v>
      </c>
      <c r="D271" s="5" t="str">
        <f>'RAW MONTHLY'!E271</f>
        <v>EDC/F/O</v>
      </c>
      <c r="E271" s="5" t="str">
        <f t="shared" si="44"/>
        <v>EDC</v>
      </c>
      <c r="F271" s="6"/>
      <c r="G271" s="5"/>
      <c r="H271" s="17">
        <f t="shared" si="37"/>
        <v>0.84027777777777779</v>
      </c>
      <c r="I271" s="7">
        <f>'RAW MONTHLY'!H271</f>
        <v>0.84027777777777779</v>
      </c>
      <c r="J271" s="8">
        <f>'RAW MONTHLY'!I271</f>
        <v>0.84166666666666667</v>
      </c>
      <c r="K271" s="235">
        <f t="shared" si="38"/>
        <v>0.84166666666666667</v>
      </c>
      <c r="L271" s="16">
        <f t="shared" si="39"/>
        <v>3.3333333333333333E-2</v>
      </c>
      <c r="M271" s="16">
        <f t="shared" si="40"/>
        <v>0</v>
      </c>
      <c r="N271" s="236" t="str">
        <f t="shared" si="41"/>
        <v>0</v>
      </c>
      <c r="O271" s="16" t="str">
        <f>'RAW MONTHLY'!K271</f>
        <v>0MW</v>
      </c>
      <c r="P271" s="16" t="str">
        <f t="shared" si="42"/>
        <v>1</v>
      </c>
      <c r="Q271" s="241">
        <f>'RAW MONTHLY'!L271</f>
        <v>9634</v>
      </c>
      <c r="R271" s="5"/>
      <c r="S271" s="242">
        <f t="shared" si="43"/>
        <v>321.13333333333333</v>
      </c>
      <c r="T271" s="30"/>
    </row>
    <row r="272" spans="1:20" ht="30" customHeight="1">
      <c r="A272" s="229">
        <f>'RAW MONTHLY'!A272</f>
        <v>44445</v>
      </c>
      <c r="B272" s="230" t="str">
        <f>'RAW MONTHLY'!C272</f>
        <v>OMI ADIO 33KV FDR</v>
      </c>
      <c r="C272" s="5" t="str">
        <f t="shared" si="36"/>
        <v>1</v>
      </c>
      <c r="D272" s="5" t="str">
        <f>'RAW MONTHLY'!E272</f>
        <v>TCN/L/S</v>
      </c>
      <c r="E272" s="5" t="str">
        <f t="shared" si="44"/>
        <v>L/S</v>
      </c>
      <c r="F272" s="6"/>
      <c r="G272" s="5"/>
      <c r="H272" s="17">
        <f t="shared" si="37"/>
        <v>0.98402777777777783</v>
      </c>
      <c r="I272" s="7">
        <f>'RAW MONTHLY'!H272</f>
        <v>0.98402777777777783</v>
      </c>
      <c r="J272" s="8">
        <f>'RAW MONTHLY'!I272</f>
        <v>0.99930555555555556</v>
      </c>
      <c r="K272" s="235">
        <f t="shared" si="38"/>
        <v>0.99930555555555556</v>
      </c>
      <c r="L272" s="16">
        <f t="shared" si="39"/>
        <v>0.36666666666666664</v>
      </c>
      <c r="M272" s="16">
        <f t="shared" si="40"/>
        <v>3</v>
      </c>
      <c r="N272" s="236" t="str">
        <f t="shared" si="41"/>
        <v>3</v>
      </c>
      <c r="O272" s="16" t="str">
        <f>'RAW MONTHLY'!K272</f>
        <v>3MW</v>
      </c>
      <c r="P272" s="16" t="str">
        <f t="shared" si="42"/>
        <v>0</v>
      </c>
      <c r="Q272" s="241">
        <f>'RAW MONTHLY'!L272</f>
        <v>0</v>
      </c>
      <c r="R272" s="5"/>
      <c r="S272" s="242">
        <f t="shared" si="43"/>
        <v>0</v>
      </c>
      <c r="T272" s="37"/>
    </row>
    <row r="273" spans="1:20" ht="30" customHeight="1">
      <c r="A273" s="229">
        <f>'RAW MONTHLY'!A273</f>
        <v>44475</v>
      </c>
      <c r="B273" s="230" t="str">
        <f>'RAW MONTHLY'!C273</f>
        <v>EXPRESS 33KV</v>
      </c>
      <c r="C273" s="5" t="str">
        <f t="shared" si="36"/>
        <v>1</v>
      </c>
      <c r="D273" s="5" t="str">
        <f>'RAW MONTHLY'!E273</f>
        <v>TCN L/S</v>
      </c>
      <c r="E273" s="5" t="str">
        <f t="shared" si="44"/>
        <v>L/S</v>
      </c>
      <c r="F273" s="6"/>
      <c r="G273" s="5"/>
      <c r="H273" s="17">
        <f t="shared" si="37"/>
        <v>0.12638888888888888</v>
      </c>
      <c r="I273" s="7">
        <f>'RAW MONTHLY'!H273</f>
        <v>0.12638888888888888</v>
      </c>
      <c r="J273" s="8">
        <f>'RAW MONTHLY'!I273</f>
        <v>0.20486111111111113</v>
      </c>
      <c r="K273" s="235">
        <f t="shared" si="38"/>
        <v>0.20486111111111113</v>
      </c>
      <c r="L273" s="16">
        <f t="shared" si="39"/>
        <v>1.8833333333333333</v>
      </c>
      <c r="M273" s="16">
        <f t="shared" si="40"/>
        <v>5</v>
      </c>
      <c r="N273" s="236" t="str">
        <f t="shared" si="41"/>
        <v>5</v>
      </c>
      <c r="O273" s="16">
        <f>'RAW MONTHLY'!K273</f>
        <v>5</v>
      </c>
      <c r="P273" s="16" t="str">
        <f t="shared" si="42"/>
        <v>1</v>
      </c>
      <c r="Q273" s="241">
        <f>'RAW MONTHLY'!L273</f>
        <v>1</v>
      </c>
      <c r="R273" s="5"/>
      <c r="S273" s="242">
        <f t="shared" si="43"/>
        <v>1.8833333333333333</v>
      </c>
      <c r="T273" s="30"/>
    </row>
    <row r="274" spans="1:20" ht="30" customHeight="1">
      <c r="A274" s="229">
        <f>'RAW MONTHLY'!A274</f>
        <v>44475</v>
      </c>
      <c r="B274" s="230" t="str">
        <f>'RAW MONTHLY'!C274</f>
        <v>OLUYOLE 33KV</v>
      </c>
      <c r="C274" s="5" t="str">
        <f t="shared" si="36"/>
        <v>1</v>
      </c>
      <c r="D274" s="5" t="str">
        <f>'RAW MONTHLY'!E274</f>
        <v>TCN L/S</v>
      </c>
      <c r="E274" s="5" t="str">
        <f t="shared" si="44"/>
        <v>L/S</v>
      </c>
      <c r="F274" s="6"/>
      <c r="G274" s="5"/>
      <c r="H274" s="17">
        <f t="shared" si="37"/>
        <v>0.12638888888888888</v>
      </c>
      <c r="I274" s="7">
        <f>'RAW MONTHLY'!H274</f>
        <v>0.12638888888888888</v>
      </c>
      <c r="J274" s="8">
        <f>'RAW MONTHLY'!I274</f>
        <v>0.20486111111111113</v>
      </c>
      <c r="K274" s="235">
        <f t="shared" si="38"/>
        <v>0.20486111111111113</v>
      </c>
      <c r="L274" s="16">
        <f t="shared" si="39"/>
        <v>1.8833333333333333</v>
      </c>
      <c r="M274" s="16">
        <f t="shared" si="40"/>
        <v>3</v>
      </c>
      <c r="N274" s="236" t="str">
        <f t="shared" si="41"/>
        <v>3</v>
      </c>
      <c r="O274" s="16">
        <f>'RAW MONTHLY'!K274</f>
        <v>3</v>
      </c>
      <c r="P274" s="16" t="str">
        <f t="shared" si="42"/>
        <v>1</v>
      </c>
      <c r="Q274" s="241">
        <f>'RAW MONTHLY'!L274</f>
        <v>14</v>
      </c>
      <c r="R274" s="241"/>
      <c r="S274" s="242">
        <f t="shared" si="43"/>
        <v>26.366666666666667</v>
      </c>
      <c r="T274" s="17"/>
    </row>
    <row r="275" spans="1:20" ht="30" customHeight="1">
      <c r="A275" s="229">
        <f>'RAW MONTHLY'!A275</f>
        <v>44475</v>
      </c>
      <c r="B275" s="230" t="str">
        <f>'RAW MONTHLY'!C275</f>
        <v>OLUYOLE 33KV</v>
      </c>
      <c r="C275" s="5" t="str">
        <f t="shared" si="36"/>
        <v>1</v>
      </c>
      <c r="D275" s="5" t="str">
        <f>'RAW MONTHLY'!E275</f>
        <v>EDC F/O</v>
      </c>
      <c r="E275" s="5" t="str">
        <f t="shared" si="44"/>
        <v>EDC</v>
      </c>
      <c r="F275" s="6"/>
      <c r="G275" s="5"/>
      <c r="H275" s="17">
        <f t="shared" si="37"/>
        <v>0.29930555555555555</v>
      </c>
      <c r="I275" s="7">
        <f>'RAW MONTHLY'!H275</f>
        <v>0.29930555555555555</v>
      </c>
      <c r="J275" s="8">
        <f>'RAW MONTHLY'!I275</f>
        <v>0.30833333333333335</v>
      </c>
      <c r="K275" s="235">
        <f t="shared" si="38"/>
        <v>0.30833333333333335</v>
      </c>
      <c r="L275" s="16">
        <f t="shared" si="39"/>
        <v>0.21666666666666667</v>
      </c>
      <c r="M275" s="16">
        <f t="shared" si="40"/>
        <v>3</v>
      </c>
      <c r="N275" s="236" t="str">
        <f t="shared" si="41"/>
        <v>3</v>
      </c>
      <c r="O275" s="16">
        <f>'RAW MONTHLY'!K275</f>
        <v>3</v>
      </c>
      <c r="P275" s="16" t="str">
        <f t="shared" si="42"/>
        <v>1</v>
      </c>
      <c r="Q275" s="241">
        <f>'RAW MONTHLY'!L275</f>
        <v>14</v>
      </c>
      <c r="R275" s="241"/>
      <c r="S275" s="242">
        <f t="shared" si="43"/>
        <v>3.0333333333333332</v>
      </c>
      <c r="T275" s="17"/>
    </row>
    <row r="276" spans="1:20" ht="30" customHeight="1">
      <c r="A276" s="229">
        <f>'RAW MONTHLY'!A276</f>
        <v>44475</v>
      </c>
      <c r="B276" s="230" t="str">
        <f>'RAW MONTHLY'!C276</f>
        <v>INDUSTRIAL 33KV</v>
      </c>
      <c r="C276" s="5" t="str">
        <f t="shared" si="36"/>
        <v>1</v>
      </c>
      <c r="D276" s="5" t="str">
        <f>'RAW MONTHLY'!E276</f>
        <v>EDC F/O</v>
      </c>
      <c r="E276" s="5" t="str">
        <f t="shared" si="44"/>
        <v>EDC</v>
      </c>
      <c r="F276" s="6"/>
      <c r="G276" s="5"/>
      <c r="H276" s="17">
        <f t="shared" si="37"/>
        <v>0.3576388888888889</v>
      </c>
      <c r="I276" s="7">
        <f>'RAW MONTHLY'!H276</f>
        <v>0.3576388888888889</v>
      </c>
      <c r="J276" s="8">
        <f>'RAW MONTHLY'!I276</f>
        <v>0.3743055555555555</v>
      </c>
      <c r="K276" s="235">
        <f t="shared" si="38"/>
        <v>0.3743055555555555</v>
      </c>
      <c r="L276" s="16">
        <f t="shared" si="39"/>
        <v>0.4</v>
      </c>
      <c r="M276" s="16">
        <f t="shared" si="40"/>
        <v>3</v>
      </c>
      <c r="N276" s="236" t="str">
        <f t="shared" si="41"/>
        <v>3</v>
      </c>
      <c r="O276" s="16">
        <f>'RAW MONTHLY'!K276</f>
        <v>3</v>
      </c>
      <c r="P276" s="16" t="str">
        <f t="shared" si="42"/>
        <v>1</v>
      </c>
      <c r="Q276" s="241">
        <f>'RAW MONTHLY'!L276</f>
        <v>25</v>
      </c>
      <c r="R276" s="241"/>
      <c r="S276" s="242">
        <f t="shared" si="43"/>
        <v>10</v>
      </c>
      <c r="T276" s="20"/>
    </row>
    <row r="277" spans="1:20" ht="30" customHeight="1">
      <c r="A277" s="229">
        <f>'RAW MONTHLY'!A277</f>
        <v>44475</v>
      </c>
      <c r="B277" s="230" t="str">
        <f>'RAW MONTHLY'!C277</f>
        <v>INTERCHANGE 33KV</v>
      </c>
      <c r="C277" s="5" t="str">
        <f t="shared" si="36"/>
        <v>1</v>
      </c>
      <c r="D277" s="5" t="str">
        <f>'RAW MONTHLY'!E277</f>
        <v>TCN L/S</v>
      </c>
      <c r="E277" s="5" t="str">
        <f t="shared" si="44"/>
        <v>L/S</v>
      </c>
      <c r="F277" s="6"/>
      <c r="G277" s="5"/>
      <c r="H277" s="17">
        <f t="shared" si="37"/>
        <v>0.36736111111111108</v>
      </c>
      <c r="I277" s="7">
        <f>'RAW MONTHLY'!H277</f>
        <v>0.36736111111111108</v>
      </c>
      <c r="J277" s="8">
        <f>'RAW MONTHLY'!I277</f>
        <v>0.68333333333333324</v>
      </c>
      <c r="K277" s="235">
        <f t="shared" si="38"/>
        <v>0.68333333333333324</v>
      </c>
      <c r="L277" s="16">
        <f t="shared" si="39"/>
        <v>7.583333333333333</v>
      </c>
      <c r="M277" s="16">
        <f t="shared" si="40"/>
        <v>6</v>
      </c>
      <c r="N277" s="236" t="str">
        <f t="shared" si="41"/>
        <v>6</v>
      </c>
      <c r="O277" s="16">
        <f>'RAW MONTHLY'!K277</f>
        <v>6</v>
      </c>
      <c r="P277" s="16" t="str">
        <f t="shared" si="42"/>
        <v>1</v>
      </c>
      <c r="Q277" s="241">
        <f>'RAW MONTHLY'!L277</f>
        <v>492</v>
      </c>
      <c r="R277" s="241"/>
      <c r="S277" s="242">
        <f t="shared" si="43"/>
        <v>3731</v>
      </c>
      <c r="T277" s="20"/>
    </row>
    <row r="278" spans="1:20" ht="30" customHeight="1">
      <c r="A278" s="229">
        <f>'RAW MONTHLY'!A278</f>
        <v>44475</v>
      </c>
      <c r="B278" s="230" t="str">
        <f>'RAW MONTHLY'!C278</f>
        <v>LIBERTY 33KV</v>
      </c>
      <c r="C278" s="5" t="str">
        <f t="shared" si="36"/>
        <v>1</v>
      </c>
      <c r="D278" s="5" t="str">
        <f>'RAW MONTHLY'!E278</f>
        <v>EDC F/O</v>
      </c>
      <c r="E278" s="5" t="str">
        <f t="shared" si="44"/>
        <v>EDC</v>
      </c>
      <c r="F278" s="6"/>
      <c r="G278" s="5"/>
      <c r="H278" s="17">
        <f t="shared" si="37"/>
        <v>0.37361111111111112</v>
      </c>
      <c r="I278" s="7">
        <f>'RAW MONTHLY'!H278</f>
        <v>0.37361111111111112</v>
      </c>
      <c r="J278" s="8">
        <f>'RAW MONTHLY'!I278</f>
        <v>0.39583333333333331</v>
      </c>
      <c r="K278" s="235">
        <f t="shared" si="38"/>
        <v>0.39583333333333331</v>
      </c>
      <c r="L278" s="16">
        <f t="shared" si="39"/>
        <v>0.53333333333333333</v>
      </c>
      <c r="M278" s="16">
        <f t="shared" si="40"/>
        <v>1</v>
      </c>
      <c r="N278" s="236" t="str">
        <f t="shared" si="41"/>
        <v>1</v>
      </c>
      <c r="O278" s="16">
        <f>'RAW MONTHLY'!K278</f>
        <v>1</v>
      </c>
      <c r="P278" s="16" t="str">
        <f t="shared" si="42"/>
        <v>1</v>
      </c>
      <c r="Q278" s="241">
        <f>'RAW MONTHLY'!L278</f>
        <v>11</v>
      </c>
      <c r="R278" s="241"/>
      <c r="S278" s="242">
        <f t="shared" si="43"/>
        <v>5.8666666666666663</v>
      </c>
      <c r="T278" s="20"/>
    </row>
    <row r="279" spans="1:20" ht="30" customHeight="1">
      <c r="A279" s="229">
        <f>'RAW MONTHLY'!A279</f>
        <v>44475</v>
      </c>
      <c r="B279" s="230" t="str">
        <f>'RAW MONTHLY'!C279</f>
        <v>EXPRESS 33KV</v>
      </c>
      <c r="C279" s="5" t="str">
        <f t="shared" si="36"/>
        <v>1</v>
      </c>
      <c r="D279" s="5" t="str">
        <f>'RAW MONTHLY'!E279</f>
        <v>TCN L/S</v>
      </c>
      <c r="E279" s="5" t="str">
        <f t="shared" si="44"/>
        <v>L/S</v>
      </c>
      <c r="F279" s="6"/>
      <c r="G279" s="5"/>
      <c r="H279" s="17">
        <f t="shared" si="37"/>
        <v>0.55694444444444446</v>
      </c>
      <c r="I279" s="7">
        <f>'RAW MONTHLY'!H279</f>
        <v>0.55694444444444446</v>
      </c>
      <c r="J279" s="8">
        <f>'RAW MONTHLY'!I279</f>
        <v>0.68333333333333324</v>
      </c>
      <c r="K279" s="235">
        <f t="shared" si="38"/>
        <v>0.68333333333333324</v>
      </c>
      <c r="L279" s="16">
        <f t="shared" si="39"/>
        <v>3.0333333333333332</v>
      </c>
      <c r="M279" s="16">
        <f t="shared" si="40"/>
        <v>8</v>
      </c>
      <c r="N279" s="236" t="str">
        <f t="shared" si="41"/>
        <v>8</v>
      </c>
      <c r="O279" s="16">
        <f>'RAW MONTHLY'!K279</f>
        <v>8</v>
      </c>
      <c r="P279" s="16" t="str">
        <f t="shared" si="42"/>
        <v>1</v>
      </c>
      <c r="Q279" s="241">
        <f>'RAW MONTHLY'!L279</f>
        <v>1</v>
      </c>
      <c r="R279" s="241"/>
      <c r="S279" s="242">
        <f t="shared" si="43"/>
        <v>3.0333333333333332</v>
      </c>
      <c r="T279" s="20"/>
    </row>
    <row r="280" spans="1:20" ht="30" customHeight="1">
      <c r="A280" s="229">
        <f>'RAW MONTHLY'!A280</f>
        <v>44475</v>
      </c>
      <c r="B280" s="230" t="str">
        <f>'RAW MONTHLY'!C280</f>
        <v>LIBERTY 33KV</v>
      </c>
      <c r="C280" s="5" t="str">
        <f t="shared" si="36"/>
        <v>1</v>
      </c>
      <c r="D280" s="5" t="str">
        <f>'RAW MONTHLY'!E280</f>
        <v>EDC F/O</v>
      </c>
      <c r="E280" s="5" t="str">
        <f t="shared" si="44"/>
        <v>EDC</v>
      </c>
      <c r="F280" s="6"/>
      <c r="G280" s="6"/>
      <c r="H280" s="17">
        <f t="shared" si="37"/>
        <v>0.60763888888888895</v>
      </c>
      <c r="I280" s="7">
        <f>'RAW MONTHLY'!H280</f>
        <v>0.60763888888888895</v>
      </c>
      <c r="J280" s="8">
        <f>'RAW MONTHLY'!I280</f>
        <v>0.6118055555555556</v>
      </c>
      <c r="K280" s="235">
        <f t="shared" si="38"/>
        <v>0.6118055555555556</v>
      </c>
      <c r="L280" s="16">
        <f t="shared" si="39"/>
        <v>0.1</v>
      </c>
      <c r="M280" s="16">
        <f t="shared" si="40"/>
        <v>2</v>
      </c>
      <c r="N280" s="236" t="str">
        <f t="shared" si="41"/>
        <v>2</v>
      </c>
      <c r="O280" s="16">
        <f>'RAW MONTHLY'!K280</f>
        <v>2</v>
      </c>
      <c r="P280" s="16" t="str">
        <f t="shared" si="42"/>
        <v>1</v>
      </c>
      <c r="Q280" s="241">
        <f>'RAW MONTHLY'!L280</f>
        <v>11</v>
      </c>
      <c r="R280" s="248"/>
      <c r="S280" s="242">
        <f t="shared" si="43"/>
        <v>1.1000000000000001</v>
      </c>
      <c r="T280" s="20"/>
    </row>
    <row r="281" spans="1:20" ht="30" customHeight="1">
      <c r="A281" s="229">
        <f>'RAW MONTHLY'!A281</f>
        <v>44475</v>
      </c>
      <c r="B281" s="230" t="str">
        <f>'RAW MONTHLY'!C281</f>
        <v>INTERCHANGE 33KV</v>
      </c>
      <c r="C281" s="5" t="str">
        <f t="shared" si="36"/>
        <v>1</v>
      </c>
      <c r="D281" s="5" t="str">
        <f>'RAW MONTHLY'!E281</f>
        <v>TCN L/S</v>
      </c>
      <c r="E281" s="5" t="str">
        <f t="shared" si="44"/>
        <v>L/S</v>
      </c>
      <c r="F281" s="6"/>
      <c r="G281" s="6"/>
      <c r="H281" s="17">
        <f t="shared" si="37"/>
        <v>0.74097222222222225</v>
      </c>
      <c r="I281" s="7">
        <f>'RAW MONTHLY'!H281</f>
        <v>0.74097222222222225</v>
      </c>
      <c r="J281" s="8">
        <f>'RAW MONTHLY'!I281</f>
        <v>0.74652777777777779</v>
      </c>
      <c r="K281" s="235">
        <f t="shared" si="38"/>
        <v>0.74652777777777779</v>
      </c>
      <c r="L281" s="16">
        <f t="shared" si="39"/>
        <v>0.13333333333333333</v>
      </c>
      <c r="M281" s="16">
        <f t="shared" si="40"/>
        <v>6</v>
      </c>
      <c r="N281" s="236" t="str">
        <f t="shared" si="41"/>
        <v>6</v>
      </c>
      <c r="O281" s="16">
        <f>'RAW MONTHLY'!K281</f>
        <v>6</v>
      </c>
      <c r="P281" s="16" t="str">
        <f t="shared" si="42"/>
        <v>1</v>
      </c>
      <c r="Q281" s="241">
        <f>'RAW MONTHLY'!L281</f>
        <v>492</v>
      </c>
      <c r="R281" s="247"/>
      <c r="S281" s="242">
        <f t="shared" si="43"/>
        <v>65.599999999999994</v>
      </c>
      <c r="T281" s="6"/>
    </row>
    <row r="282" spans="1:20" ht="30" customHeight="1">
      <c r="A282" s="229">
        <f>'RAW MONTHLY'!A282</f>
        <v>44475</v>
      </c>
      <c r="B282" s="230" t="str">
        <f>'RAW MONTHLY'!C282</f>
        <v>OLUYOLE 33KV</v>
      </c>
      <c r="C282" s="5" t="str">
        <f t="shared" si="36"/>
        <v>1</v>
      </c>
      <c r="D282" s="5" t="str">
        <f>'RAW MONTHLY'!E282</f>
        <v>TCN L/S</v>
      </c>
      <c r="E282" s="5" t="str">
        <f t="shared" si="44"/>
        <v>L/S</v>
      </c>
      <c r="F282" s="6"/>
      <c r="G282" s="6"/>
      <c r="H282" s="17">
        <f t="shared" si="37"/>
        <v>0.80208333333333337</v>
      </c>
      <c r="I282" s="7">
        <f>'RAW MONTHLY'!H282</f>
        <v>0.80208333333333337</v>
      </c>
      <c r="J282" s="8">
        <f>'RAW MONTHLY'!I282</f>
        <v>0.99930555555555556</v>
      </c>
      <c r="K282" s="235">
        <f t="shared" si="38"/>
        <v>0.99930555555555556</v>
      </c>
      <c r="L282" s="16">
        <f t="shared" si="39"/>
        <v>4.7333333333333334</v>
      </c>
      <c r="M282" s="16">
        <f t="shared" si="40"/>
        <v>3</v>
      </c>
      <c r="N282" s="236" t="str">
        <f t="shared" si="41"/>
        <v>3</v>
      </c>
      <c r="O282" s="16">
        <f>'RAW MONTHLY'!K282</f>
        <v>3</v>
      </c>
      <c r="P282" s="16" t="str">
        <f t="shared" si="42"/>
        <v>0</v>
      </c>
      <c r="Q282" s="241">
        <f>'RAW MONTHLY'!L282</f>
        <v>0</v>
      </c>
      <c r="R282" s="247"/>
      <c r="S282" s="242">
        <f t="shared" si="43"/>
        <v>0</v>
      </c>
      <c r="T282" s="6"/>
    </row>
    <row r="283" spans="1:20" ht="30" customHeight="1">
      <c r="A283" s="229">
        <f>'RAW MONTHLY'!A283</f>
        <v>44475</v>
      </c>
      <c r="B283" s="230" t="str">
        <f>'RAW MONTHLY'!C283</f>
        <v>INTERCHANGE 33KV</v>
      </c>
      <c r="C283" s="5" t="str">
        <f t="shared" si="36"/>
        <v>1</v>
      </c>
      <c r="D283" s="5" t="str">
        <f>'RAW MONTHLY'!E283</f>
        <v>TCN L/S</v>
      </c>
      <c r="E283" s="5" t="str">
        <f t="shared" si="44"/>
        <v>L/S</v>
      </c>
      <c r="F283" s="6"/>
      <c r="G283" s="6"/>
      <c r="H283" s="17">
        <f t="shared" si="37"/>
        <v>0.80208333333333337</v>
      </c>
      <c r="I283" s="7">
        <f>'RAW MONTHLY'!H283</f>
        <v>0.80208333333333337</v>
      </c>
      <c r="J283" s="8">
        <f>'RAW MONTHLY'!I283</f>
        <v>0.99930555555555556</v>
      </c>
      <c r="K283" s="235">
        <f t="shared" si="38"/>
        <v>0.99930555555555556</v>
      </c>
      <c r="L283" s="16">
        <f t="shared" si="39"/>
        <v>4.7333333333333334</v>
      </c>
      <c r="M283" s="16">
        <f t="shared" si="40"/>
        <v>7</v>
      </c>
      <c r="N283" s="236" t="str">
        <f t="shared" si="41"/>
        <v>7</v>
      </c>
      <c r="O283" s="16">
        <f>'RAW MONTHLY'!K283</f>
        <v>7</v>
      </c>
      <c r="P283" s="16" t="str">
        <f t="shared" si="42"/>
        <v>0</v>
      </c>
      <c r="Q283" s="241">
        <f>'RAW MONTHLY'!L283</f>
        <v>0</v>
      </c>
      <c r="R283" s="248"/>
      <c r="S283" s="242">
        <f t="shared" si="43"/>
        <v>0</v>
      </c>
      <c r="T283" s="6"/>
    </row>
    <row r="284" spans="1:20" ht="30" customHeight="1">
      <c r="A284" s="229">
        <f>'RAW MONTHLY'!A284</f>
        <v>44475</v>
      </c>
      <c r="B284" s="230" t="str">
        <f>'RAW MONTHLY'!C284</f>
        <v>INDUSTRIAL 33KV</v>
      </c>
      <c r="C284" s="5" t="str">
        <f t="shared" si="36"/>
        <v>1</v>
      </c>
      <c r="D284" s="5" t="str">
        <f>'RAW MONTHLY'!E284</f>
        <v>TCN L/S</v>
      </c>
      <c r="E284" s="5" t="str">
        <f t="shared" si="44"/>
        <v>L/S</v>
      </c>
      <c r="F284" s="20"/>
      <c r="G284" s="20"/>
      <c r="H284" s="17">
        <f t="shared" si="37"/>
        <v>0.80625000000000002</v>
      </c>
      <c r="I284" s="7">
        <f>'RAW MONTHLY'!H284</f>
        <v>0.80625000000000002</v>
      </c>
      <c r="J284" s="8">
        <f>'RAW MONTHLY'!I284</f>
        <v>0.99930555555555556</v>
      </c>
      <c r="K284" s="235">
        <f t="shared" si="38"/>
        <v>0.99930555555555556</v>
      </c>
      <c r="L284" s="16">
        <f t="shared" si="39"/>
        <v>4.6333333333333329</v>
      </c>
      <c r="M284" s="16">
        <f t="shared" si="40"/>
        <v>4</v>
      </c>
      <c r="N284" s="236" t="str">
        <f t="shared" si="41"/>
        <v>4</v>
      </c>
      <c r="O284" s="16">
        <f>'RAW MONTHLY'!K284</f>
        <v>4</v>
      </c>
      <c r="P284" s="16" t="str">
        <f t="shared" si="42"/>
        <v>0</v>
      </c>
      <c r="Q284" s="241">
        <f>'RAW MONTHLY'!L284</f>
        <v>0</v>
      </c>
      <c r="R284" s="38"/>
      <c r="S284" s="242">
        <f t="shared" si="43"/>
        <v>0</v>
      </c>
    </row>
    <row r="285" spans="1:20" ht="30" customHeight="1">
      <c r="A285" s="229">
        <f>'RAW MONTHLY'!A285</f>
        <v>44445</v>
      </c>
      <c r="B285" s="230" t="str">
        <f>'RAW MONTHLY'!C285</f>
        <v>ROM 33KV</v>
      </c>
      <c r="C285" s="5" t="str">
        <f t="shared" si="36"/>
        <v/>
      </c>
      <c r="D285" s="5" t="str">
        <f>'RAW MONTHLY'!E285</f>
        <v>EDC F/O</v>
      </c>
      <c r="E285" s="5" t="str">
        <f t="shared" si="44"/>
        <v>EDC</v>
      </c>
      <c r="F285" s="20"/>
      <c r="G285" s="20"/>
      <c r="H285" s="17">
        <f t="shared" si="37"/>
        <v>0</v>
      </c>
      <c r="I285" s="7">
        <f>'RAW MONTHLY'!H285</f>
        <v>0</v>
      </c>
      <c r="J285" s="8">
        <f>'RAW MONTHLY'!I285</f>
        <v>0.99930555555555556</v>
      </c>
      <c r="K285" s="235">
        <f t="shared" si="38"/>
        <v>0.99930555555555556</v>
      </c>
      <c r="L285" s="16">
        <f t="shared" si="39"/>
        <v>23.983333333333334</v>
      </c>
      <c r="M285" s="16">
        <f t="shared" si="40"/>
        <v>0</v>
      </c>
      <c r="N285" s="236" t="str">
        <f t="shared" si="41"/>
        <v>0</v>
      </c>
      <c r="O285" s="16">
        <f>'RAW MONTHLY'!K285</f>
        <v>0</v>
      </c>
      <c r="P285" s="16" t="str">
        <f t="shared" si="42"/>
        <v>0</v>
      </c>
      <c r="Q285" s="241">
        <f>'RAW MONTHLY'!L285</f>
        <v>0</v>
      </c>
      <c r="R285" s="38"/>
      <c r="S285" s="242">
        <f t="shared" si="43"/>
        <v>0</v>
      </c>
      <c r="T285" s="45"/>
    </row>
    <row r="286" spans="1:20" ht="30" customHeight="1">
      <c r="A286" s="229">
        <f>'RAW MONTHLY'!A286</f>
        <v>44356</v>
      </c>
      <c r="B286" s="230" t="str">
        <f>'RAW MONTHLY'!C286</f>
        <v>APETE 33KV</v>
      </c>
      <c r="C286" s="5" t="str">
        <f t="shared" si="36"/>
        <v/>
      </c>
      <c r="D286" s="5" t="str">
        <f>'RAW MONTHLY'!E286</f>
        <v>EDC L/S</v>
      </c>
      <c r="E286" s="5" t="str">
        <f t="shared" si="44"/>
        <v>L/S</v>
      </c>
      <c r="F286" s="5"/>
      <c r="G286" s="5"/>
      <c r="H286" s="17">
        <f t="shared" si="37"/>
        <v>0</v>
      </c>
      <c r="I286" s="7">
        <f>'RAW MONTHLY'!H286</f>
        <v>0</v>
      </c>
      <c r="J286" s="8">
        <f>'RAW MONTHLY'!I286</f>
        <v>0.37777777777777777</v>
      </c>
      <c r="K286" s="235">
        <f t="shared" si="38"/>
        <v>0.37777777777777777</v>
      </c>
      <c r="L286" s="16">
        <f t="shared" si="39"/>
        <v>9.0666666666666664</v>
      </c>
      <c r="M286" s="16">
        <f t="shared" si="40"/>
        <v>4.3</v>
      </c>
      <c r="N286" s="236" t="str">
        <f t="shared" si="41"/>
        <v>4.3</v>
      </c>
      <c r="O286" s="16">
        <f>'RAW MONTHLY'!K286</f>
        <v>4.3</v>
      </c>
      <c r="P286" s="16" t="str">
        <f t="shared" si="42"/>
        <v>1</v>
      </c>
      <c r="Q286" s="241">
        <f>'RAW MONTHLY'!L286</f>
        <v>9306</v>
      </c>
      <c r="R286" s="249"/>
      <c r="S286" s="242">
        <f t="shared" si="43"/>
        <v>84374.399999999994</v>
      </c>
      <c r="T286" s="45"/>
    </row>
    <row r="287" spans="1:20" ht="30" customHeight="1">
      <c r="A287" s="229">
        <f>'RAW MONTHLY'!A287</f>
        <v>44356</v>
      </c>
      <c r="B287" s="230" t="str">
        <f>'RAW MONTHLY'!C287</f>
        <v>MINISTER 33KV</v>
      </c>
      <c r="C287" s="5" t="str">
        <f t="shared" si="36"/>
        <v/>
      </c>
      <c r="D287" s="5" t="str">
        <f>'RAW MONTHLY'!E287</f>
        <v>EDC F/O</v>
      </c>
      <c r="E287" s="5" t="str">
        <f t="shared" si="44"/>
        <v>EDC</v>
      </c>
      <c r="F287" s="5"/>
      <c r="G287" s="5"/>
      <c r="H287" s="17">
        <f t="shared" si="37"/>
        <v>0</v>
      </c>
      <c r="I287" s="7">
        <f>'RAW MONTHLY'!H287</f>
        <v>0</v>
      </c>
      <c r="J287" s="8">
        <f>'RAW MONTHLY'!I287</f>
        <v>0.99930555555555556</v>
      </c>
      <c r="K287" s="235">
        <f t="shared" si="38"/>
        <v>0.99930555555555556</v>
      </c>
      <c r="L287" s="16">
        <f t="shared" si="39"/>
        <v>23.983333333333334</v>
      </c>
      <c r="M287" s="16">
        <f t="shared" si="40"/>
        <v>0.08</v>
      </c>
      <c r="N287" s="236" t="str">
        <f t="shared" si="41"/>
        <v>0.08</v>
      </c>
      <c r="O287" s="16">
        <f>'RAW MONTHLY'!K287</f>
        <v>0.08</v>
      </c>
      <c r="P287" s="16" t="str">
        <f t="shared" si="42"/>
        <v>0</v>
      </c>
      <c r="Q287" s="241">
        <f>'RAW MONTHLY'!L287</f>
        <v>1065</v>
      </c>
      <c r="R287" s="249"/>
      <c r="S287" s="242">
        <f t="shared" si="43"/>
        <v>0</v>
      </c>
      <c r="T287" s="45"/>
    </row>
    <row r="288" spans="1:20" ht="30" customHeight="1">
      <c r="A288" s="229">
        <f>'RAW MONTHLY'!A288</f>
        <v>44356</v>
      </c>
      <c r="B288" s="230" t="str">
        <f>'RAW MONTHLY'!C288</f>
        <v>SAMONDA 33KV</v>
      </c>
      <c r="C288" s="5" t="str">
        <f t="shared" si="36"/>
        <v/>
      </c>
      <c r="D288" s="5" t="str">
        <f>'RAW MONTHLY'!E288</f>
        <v>EDC F/O</v>
      </c>
      <c r="E288" s="5" t="str">
        <f t="shared" si="44"/>
        <v>EDC</v>
      </c>
      <c r="F288" s="5"/>
      <c r="G288" s="5"/>
      <c r="H288" s="17">
        <f t="shared" si="37"/>
        <v>0</v>
      </c>
      <c r="I288" s="7">
        <f>'RAW MONTHLY'!H288</f>
        <v>0</v>
      </c>
      <c r="J288" s="8">
        <f>'RAW MONTHLY'!I288</f>
        <v>0.72291666666666676</v>
      </c>
      <c r="K288" s="235">
        <f t="shared" si="38"/>
        <v>0.72291666666666676</v>
      </c>
      <c r="L288" s="16">
        <f t="shared" si="39"/>
        <v>17.350000000000001</v>
      </c>
      <c r="M288" s="16">
        <f t="shared" si="40"/>
        <v>2.8</v>
      </c>
      <c r="N288" s="236" t="str">
        <f t="shared" si="41"/>
        <v>2.8</v>
      </c>
      <c r="O288" s="16">
        <f>'RAW MONTHLY'!K288</f>
        <v>2.8</v>
      </c>
      <c r="P288" s="16" t="str">
        <f t="shared" si="42"/>
        <v>1</v>
      </c>
      <c r="Q288" s="241">
        <f>'RAW MONTHLY'!L288</f>
        <v>2</v>
      </c>
      <c r="R288" s="249"/>
      <c r="S288" s="242">
        <f t="shared" si="43"/>
        <v>34.700000000000003</v>
      </c>
      <c r="T288" s="45"/>
    </row>
    <row r="289" spans="1:20" ht="30" customHeight="1">
      <c r="A289" s="229">
        <f>'RAW MONTHLY'!A289</f>
        <v>44356</v>
      </c>
      <c r="B289" s="230" t="str">
        <f>'RAW MONTHLY'!C289</f>
        <v>AGODI 2 33KV</v>
      </c>
      <c r="C289" s="5" t="str">
        <f t="shared" si="36"/>
        <v/>
      </c>
      <c r="D289" s="5" t="str">
        <f>'RAW MONTHLY'!E289</f>
        <v>EDC F/O</v>
      </c>
      <c r="E289" s="5" t="str">
        <f t="shared" si="44"/>
        <v>EDC</v>
      </c>
      <c r="F289" s="5"/>
      <c r="G289" s="5"/>
      <c r="H289" s="17">
        <f t="shared" si="37"/>
        <v>0</v>
      </c>
      <c r="I289" s="7">
        <f>'RAW MONTHLY'!H289</f>
        <v>0</v>
      </c>
      <c r="J289" s="8">
        <f>'RAW MONTHLY'!I289</f>
        <v>0.76597222222222217</v>
      </c>
      <c r="K289" s="235">
        <f t="shared" si="38"/>
        <v>0.76597222222222217</v>
      </c>
      <c r="L289" s="16">
        <f t="shared" si="39"/>
        <v>18.383333333333333</v>
      </c>
      <c r="M289" s="16">
        <f t="shared" si="40"/>
        <v>0.1</v>
      </c>
      <c r="N289" s="236" t="str">
        <f t="shared" si="41"/>
        <v>0.1</v>
      </c>
      <c r="O289" s="16">
        <f>'RAW MONTHLY'!K289</f>
        <v>0.1</v>
      </c>
      <c r="P289" s="16" t="str">
        <f t="shared" si="42"/>
        <v>1</v>
      </c>
      <c r="Q289" s="241">
        <f>'RAW MONTHLY'!L289</f>
        <v>6</v>
      </c>
      <c r="R289" s="249"/>
      <c r="S289" s="242">
        <f t="shared" si="43"/>
        <v>110.3</v>
      </c>
      <c r="T289" s="45"/>
    </row>
    <row r="290" spans="1:20" ht="30" customHeight="1">
      <c r="A290" s="229">
        <f>'RAW MONTHLY'!A290</f>
        <v>44357</v>
      </c>
      <c r="B290" s="230" t="str">
        <f>'RAW MONTHLY'!C290</f>
        <v>APETE 33KV</v>
      </c>
      <c r="C290" s="5" t="str">
        <f t="shared" si="36"/>
        <v>1</v>
      </c>
      <c r="D290" s="5" t="str">
        <f>'RAW MONTHLY'!E290</f>
        <v>EDC L/S</v>
      </c>
      <c r="E290" s="5" t="str">
        <f t="shared" si="44"/>
        <v>L/S</v>
      </c>
      <c r="F290" s="5"/>
      <c r="G290" s="5"/>
      <c r="H290" s="17">
        <f t="shared" si="37"/>
        <v>0.4375</v>
      </c>
      <c r="I290" s="7">
        <f>'RAW MONTHLY'!H290</f>
        <v>0.4375</v>
      </c>
      <c r="J290" s="8">
        <f>'RAW MONTHLY'!I290</f>
        <v>0.7319444444444444</v>
      </c>
      <c r="K290" s="235">
        <f t="shared" si="38"/>
        <v>0.7319444444444444</v>
      </c>
      <c r="L290" s="16">
        <f t="shared" si="39"/>
        <v>7.0666666666666664</v>
      </c>
      <c r="M290" s="16">
        <f t="shared" si="40"/>
        <v>4.3</v>
      </c>
      <c r="N290" s="236" t="str">
        <f t="shared" si="41"/>
        <v>4.3</v>
      </c>
      <c r="O290" s="16">
        <f>'RAW MONTHLY'!K290</f>
        <v>4.3</v>
      </c>
      <c r="P290" s="16" t="str">
        <f t="shared" si="42"/>
        <v>1</v>
      </c>
      <c r="Q290" s="241">
        <f>'RAW MONTHLY'!L290</f>
        <v>9306</v>
      </c>
      <c r="R290" s="249"/>
      <c r="S290" s="242">
        <f t="shared" si="43"/>
        <v>65762.399999999994</v>
      </c>
    </row>
    <row r="291" spans="1:20" ht="30" customHeight="1">
      <c r="A291" s="229">
        <f>'RAW MONTHLY'!A291</f>
        <v>44357</v>
      </c>
      <c r="B291" s="230" t="str">
        <f>'RAW MONTHLY'!C291</f>
        <v>SAMONDA 33KV</v>
      </c>
      <c r="C291" s="5" t="str">
        <f t="shared" si="36"/>
        <v>1</v>
      </c>
      <c r="D291" s="5" t="str">
        <f>'RAW MONTHLY'!E291</f>
        <v>TCN F/O</v>
      </c>
      <c r="E291" s="5" t="str">
        <f t="shared" si="44"/>
        <v>F/O</v>
      </c>
      <c r="F291" s="5"/>
      <c r="G291" s="5"/>
      <c r="H291" s="17">
        <f t="shared" si="37"/>
        <v>0.73958333333333337</v>
      </c>
      <c r="I291" s="7">
        <f>'RAW MONTHLY'!H291</f>
        <v>0.73958333333333337</v>
      </c>
      <c r="J291" s="8">
        <f>'RAW MONTHLY'!I291</f>
        <v>0.8222222222222223</v>
      </c>
      <c r="K291" s="235">
        <f t="shared" si="38"/>
        <v>0.8222222222222223</v>
      </c>
      <c r="L291" s="16">
        <f t="shared" si="39"/>
        <v>1.9833333333333334</v>
      </c>
      <c r="M291" s="16">
        <f t="shared" si="40"/>
        <v>2.8</v>
      </c>
      <c r="N291" s="236" t="str">
        <f t="shared" si="41"/>
        <v>2.8</v>
      </c>
      <c r="O291" s="16">
        <f>'RAW MONTHLY'!K291</f>
        <v>2.8</v>
      </c>
      <c r="P291" s="16" t="str">
        <f t="shared" si="42"/>
        <v>1</v>
      </c>
      <c r="Q291" s="241">
        <f>'RAW MONTHLY'!L291</f>
        <v>2</v>
      </c>
      <c r="R291" s="249"/>
      <c r="S291" s="242">
        <f t="shared" si="43"/>
        <v>3.9666666666666668</v>
      </c>
    </row>
    <row r="292" spans="1:20" ht="30" customHeight="1">
      <c r="A292" s="229">
        <f>'RAW MONTHLY'!A292</f>
        <v>44475</v>
      </c>
      <c r="B292" s="230" t="str">
        <f>'RAW MONTHLY'!C292</f>
        <v>ERUWA TOWN 33KV FDR</v>
      </c>
      <c r="C292" s="5" t="str">
        <f t="shared" si="36"/>
        <v/>
      </c>
      <c r="D292" s="5" t="str">
        <f>'RAW MONTHLY'!E292</f>
        <v>TCN/L/S</v>
      </c>
      <c r="E292" s="5" t="str">
        <f t="shared" si="44"/>
        <v>L/S</v>
      </c>
      <c r="F292" s="5"/>
      <c r="G292" s="5"/>
      <c r="H292" s="17">
        <f t="shared" si="37"/>
        <v>0</v>
      </c>
      <c r="I292" s="7">
        <f>'RAW MONTHLY'!H292</f>
        <v>0</v>
      </c>
      <c r="J292" s="8">
        <f>'RAW MONTHLY'!I292</f>
        <v>0.8256944444444444</v>
      </c>
      <c r="K292" s="235">
        <f t="shared" si="38"/>
        <v>0.8256944444444444</v>
      </c>
      <c r="L292" s="16">
        <f t="shared" si="39"/>
        <v>19.816666666666666</v>
      </c>
      <c r="M292" s="16">
        <f t="shared" si="40"/>
        <v>0</v>
      </c>
      <c r="N292" s="236" t="str">
        <f t="shared" si="41"/>
        <v>0</v>
      </c>
      <c r="O292" s="16" t="str">
        <f>'RAW MONTHLY'!K292</f>
        <v>0MW</v>
      </c>
      <c r="P292" s="16" t="str">
        <f t="shared" si="42"/>
        <v>1</v>
      </c>
      <c r="Q292" s="241">
        <f>'RAW MONTHLY'!L292</f>
        <v>0</v>
      </c>
      <c r="R292" s="5"/>
      <c r="S292" s="242">
        <f t="shared" si="43"/>
        <v>0</v>
      </c>
    </row>
    <row r="293" spans="1:20" ht="30" customHeight="1">
      <c r="A293" s="229">
        <f>'RAW MONTHLY'!A293</f>
        <v>44475</v>
      </c>
      <c r="B293" s="230" t="str">
        <f>'RAW MONTHLY'!C293</f>
        <v>OMI-ADIO 33KV FDR</v>
      </c>
      <c r="C293" s="5" t="str">
        <f t="shared" si="36"/>
        <v/>
      </c>
      <c r="D293" s="5" t="str">
        <f>'RAW MONTHLY'!E293</f>
        <v>TCN/L/S</v>
      </c>
      <c r="E293" s="5" t="str">
        <f t="shared" si="44"/>
        <v>L/S</v>
      </c>
      <c r="F293" s="5"/>
      <c r="G293" s="5"/>
      <c r="H293" s="17">
        <f t="shared" si="37"/>
        <v>0</v>
      </c>
      <c r="I293" s="7">
        <f>'RAW MONTHLY'!H293</f>
        <v>0</v>
      </c>
      <c r="J293" s="8">
        <f>'RAW MONTHLY'!I293</f>
        <v>0.43958333333333338</v>
      </c>
      <c r="K293" s="235">
        <f t="shared" si="38"/>
        <v>0.43958333333333338</v>
      </c>
      <c r="L293" s="16">
        <f t="shared" si="39"/>
        <v>10.55</v>
      </c>
      <c r="M293" s="16">
        <f t="shared" si="40"/>
        <v>0</v>
      </c>
      <c r="N293" s="236" t="str">
        <f t="shared" si="41"/>
        <v>0</v>
      </c>
      <c r="O293" s="16" t="str">
        <f>'RAW MONTHLY'!K293</f>
        <v>0MW</v>
      </c>
      <c r="P293" s="16" t="str">
        <f t="shared" si="42"/>
        <v>1</v>
      </c>
      <c r="Q293" s="241">
        <f>'RAW MONTHLY'!L293</f>
        <v>9634</v>
      </c>
      <c r="R293" s="5"/>
      <c r="S293" s="242">
        <f t="shared" si="43"/>
        <v>101638.70000000001</v>
      </c>
    </row>
    <row r="294" spans="1:20" ht="30" customHeight="1">
      <c r="A294" s="229">
        <f>'RAW MONTHLY'!A294</f>
        <v>44475</v>
      </c>
      <c r="B294" s="230" t="str">
        <f>'RAW MONTHLY'!C294</f>
        <v>ERUWA/LANLATE 33KV FDR</v>
      </c>
      <c r="C294" s="5" t="str">
        <f t="shared" si="36"/>
        <v>1</v>
      </c>
      <c r="D294" s="5" t="str">
        <f>'RAW MONTHLY'!E294</f>
        <v>EDC/E/F</v>
      </c>
      <c r="E294" s="5" t="str">
        <f t="shared" si="44"/>
        <v>EDC</v>
      </c>
      <c r="F294" s="268"/>
      <c r="G294" s="268"/>
      <c r="H294" s="17">
        <f t="shared" si="37"/>
        <v>0.20208333333333331</v>
      </c>
      <c r="I294" s="7">
        <f>'RAW MONTHLY'!H294</f>
        <v>0.20208333333333331</v>
      </c>
      <c r="J294" s="8">
        <f>'RAW MONTHLY'!I294</f>
        <v>0.24652777777777779</v>
      </c>
      <c r="K294" s="235">
        <f t="shared" si="38"/>
        <v>0.24652777777777779</v>
      </c>
      <c r="L294" s="16">
        <f t="shared" si="39"/>
        <v>1.0666666666666667</v>
      </c>
      <c r="M294" s="16">
        <f t="shared" si="40"/>
        <v>1.5</v>
      </c>
      <c r="N294" s="236" t="str">
        <f t="shared" si="41"/>
        <v>1.5</v>
      </c>
      <c r="O294" s="16" t="str">
        <f>'RAW MONTHLY'!K294</f>
        <v>1.5MW</v>
      </c>
      <c r="P294" s="16" t="str">
        <f t="shared" si="42"/>
        <v>1</v>
      </c>
      <c r="Q294" s="241">
        <f>'RAW MONTHLY'!L294</f>
        <v>4010</v>
      </c>
      <c r="R294" s="268"/>
      <c r="S294" s="242">
        <f t="shared" si="43"/>
        <v>4277.333333333333</v>
      </c>
    </row>
    <row r="295" spans="1:20" ht="30" customHeight="1">
      <c r="A295" s="229">
        <f>'RAW MONTHLY'!A295</f>
        <v>44475</v>
      </c>
      <c r="B295" s="230" t="str">
        <f>'RAW MONTHLY'!C295</f>
        <v>ERUWA/LANLATE 33KV FDR</v>
      </c>
      <c r="C295" s="5" t="str">
        <f t="shared" si="36"/>
        <v>1</v>
      </c>
      <c r="D295" s="5" t="str">
        <f>'RAW MONTHLY'!E295</f>
        <v>EDC/E/F</v>
      </c>
      <c r="E295" s="5" t="str">
        <f t="shared" si="44"/>
        <v>EDC</v>
      </c>
      <c r="F295" s="41"/>
      <c r="G295" s="41"/>
      <c r="H295" s="17">
        <f t="shared" si="37"/>
        <v>0.38611111111111113</v>
      </c>
      <c r="I295" s="7">
        <f>'RAW MONTHLY'!H295</f>
        <v>0.38611111111111113</v>
      </c>
      <c r="J295" s="8">
        <f>'RAW MONTHLY'!I295</f>
        <v>0.40208333333333335</v>
      </c>
      <c r="K295" s="235">
        <f t="shared" si="38"/>
        <v>0.40208333333333335</v>
      </c>
      <c r="L295" s="16">
        <f t="shared" si="39"/>
        <v>0.38333333333333341</v>
      </c>
      <c r="M295" s="16">
        <f t="shared" si="40"/>
        <v>1</v>
      </c>
      <c r="N295" s="236" t="str">
        <f t="shared" si="41"/>
        <v>1</v>
      </c>
      <c r="O295" s="16" t="str">
        <f>'RAW MONTHLY'!K295</f>
        <v>1MW</v>
      </c>
      <c r="P295" s="16" t="str">
        <f t="shared" si="42"/>
        <v>1</v>
      </c>
      <c r="Q295" s="241">
        <f>'RAW MONTHLY'!L295</f>
        <v>4010</v>
      </c>
      <c r="R295" s="41"/>
      <c r="S295" s="242">
        <f t="shared" si="43"/>
        <v>1537.166666666667</v>
      </c>
    </row>
    <row r="296" spans="1:20" ht="30" customHeight="1">
      <c r="A296" s="229">
        <f>'RAW MONTHLY'!A296</f>
        <v>44475</v>
      </c>
      <c r="B296" s="230" t="str">
        <f>'RAW MONTHLY'!C296</f>
        <v>OMI-ADIO 33KV FDR</v>
      </c>
      <c r="C296" s="5" t="str">
        <f t="shared" si="36"/>
        <v>1</v>
      </c>
      <c r="D296" s="5" t="str">
        <f>'RAW MONTHLY'!E296</f>
        <v>EDC/P/O</v>
      </c>
      <c r="E296" s="5" t="str">
        <f t="shared" si="44"/>
        <v>EDC</v>
      </c>
      <c r="F296" s="268"/>
      <c r="G296" s="268"/>
      <c r="H296" s="17">
        <f t="shared" si="37"/>
        <v>0.43958333333333338</v>
      </c>
      <c r="I296" s="7">
        <f>'RAW MONTHLY'!H296</f>
        <v>0.43958333333333338</v>
      </c>
      <c r="J296" s="8">
        <f>'RAW MONTHLY'!I296</f>
        <v>0.47222222222222227</v>
      </c>
      <c r="K296" s="235">
        <f t="shared" si="38"/>
        <v>0.47222222222222227</v>
      </c>
      <c r="L296" s="16">
        <f t="shared" si="39"/>
        <v>0.78333333333333344</v>
      </c>
      <c r="M296" s="16">
        <f t="shared" si="40"/>
        <v>0</v>
      </c>
      <c r="N296" s="236" t="str">
        <f t="shared" si="41"/>
        <v>0</v>
      </c>
      <c r="O296" s="16" t="str">
        <f>'RAW MONTHLY'!K296</f>
        <v>0MW</v>
      </c>
      <c r="P296" s="16" t="str">
        <f t="shared" si="42"/>
        <v>1</v>
      </c>
      <c r="Q296" s="241">
        <f>'RAW MONTHLY'!L296</f>
        <v>9634</v>
      </c>
      <c r="R296" s="41"/>
      <c r="S296" s="242">
        <f t="shared" si="43"/>
        <v>7546.6333333333341</v>
      </c>
    </row>
    <row r="297" spans="1:20" ht="30" customHeight="1">
      <c r="A297" s="229">
        <f>'RAW MONTHLY'!A297</f>
        <v>44475</v>
      </c>
      <c r="B297" s="230" t="str">
        <f>'RAW MONTHLY'!C297</f>
        <v>OMI-ADIO 33KV FDR</v>
      </c>
      <c r="C297" s="5" t="str">
        <f t="shared" si="36"/>
        <v>1</v>
      </c>
      <c r="D297" s="5" t="str">
        <f>'RAW MONTHLY'!E297</f>
        <v>TCN/L/S</v>
      </c>
      <c r="E297" s="5" t="str">
        <f t="shared" si="44"/>
        <v>L/S</v>
      </c>
      <c r="F297" s="41"/>
      <c r="G297" s="41"/>
      <c r="H297" s="17">
        <f t="shared" si="37"/>
        <v>0.47569444444444442</v>
      </c>
      <c r="I297" s="7">
        <f>'RAW MONTHLY'!H297</f>
        <v>0.47569444444444442</v>
      </c>
      <c r="J297" s="8">
        <f>'RAW MONTHLY'!I297</f>
        <v>0.7270833333333333</v>
      </c>
      <c r="K297" s="235">
        <f t="shared" si="38"/>
        <v>0.7270833333333333</v>
      </c>
      <c r="L297" s="16">
        <f t="shared" si="39"/>
        <v>6.0333333333333332</v>
      </c>
      <c r="M297" s="16">
        <f t="shared" si="40"/>
        <v>0</v>
      </c>
      <c r="N297" s="236" t="str">
        <f t="shared" si="41"/>
        <v>0</v>
      </c>
      <c r="O297" s="16" t="str">
        <f>'RAW MONTHLY'!K297</f>
        <v>0MW</v>
      </c>
      <c r="P297" s="16" t="str">
        <f t="shared" si="42"/>
        <v>1</v>
      </c>
      <c r="Q297" s="241">
        <f>'RAW MONTHLY'!L297</f>
        <v>9634</v>
      </c>
      <c r="R297" s="41"/>
      <c r="S297" s="242">
        <f t="shared" si="43"/>
        <v>58125.133333333331</v>
      </c>
    </row>
    <row r="298" spans="1:20" ht="30" customHeight="1">
      <c r="A298" s="229">
        <f>'RAW MONTHLY'!A298</f>
        <v>44475</v>
      </c>
      <c r="B298" s="230" t="str">
        <f>'RAW MONTHLY'!C298</f>
        <v>OMI-ADIO 33KV FDR</v>
      </c>
      <c r="C298" s="5" t="str">
        <f t="shared" si="36"/>
        <v>1</v>
      </c>
      <c r="D298" s="5" t="str">
        <f>'RAW MONTHLY'!E298</f>
        <v>EDC/O/C</v>
      </c>
      <c r="E298" s="5" t="str">
        <f t="shared" si="44"/>
        <v>EDC</v>
      </c>
      <c r="F298" s="269"/>
      <c r="G298" s="269"/>
      <c r="H298" s="17">
        <f t="shared" si="37"/>
        <v>0.72777777777777775</v>
      </c>
      <c r="I298" s="7">
        <f>'RAW MONTHLY'!H298</f>
        <v>0.72777777777777775</v>
      </c>
      <c r="J298" s="8">
        <f>'RAW MONTHLY'!I298</f>
        <v>0.99930555555555556</v>
      </c>
      <c r="K298" s="235">
        <f t="shared" si="38"/>
        <v>0.99930555555555556</v>
      </c>
      <c r="L298" s="16">
        <f t="shared" si="39"/>
        <v>6.5166666666666657</v>
      </c>
      <c r="M298" s="16">
        <f t="shared" si="40"/>
        <v>0</v>
      </c>
      <c r="N298" s="236" t="str">
        <f t="shared" si="41"/>
        <v>0</v>
      </c>
      <c r="O298" s="16" t="str">
        <f>'RAW MONTHLY'!K298</f>
        <v>0MW</v>
      </c>
      <c r="P298" s="16" t="str">
        <f t="shared" si="42"/>
        <v>0</v>
      </c>
      <c r="Q298" s="241">
        <f>'RAW MONTHLY'!L298</f>
        <v>0</v>
      </c>
      <c r="R298" s="41"/>
      <c r="S298" s="242">
        <f t="shared" si="43"/>
        <v>0</v>
      </c>
    </row>
    <row r="299" spans="1:20" ht="30" customHeight="1">
      <c r="A299" s="229">
        <f>'RAW MONTHLY'!A299</f>
        <v>44475</v>
      </c>
      <c r="B299" s="230" t="str">
        <f>'RAW MONTHLY'!C299</f>
        <v>ERUWA/LANLATE 33KV FDR</v>
      </c>
      <c r="C299" s="5" t="str">
        <f t="shared" si="36"/>
        <v>1</v>
      </c>
      <c r="D299" s="5" t="str">
        <f>'RAW MONTHLY'!E299</f>
        <v>EDC/E/F</v>
      </c>
      <c r="E299" s="5" t="str">
        <f t="shared" si="44"/>
        <v>EDC</v>
      </c>
      <c r="F299" s="268"/>
      <c r="G299" s="268"/>
      <c r="H299" s="17">
        <f t="shared" si="37"/>
        <v>0.72777777777777775</v>
      </c>
      <c r="I299" s="7">
        <f>'RAW MONTHLY'!H299</f>
        <v>0.72777777777777775</v>
      </c>
      <c r="J299" s="8">
        <f>'RAW MONTHLY'!I299</f>
        <v>0.73263888888888884</v>
      </c>
      <c r="K299" s="235">
        <f t="shared" si="38"/>
        <v>0.73263888888888884</v>
      </c>
      <c r="L299" s="16">
        <f t="shared" si="39"/>
        <v>0.11666666666666667</v>
      </c>
      <c r="M299" s="16">
        <f t="shared" si="40"/>
        <v>1.7</v>
      </c>
      <c r="N299" s="236" t="str">
        <f t="shared" si="41"/>
        <v>1.7</v>
      </c>
      <c r="O299" s="16" t="str">
        <f>'RAW MONTHLY'!K299</f>
        <v>1.7MW</v>
      </c>
      <c r="P299" s="16" t="str">
        <f t="shared" si="42"/>
        <v>1</v>
      </c>
      <c r="Q299" s="241">
        <f>'RAW MONTHLY'!L299</f>
        <v>4010</v>
      </c>
      <c r="R299" s="41"/>
      <c r="S299" s="242">
        <f t="shared" si="43"/>
        <v>467.83333333333331</v>
      </c>
    </row>
    <row r="300" spans="1:20" ht="30" customHeight="1">
      <c r="A300" s="229">
        <f>'RAW MONTHLY'!A300</f>
        <v>44475</v>
      </c>
      <c r="B300" s="230" t="str">
        <f>'RAW MONTHLY'!C300</f>
        <v>ERUWA TOWN 33KV FDR</v>
      </c>
      <c r="C300" s="5" t="str">
        <f t="shared" si="36"/>
        <v>1</v>
      </c>
      <c r="D300" s="5" t="str">
        <f>'RAW MONTHLY'!E300</f>
        <v>EDC/E/F</v>
      </c>
      <c r="E300" s="5" t="str">
        <f t="shared" si="44"/>
        <v>EDC</v>
      </c>
      <c r="F300" s="268"/>
      <c r="G300" s="268"/>
      <c r="H300" s="17">
        <f t="shared" si="37"/>
        <v>0.82638888888888884</v>
      </c>
      <c r="I300" s="7">
        <f>'RAW MONTHLY'!H300</f>
        <v>0.82638888888888884</v>
      </c>
      <c r="J300" s="8">
        <f>'RAW MONTHLY'!I300</f>
        <v>0.99930555555555556</v>
      </c>
      <c r="K300" s="235">
        <f t="shared" si="38"/>
        <v>0.99930555555555556</v>
      </c>
      <c r="L300" s="16">
        <f t="shared" si="39"/>
        <v>4.1500000000000004</v>
      </c>
      <c r="M300" s="16">
        <f t="shared" si="40"/>
        <v>0</v>
      </c>
      <c r="N300" s="236" t="str">
        <f t="shared" si="41"/>
        <v>0</v>
      </c>
      <c r="O300" s="16" t="str">
        <f>'RAW MONTHLY'!K300</f>
        <v>0MW</v>
      </c>
      <c r="P300" s="16" t="str">
        <f t="shared" si="42"/>
        <v>0</v>
      </c>
      <c r="Q300" s="241">
        <f>'RAW MONTHLY'!L300</f>
        <v>0</v>
      </c>
      <c r="R300" s="41"/>
      <c r="S300" s="242">
        <f t="shared" si="43"/>
        <v>0</v>
      </c>
    </row>
    <row r="301" spans="1:20" ht="30" customHeight="1">
      <c r="A301" s="229">
        <f>'RAW MONTHLY'!A301</f>
        <v>44475</v>
      </c>
      <c r="B301" s="230" t="str">
        <f>'RAW MONTHLY'!C301</f>
        <v>ERUWA/LANLATE 33KV FDR</v>
      </c>
      <c r="C301" s="5" t="str">
        <f t="shared" si="36"/>
        <v>1</v>
      </c>
      <c r="D301" s="5" t="str">
        <f>'RAW MONTHLY'!E301</f>
        <v>EDC/E/F</v>
      </c>
      <c r="E301" s="5" t="str">
        <f t="shared" si="44"/>
        <v>EDC</v>
      </c>
      <c r="F301" s="20"/>
      <c r="G301" s="20"/>
      <c r="H301" s="17">
        <f t="shared" si="37"/>
        <v>0.82638888888888884</v>
      </c>
      <c r="I301" s="7">
        <f>'RAW MONTHLY'!H301</f>
        <v>0.82638888888888884</v>
      </c>
      <c r="J301" s="8">
        <f>'RAW MONTHLY'!I301</f>
        <v>0.83124999999999993</v>
      </c>
      <c r="K301" s="235">
        <f t="shared" si="38"/>
        <v>0.83124999999999993</v>
      </c>
      <c r="L301" s="16">
        <f t="shared" si="39"/>
        <v>0.11666666666666667</v>
      </c>
      <c r="M301" s="16">
        <f t="shared" si="40"/>
        <v>2</v>
      </c>
      <c r="N301" s="236" t="str">
        <f t="shared" si="41"/>
        <v>2.0</v>
      </c>
      <c r="O301" s="16" t="str">
        <f>'RAW MONTHLY'!K301</f>
        <v>2.0MW</v>
      </c>
      <c r="P301" s="16" t="str">
        <f t="shared" si="42"/>
        <v>1</v>
      </c>
      <c r="Q301" s="241">
        <f>'RAW MONTHLY'!L301</f>
        <v>4010</v>
      </c>
      <c r="R301" s="270"/>
      <c r="S301" s="242">
        <f t="shared" si="43"/>
        <v>467.83333333333331</v>
      </c>
    </row>
    <row r="302" spans="1:20" ht="30" customHeight="1">
      <c r="A302" s="229">
        <f>'RAW MONTHLY'!A302</f>
        <v>44475</v>
      </c>
      <c r="B302" s="230" t="str">
        <f>'RAW MONTHLY'!C302</f>
        <v>OLUYOLE 33KV</v>
      </c>
      <c r="C302" s="5" t="str">
        <f t="shared" si="36"/>
        <v/>
      </c>
      <c r="D302" s="5" t="str">
        <f>'RAW MONTHLY'!E302</f>
        <v>TCN L/S</v>
      </c>
      <c r="E302" s="5" t="str">
        <f t="shared" si="44"/>
        <v>L/S</v>
      </c>
      <c r="F302" s="20"/>
      <c r="G302" s="20"/>
      <c r="H302" s="17">
        <f t="shared" si="37"/>
        <v>0</v>
      </c>
      <c r="I302" s="7">
        <f>'RAW MONTHLY'!H302</f>
        <v>0</v>
      </c>
      <c r="J302" s="8">
        <f>'RAW MONTHLY'!I302</f>
        <v>4.8611111111111112E-2</v>
      </c>
      <c r="K302" s="235">
        <f t="shared" si="38"/>
        <v>4.8611111111111112E-2</v>
      </c>
      <c r="L302" s="16">
        <f t="shared" si="39"/>
        <v>1.1666666666666667</v>
      </c>
      <c r="M302" s="16">
        <f t="shared" si="40"/>
        <v>3</v>
      </c>
      <c r="N302" s="236" t="str">
        <f t="shared" si="41"/>
        <v>3</v>
      </c>
      <c r="O302" s="16">
        <f>'RAW MONTHLY'!K302</f>
        <v>3</v>
      </c>
      <c r="P302" s="16" t="str">
        <f t="shared" si="42"/>
        <v>1</v>
      </c>
      <c r="Q302" s="241">
        <f>'RAW MONTHLY'!L302</f>
        <v>14</v>
      </c>
      <c r="R302" s="270"/>
      <c r="S302" s="242">
        <f t="shared" si="43"/>
        <v>16.333333333333336</v>
      </c>
    </row>
    <row r="303" spans="1:20" ht="30" customHeight="1">
      <c r="A303" s="229">
        <f>'RAW MONTHLY'!A303</f>
        <v>44475</v>
      </c>
      <c r="B303" s="230" t="str">
        <f>'RAW MONTHLY'!C303</f>
        <v>INTERCHANGE 33KV</v>
      </c>
      <c r="C303" s="5" t="str">
        <f t="shared" si="36"/>
        <v/>
      </c>
      <c r="D303" s="5" t="str">
        <f>'RAW MONTHLY'!E303</f>
        <v>TCN L/S</v>
      </c>
      <c r="E303" s="5" t="str">
        <f t="shared" si="44"/>
        <v>L/S</v>
      </c>
      <c r="F303" s="20"/>
      <c r="G303" s="20"/>
      <c r="H303" s="17">
        <f t="shared" si="37"/>
        <v>0</v>
      </c>
      <c r="I303" s="7">
        <f>'RAW MONTHLY'!H303</f>
        <v>0</v>
      </c>
      <c r="J303" s="8">
        <f>'RAW MONTHLY'!I303</f>
        <v>0.17986111111111111</v>
      </c>
      <c r="K303" s="235">
        <f t="shared" si="38"/>
        <v>0.17986111111111111</v>
      </c>
      <c r="L303" s="16">
        <f t="shared" si="39"/>
        <v>4.3166666666666664</v>
      </c>
      <c r="M303" s="16">
        <f t="shared" si="40"/>
        <v>7</v>
      </c>
      <c r="N303" s="236" t="str">
        <f t="shared" si="41"/>
        <v>7</v>
      </c>
      <c r="O303" s="16">
        <f>'RAW MONTHLY'!K303</f>
        <v>7</v>
      </c>
      <c r="P303" s="16" t="str">
        <f t="shared" si="42"/>
        <v>1</v>
      </c>
      <c r="Q303" s="241">
        <f>'RAW MONTHLY'!L303</f>
        <v>492</v>
      </c>
      <c r="R303" s="270"/>
      <c r="S303" s="242">
        <f t="shared" si="43"/>
        <v>2123.7999999999997</v>
      </c>
    </row>
    <row r="304" spans="1:20" ht="30" customHeight="1">
      <c r="A304" s="229">
        <f>'RAW MONTHLY'!A304</f>
        <v>44475</v>
      </c>
      <c r="B304" s="230" t="str">
        <f>'RAW MONTHLY'!C304</f>
        <v>INDUSTRIAL 33KV</v>
      </c>
      <c r="C304" s="5" t="str">
        <f t="shared" si="36"/>
        <v/>
      </c>
      <c r="D304" s="5" t="str">
        <f>'RAW MONTHLY'!E304</f>
        <v>TCN L/S</v>
      </c>
      <c r="E304" s="5" t="str">
        <f t="shared" si="44"/>
        <v>L/S</v>
      </c>
      <c r="F304" s="5"/>
      <c r="G304" s="5"/>
      <c r="H304" s="17">
        <f t="shared" si="37"/>
        <v>0</v>
      </c>
      <c r="I304" s="7">
        <f>'RAW MONTHLY'!H304</f>
        <v>0</v>
      </c>
      <c r="J304" s="8">
        <f>'RAW MONTHLY'!I304</f>
        <v>0.18055555555555555</v>
      </c>
      <c r="K304" s="235">
        <f t="shared" si="38"/>
        <v>0.18055555555555555</v>
      </c>
      <c r="L304" s="16">
        <f t="shared" si="39"/>
        <v>4.333333333333333</v>
      </c>
      <c r="M304" s="16">
        <f t="shared" si="40"/>
        <v>4</v>
      </c>
      <c r="N304" s="236" t="str">
        <f t="shared" si="41"/>
        <v>4</v>
      </c>
      <c r="O304" s="16">
        <f>'RAW MONTHLY'!K304</f>
        <v>4</v>
      </c>
      <c r="P304" s="16" t="str">
        <f t="shared" si="42"/>
        <v>1</v>
      </c>
      <c r="Q304" s="241">
        <f>'RAW MONTHLY'!L304</f>
        <v>25</v>
      </c>
      <c r="R304" s="249"/>
      <c r="S304" s="242">
        <f t="shared" si="43"/>
        <v>108.33333333333333</v>
      </c>
      <c r="T304" s="30"/>
    </row>
    <row r="305" spans="1:20" ht="30" customHeight="1">
      <c r="A305" s="229">
        <f>'RAW MONTHLY'!A305</f>
        <v>44506</v>
      </c>
      <c r="B305" s="230" t="str">
        <f>'RAW MONTHLY'!C305</f>
        <v>EXPRESS 33KV</v>
      </c>
      <c r="C305" s="5" t="str">
        <f t="shared" si="36"/>
        <v>1</v>
      </c>
      <c r="D305" s="5" t="str">
        <f>'RAW MONTHLY'!E305</f>
        <v>TCN L/S</v>
      </c>
      <c r="E305" s="5" t="str">
        <f t="shared" si="44"/>
        <v>L/S</v>
      </c>
      <c r="F305" s="5"/>
      <c r="G305" s="5"/>
      <c r="H305" s="17">
        <f t="shared" si="37"/>
        <v>0.24791666666666667</v>
      </c>
      <c r="I305" s="7">
        <f>'RAW MONTHLY'!H305</f>
        <v>0.24791666666666667</v>
      </c>
      <c r="J305" s="8">
        <f>'RAW MONTHLY'!I305</f>
        <v>0.3354166666666667</v>
      </c>
      <c r="K305" s="235">
        <f t="shared" si="38"/>
        <v>0.3354166666666667</v>
      </c>
      <c r="L305" s="16">
        <f t="shared" si="39"/>
        <v>2.1</v>
      </c>
      <c r="M305" s="16">
        <f t="shared" si="40"/>
        <v>10</v>
      </c>
      <c r="N305" s="236" t="str">
        <f t="shared" si="41"/>
        <v>10</v>
      </c>
      <c r="O305" s="16">
        <f>'RAW MONTHLY'!K305</f>
        <v>10</v>
      </c>
      <c r="P305" s="16" t="str">
        <f t="shared" si="42"/>
        <v>1</v>
      </c>
      <c r="Q305" s="241">
        <f>'RAW MONTHLY'!L305</f>
        <v>1</v>
      </c>
      <c r="R305" s="5"/>
      <c r="S305" s="242">
        <f t="shared" si="43"/>
        <v>2.1</v>
      </c>
      <c r="T305" s="30"/>
    </row>
    <row r="306" spans="1:20" ht="30" customHeight="1">
      <c r="A306" s="229">
        <f>'RAW MONTHLY'!A306</f>
        <v>44506</v>
      </c>
      <c r="B306" s="230" t="str">
        <f>'RAW MONTHLY'!C306</f>
        <v>INTERCHANGE 33KV</v>
      </c>
      <c r="C306" s="5" t="str">
        <f t="shared" si="36"/>
        <v>1</v>
      </c>
      <c r="D306" s="5" t="str">
        <f>'RAW MONTHLY'!E306</f>
        <v>TCN L/S</v>
      </c>
      <c r="E306" s="5" t="str">
        <f t="shared" si="44"/>
        <v>L/S</v>
      </c>
      <c r="F306" s="6"/>
      <c r="G306" s="5"/>
      <c r="H306" s="17">
        <f t="shared" si="37"/>
        <v>0.24791666666666667</v>
      </c>
      <c r="I306" s="7">
        <f>'RAW MONTHLY'!H306</f>
        <v>0.24791666666666667</v>
      </c>
      <c r="J306" s="8">
        <f>'RAW MONTHLY'!I306</f>
        <v>0.52500000000000002</v>
      </c>
      <c r="K306" s="235">
        <f t="shared" si="38"/>
        <v>0.52500000000000002</v>
      </c>
      <c r="L306" s="16">
        <f t="shared" si="39"/>
        <v>6.65</v>
      </c>
      <c r="M306" s="16">
        <f t="shared" si="40"/>
        <v>4</v>
      </c>
      <c r="N306" s="236" t="str">
        <f t="shared" si="41"/>
        <v>4</v>
      </c>
      <c r="O306" s="16">
        <f>'RAW MONTHLY'!K306</f>
        <v>4</v>
      </c>
      <c r="P306" s="16" t="str">
        <f t="shared" si="42"/>
        <v>1</v>
      </c>
      <c r="Q306" s="241">
        <f>'RAW MONTHLY'!L306</f>
        <v>492</v>
      </c>
      <c r="R306" s="249"/>
      <c r="S306" s="242">
        <f t="shared" si="43"/>
        <v>3271.8</v>
      </c>
      <c r="T306" s="30"/>
    </row>
    <row r="307" spans="1:20" ht="30" customHeight="1">
      <c r="A307" s="229">
        <f>'RAW MONTHLY'!A307</f>
        <v>44506</v>
      </c>
      <c r="B307" s="230" t="str">
        <f>'RAW MONTHLY'!C307</f>
        <v>EXPRESS 33KV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0.3756944444444445</v>
      </c>
      <c r="I307" s="7">
        <f>'RAW MONTHLY'!H307</f>
        <v>0.3756944444444445</v>
      </c>
      <c r="J307" s="8">
        <f>'RAW MONTHLY'!I307</f>
        <v>0.45208333333333334</v>
      </c>
      <c r="K307" s="235">
        <f t="shared" si="38"/>
        <v>0.45208333333333334</v>
      </c>
      <c r="L307" s="16">
        <f t="shared" si="39"/>
        <v>1.8333333333333335</v>
      </c>
      <c r="M307" s="16">
        <f t="shared" si="40"/>
        <v>12</v>
      </c>
      <c r="N307" s="236" t="str">
        <f t="shared" si="41"/>
        <v>12</v>
      </c>
      <c r="O307" s="16">
        <f>'RAW MONTHLY'!K307</f>
        <v>12</v>
      </c>
      <c r="P307" s="16" t="str">
        <f t="shared" si="42"/>
        <v>1</v>
      </c>
      <c r="Q307" s="241">
        <f>'RAW MONTHLY'!L307</f>
        <v>1</v>
      </c>
      <c r="R307" s="249"/>
      <c r="S307" s="242">
        <f t="shared" si="43"/>
        <v>1.8333333333333335</v>
      </c>
      <c r="T307" s="30"/>
    </row>
    <row r="308" spans="1:20" ht="30" customHeight="1">
      <c r="A308" s="229">
        <f>'RAW MONTHLY'!A308</f>
        <v>44506</v>
      </c>
      <c r="B308" s="230" t="str">
        <f>'RAW MONTHLY'!C308</f>
        <v>OLUYOLE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0.3833333333333333</v>
      </c>
      <c r="I308" s="7">
        <f>'RAW MONTHLY'!H308</f>
        <v>0.3833333333333333</v>
      </c>
      <c r="J308" s="8">
        <f>'RAW MONTHLY'!I308</f>
        <v>0.43958333333333338</v>
      </c>
      <c r="K308" s="235">
        <f t="shared" si="38"/>
        <v>0.43958333333333338</v>
      </c>
      <c r="L308" s="16">
        <f t="shared" si="39"/>
        <v>1.35</v>
      </c>
      <c r="M308" s="16">
        <f t="shared" si="40"/>
        <v>4</v>
      </c>
      <c r="N308" s="236" t="str">
        <f t="shared" si="41"/>
        <v>4</v>
      </c>
      <c r="O308" s="16">
        <f>'RAW MONTHLY'!K308</f>
        <v>4</v>
      </c>
      <c r="P308" s="16" t="str">
        <f t="shared" si="42"/>
        <v>1</v>
      </c>
      <c r="Q308" s="241">
        <f>'RAW MONTHLY'!L308</f>
        <v>14</v>
      </c>
      <c r="R308" s="249"/>
      <c r="S308" s="242">
        <f t="shared" si="43"/>
        <v>18.900000000000002</v>
      </c>
      <c r="T308" s="37"/>
    </row>
    <row r="309" spans="1:20" ht="30" customHeight="1">
      <c r="A309" s="229">
        <f>'RAW MONTHLY'!A309</f>
        <v>44506</v>
      </c>
      <c r="B309" s="230" t="str">
        <f>'RAW MONTHLY'!C309</f>
        <v>INDUSTRIAL 33KV</v>
      </c>
      <c r="C309" s="5" t="str">
        <f t="shared" si="36"/>
        <v>1</v>
      </c>
      <c r="D309" s="5" t="str">
        <f>'RAW MONTHLY'!E309</f>
        <v>EDC P/O</v>
      </c>
      <c r="E309" s="5" t="str">
        <f t="shared" si="44"/>
        <v>EDC</v>
      </c>
      <c r="F309" s="6"/>
      <c r="G309" s="5"/>
      <c r="H309" s="17">
        <f t="shared" si="37"/>
        <v>0.4861111111111111</v>
      </c>
      <c r="I309" s="7">
        <f>'RAW MONTHLY'!H309</f>
        <v>0.4861111111111111</v>
      </c>
      <c r="J309" s="8">
        <f>'RAW MONTHLY'!I309</f>
        <v>0.6333333333333333</v>
      </c>
      <c r="K309" s="235">
        <f t="shared" si="38"/>
        <v>0.6333333333333333</v>
      </c>
      <c r="L309" s="16">
        <f t="shared" si="39"/>
        <v>3.5333333333333332</v>
      </c>
      <c r="M309" s="16">
        <f t="shared" si="40"/>
        <v>4</v>
      </c>
      <c r="N309" s="236" t="str">
        <f t="shared" si="41"/>
        <v>4</v>
      </c>
      <c r="O309" s="16">
        <f>'RAW MONTHLY'!K309</f>
        <v>4</v>
      </c>
      <c r="P309" s="16" t="str">
        <f t="shared" si="42"/>
        <v>1</v>
      </c>
      <c r="Q309" s="241">
        <f>'RAW MONTHLY'!L309</f>
        <v>25</v>
      </c>
      <c r="R309" s="5"/>
      <c r="S309" s="242">
        <f t="shared" si="43"/>
        <v>88.333333333333329</v>
      </c>
      <c r="T309" s="30"/>
    </row>
    <row r="310" spans="1:20" ht="30" customHeight="1">
      <c r="A310" s="229">
        <f>'RAW MONTHLY'!A310</f>
        <v>44506</v>
      </c>
      <c r="B310" s="230" t="str">
        <f>'RAW MONTHLY'!C310</f>
        <v>INTERCHANGE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0.65416666666666667</v>
      </c>
      <c r="I310" s="7">
        <f>'RAW MONTHLY'!H310</f>
        <v>0.65416666666666667</v>
      </c>
      <c r="J310" s="8">
        <f>'RAW MONTHLY'!I310</f>
        <v>0.67499999999999993</v>
      </c>
      <c r="K310" s="235">
        <f t="shared" si="38"/>
        <v>0.67499999999999993</v>
      </c>
      <c r="L310" s="16">
        <f t="shared" si="39"/>
        <v>0.5</v>
      </c>
      <c r="M310" s="16">
        <f t="shared" si="40"/>
        <v>6</v>
      </c>
      <c r="N310" s="236" t="str">
        <f t="shared" si="41"/>
        <v>6</v>
      </c>
      <c r="O310" s="16">
        <f>'RAW MONTHLY'!K310</f>
        <v>6</v>
      </c>
      <c r="P310" s="16" t="str">
        <f t="shared" si="42"/>
        <v>1</v>
      </c>
      <c r="Q310" s="241">
        <f>'RAW MONTHLY'!L310</f>
        <v>492</v>
      </c>
      <c r="R310" s="246"/>
      <c r="S310" s="242">
        <f t="shared" si="43"/>
        <v>246</v>
      </c>
      <c r="T310" s="27"/>
    </row>
    <row r="311" spans="1:20" ht="30" customHeight="1">
      <c r="A311" s="229">
        <f>'RAW MONTHLY'!A311</f>
        <v>44445</v>
      </c>
      <c r="B311" s="230" t="str">
        <f>'RAW MONTHLY'!C311</f>
        <v>ROM 33KV</v>
      </c>
      <c r="C311" s="5" t="str">
        <f t="shared" si="36"/>
        <v/>
      </c>
      <c r="D311" s="5" t="str">
        <f>'RAW MONTHLY'!E311</f>
        <v>EDC F/O</v>
      </c>
      <c r="E311" s="5" t="str">
        <f t="shared" si="44"/>
        <v>EDC</v>
      </c>
      <c r="F311" s="6"/>
      <c r="G311" s="5"/>
      <c r="H311" s="17">
        <f t="shared" si="37"/>
        <v>0</v>
      </c>
      <c r="I311" s="7">
        <f>'RAW MONTHLY'!H311</f>
        <v>0</v>
      </c>
      <c r="J311" s="8">
        <f>'RAW MONTHLY'!I311</f>
        <v>0.61041666666666672</v>
      </c>
      <c r="K311" s="235">
        <f t="shared" si="38"/>
        <v>0.61041666666666672</v>
      </c>
      <c r="L311" s="16">
        <f t="shared" si="39"/>
        <v>14.650000000000002</v>
      </c>
      <c r="M311" s="16">
        <f t="shared" si="40"/>
        <v>0</v>
      </c>
      <c r="N311" s="236" t="str">
        <f t="shared" si="41"/>
        <v>0</v>
      </c>
      <c r="O311" s="16">
        <f>'RAW MONTHLY'!K311</f>
        <v>0</v>
      </c>
      <c r="P311" s="16" t="str">
        <f t="shared" si="42"/>
        <v>1</v>
      </c>
      <c r="Q311" s="241">
        <f>'RAW MONTHLY'!L311</f>
        <v>14</v>
      </c>
      <c r="R311" s="241"/>
      <c r="S311" s="242">
        <f t="shared" si="43"/>
        <v>205.10000000000002</v>
      </c>
      <c r="T311" s="27"/>
    </row>
    <row r="312" spans="1:20" ht="30" customHeight="1">
      <c r="A312" s="229">
        <f>'RAW MONTHLY'!A312</f>
        <v>44506</v>
      </c>
      <c r="B312" s="230" t="str">
        <f>'RAW MONTHLY'!C312</f>
        <v>ROM 33KV</v>
      </c>
      <c r="C312" s="5" t="str">
        <f t="shared" si="36"/>
        <v>1</v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0.65416666666666667</v>
      </c>
      <c r="I312" s="7">
        <f>'RAW MONTHLY'!H312</f>
        <v>0.65416666666666667</v>
      </c>
      <c r="J312" s="8">
        <f>'RAW MONTHLY'!I312</f>
        <v>0.69236111111111109</v>
      </c>
      <c r="K312" s="235">
        <f t="shared" si="38"/>
        <v>0.69236111111111109</v>
      </c>
      <c r="L312" s="16">
        <f t="shared" si="39"/>
        <v>0.91666666666666652</v>
      </c>
      <c r="M312" s="16">
        <f t="shared" si="40"/>
        <v>0</v>
      </c>
      <c r="N312" s="236" t="str">
        <f t="shared" si="41"/>
        <v>0</v>
      </c>
      <c r="O312" s="16">
        <f>'RAW MONTHLY'!K312</f>
        <v>0</v>
      </c>
      <c r="P312" s="16" t="str">
        <f t="shared" si="42"/>
        <v>1</v>
      </c>
      <c r="Q312" s="241">
        <f>'RAW MONTHLY'!L312</f>
        <v>14</v>
      </c>
      <c r="R312" s="241"/>
      <c r="S312" s="242">
        <f t="shared" si="43"/>
        <v>12.833333333333332</v>
      </c>
      <c r="T312" s="29"/>
    </row>
    <row r="313" spans="1:20" ht="30" customHeight="1">
      <c r="A313" s="229">
        <f>'RAW MONTHLY'!A313</f>
        <v>44357</v>
      </c>
      <c r="B313" s="230" t="str">
        <f>'RAW MONTHLY'!C313</f>
        <v>APETE 33KV</v>
      </c>
      <c r="C313" s="5" t="str">
        <f t="shared" si="36"/>
        <v/>
      </c>
      <c r="D313" s="5" t="str">
        <f>'RAW MONTHLY'!E313</f>
        <v>EDC L/S</v>
      </c>
      <c r="E313" s="5" t="str">
        <f t="shared" si="44"/>
        <v>L/S</v>
      </c>
      <c r="F313" s="6"/>
      <c r="G313" s="6"/>
      <c r="H313" s="17">
        <f t="shared" si="37"/>
        <v>0</v>
      </c>
      <c r="I313" s="7">
        <f>'RAW MONTHLY'!H313</f>
        <v>0</v>
      </c>
      <c r="J313" s="8">
        <f>'RAW MONTHLY'!I313</f>
        <v>0.5708333333333333</v>
      </c>
      <c r="K313" s="235">
        <f t="shared" si="38"/>
        <v>0.5708333333333333</v>
      </c>
      <c r="L313" s="16">
        <f t="shared" si="39"/>
        <v>13.7</v>
      </c>
      <c r="M313" s="16">
        <f t="shared" si="40"/>
        <v>4.3</v>
      </c>
      <c r="N313" s="236" t="str">
        <f t="shared" si="41"/>
        <v>4.3</v>
      </c>
      <c r="O313" s="16">
        <f>'RAW MONTHLY'!K313</f>
        <v>4.3</v>
      </c>
      <c r="P313" s="16" t="str">
        <f t="shared" si="42"/>
        <v>1</v>
      </c>
      <c r="Q313" s="241">
        <f>'RAW MONTHLY'!L313</f>
        <v>9306</v>
      </c>
      <c r="R313" s="248"/>
      <c r="S313" s="242">
        <f t="shared" si="43"/>
        <v>127492.2</v>
      </c>
      <c r="T313" s="42"/>
    </row>
    <row r="314" spans="1:20" ht="30" customHeight="1">
      <c r="A314" s="229">
        <f>'RAW MONTHLY'!A314</f>
        <v>44358</v>
      </c>
      <c r="B314" s="230" t="str">
        <f>'RAW MONTHLY'!C314</f>
        <v>IYAGANKU 11KV</v>
      </c>
      <c r="C314" s="5" t="str">
        <f t="shared" si="36"/>
        <v>1</v>
      </c>
      <c r="D314" s="5" t="str">
        <f>'RAW MONTHLY'!E314</f>
        <v>TCN L/S</v>
      </c>
      <c r="E314" s="5" t="str">
        <f t="shared" si="44"/>
        <v>L/S</v>
      </c>
      <c r="F314" s="6"/>
      <c r="G314" s="6"/>
      <c r="H314" s="17">
        <f t="shared" si="37"/>
        <v>0.24861111111111112</v>
      </c>
      <c r="I314" s="7">
        <f>'RAW MONTHLY'!H314</f>
        <v>0.24861111111111112</v>
      </c>
      <c r="J314" s="8">
        <f>'RAW MONTHLY'!I314</f>
        <v>0.33680555555555558</v>
      </c>
      <c r="K314" s="235">
        <f t="shared" si="38"/>
        <v>0.33680555555555558</v>
      </c>
      <c r="L314" s="16">
        <f t="shared" si="39"/>
        <v>2.1166666666666667</v>
      </c>
      <c r="M314" s="16">
        <f t="shared" si="40"/>
        <v>2.8</v>
      </c>
      <c r="N314" s="236" t="str">
        <f t="shared" si="41"/>
        <v>2.8</v>
      </c>
      <c r="O314" s="16">
        <f>'RAW MONTHLY'!K314</f>
        <v>2.8</v>
      </c>
      <c r="P314" s="16" t="str">
        <f t="shared" si="42"/>
        <v>1</v>
      </c>
      <c r="Q314" s="241">
        <f>'RAW MONTHLY'!L314</f>
        <v>1773</v>
      </c>
      <c r="R314" s="248"/>
      <c r="S314" s="242">
        <f t="shared" si="43"/>
        <v>3752.85</v>
      </c>
      <c r="T314" s="42"/>
    </row>
    <row r="315" spans="1:20" ht="30" customHeight="1">
      <c r="A315" s="229">
        <f>'RAW MONTHLY'!A315</f>
        <v>44358</v>
      </c>
      <c r="B315" s="230" t="str">
        <f>'RAW MONTHLY'!C315</f>
        <v>ELEYELE 33KV</v>
      </c>
      <c r="C315" s="5" t="str">
        <f t="shared" si="36"/>
        <v>1</v>
      </c>
      <c r="D315" s="5" t="str">
        <f>'RAW MONTHLY'!E315</f>
        <v>EDC F/O</v>
      </c>
      <c r="E315" s="5" t="str">
        <f t="shared" si="44"/>
        <v>EDC</v>
      </c>
      <c r="F315" s="6"/>
      <c r="G315" s="6"/>
      <c r="H315" s="17">
        <f t="shared" si="37"/>
        <v>0.3743055555555555</v>
      </c>
      <c r="I315" s="7">
        <f>'RAW MONTHLY'!H315</f>
        <v>0.3743055555555555</v>
      </c>
      <c r="J315" s="8">
        <f>'RAW MONTHLY'!I315</f>
        <v>0.51736111111111105</v>
      </c>
      <c r="K315" s="235">
        <f t="shared" si="38"/>
        <v>0.51736111111111105</v>
      </c>
      <c r="L315" s="16">
        <f t="shared" si="39"/>
        <v>3.4333333333333336</v>
      </c>
      <c r="M315" s="16">
        <f t="shared" si="40"/>
        <v>0.2</v>
      </c>
      <c r="N315" s="236" t="str">
        <f t="shared" si="41"/>
        <v>0.2</v>
      </c>
      <c r="O315" s="16">
        <f>'RAW MONTHLY'!K315</f>
        <v>0.2</v>
      </c>
      <c r="P315" s="16" t="str">
        <f t="shared" si="42"/>
        <v>1</v>
      </c>
      <c r="Q315" s="241">
        <f>'RAW MONTHLY'!L315</f>
        <v>3</v>
      </c>
      <c r="R315" s="248"/>
      <c r="S315" s="242">
        <f t="shared" si="43"/>
        <v>10.3</v>
      </c>
      <c r="T315" s="20"/>
    </row>
    <row r="316" spans="1:20" ht="30" customHeight="1">
      <c r="A316" s="229">
        <f>'RAW MONTHLY'!A316</f>
        <v>44358</v>
      </c>
      <c r="B316" s="230" t="str">
        <f>'RAW MONTHLY'!C316</f>
        <v>AGODI 1 33KV</v>
      </c>
      <c r="C316" s="5" t="str">
        <f t="shared" si="36"/>
        <v>1</v>
      </c>
      <c r="D316" s="5" t="str">
        <f>'RAW MONTHLY'!E316</f>
        <v>EDC F/O</v>
      </c>
      <c r="E316" s="5" t="str">
        <f t="shared" si="44"/>
        <v>EDC</v>
      </c>
      <c r="F316" s="6"/>
      <c r="G316" s="6"/>
      <c r="H316" s="17">
        <f t="shared" si="37"/>
        <v>0.37638888888888888</v>
      </c>
      <c r="I316" s="7">
        <f>'RAW MONTHLY'!H316</f>
        <v>0.37638888888888888</v>
      </c>
      <c r="J316" s="8">
        <f>'RAW MONTHLY'!I316</f>
        <v>0.78541666666666676</v>
      </c>
      <c r="K316" s="235">
        <f t="shared" si="38"/>
        <v>0.78541666666666676</v>
      </c>
      <c r="L316" s="16">
        <f t="shared" si="39"/>
        <v>9.8166666666666664</v>
      </c>
      <c r="M316" s="16">
        <f t="shared" si="40"/>
        <v>8</v>
      </c>
      <c r="N316" s="236" t="str">
        <f t="shared" si="41"/>
        <v>8</v>
      </c>
      <c r="O316" s="16">
        <f>'RAW MONTHLY'!K316</f>
        <v>8</v>
      </c>
      <c r="P316" s="16" t="str">
        <f t="shared" si="42"/>
        <v>1</v>
      </c>
      <c r="Q316" s="241">
        <f>'RAW MONTHLY'!L316</f>
        <v>667</v>
      </c>
      <c r="R316" s="248"/>
      <c r="S316" s="242">
        <f t="shared" si="43"/>
        <v>6547.7166666666662</v>
      </c>
      <c r="T316" s="20"/>
    </row>
    <row r="317" spans="1:20" ht="30" customHeight="1">
      <c r="A317" s="229">
        <f>'RAW MONTHLY'!A317</f>
        <v>44358</v>
      </c>
      <c r="B317" s="230" t="str">
        <f>'RAW MONTHLY'!C317</f>
        <v>AGODI 2 33KV</v>
      </c>
      <c r="C317" s="5" t="str">
        <f t="shared" si="36"/>
        <v>1</v>
      </c>
      <c r="D317" s="5" t="str">
        <f>'RAW MONTHLY'!E317</f>
        <v>EDC F/O</v>
      </c>
      <c r="E317" s="5" t="str">
        <f t="shared" si="44"/>
        <v>EDC</v>
      </c>
      <c r="F317" s="6"/>
      <c r="G317" s="6"/>
      <c r="H317" s="17">
        <f t="shared" si="37"/>
        <v>0.37638888888888888</v>
      </c>
      <c r="I317" s="7">
        <f>'RAW MONTHLY'!H317</f>
        <v>0.37638888888888888</v>
      </c>
      <c r="J317" s="8">
        <f>'RAW MONTHLY'!I317</f>
        <v>0.99930555555555556</v>
      </c>
      <c r="K317" s="235">
        <f t="shared" si="38"/>
        <v>0.99930555555555556</v>
      </c>
      <c r="L317" s="16">
        <f t="shared" si="39"/>
        <v>14.95</v>
      </c>
      <c r="M317" s="16">
        <f t="shared" si="40"/>
        <v>1.2</v>
      </c>
      <c r="N317" s="236" t="str">
        <f t="shared" si="41"/>
        <v>1.2</v>
      </c>
      <c r="O317" s="16">
        <f>'RAW MONTHLY'!K317</f>
        <v>1.2</v>
      </c>
      <c r="P317" s="16" t="str">
        <f t="shared" si="42"/>
        <v>0</v>
      </c>
      <c r="Q317" s="241">
        <f>'RAW MONTHLY'!L317</f>
        <v>0</v>
      </c>
      <c r="R317" s="247"/>
      <c r="S317" s="242">
        <f t="shared" si="43"/>
        <v>0</v>
      </c>
      <c r="T317" s="6"/>
    </row>
    <row r="318" spans="1:20" ht="30" customHeight="1">
      <c r="A318" s="229">
        <f>'RAW MONTHLY'!A318</f>
        <v>44358</v>
      </c>
      <c r="B318" s="230" t="str">
        <f>'RAW MONTHLY'!C318</f>
        <v>APETE 33KV</v>
      </c>
      <c r="C318" s="5" t="str">
        <f t="shared" si="36"/>
        <v>1</v>
      </c>
      <c r="D318" s="5" t="str">
        <f>'RAW MONTHLY'!E318</f>
        <v>EDC L/S</v>
      </c>
      <c r="E318" s="5" t="str">
        <f t="shared" si="44"/>
        <v>L/S</v>
      </c>
      <c r="F318" s="6"/>
      <c r="G318" s="6"/>
      <c r="H318" s="17">
        <f t="shared" si="37"/>
        <v>0.64097222222222217</v>
      </c>
      <c r="I318" s="7">
        <f>'RAW MONTHLY'!H318</f>
        <v>0.64097222222222217</v>
      </c>
      <c r="J318" s="8">
        <f>'RAW MONTHLY'!I318</f>
        <v>0.99930555555555556</v>
      </c>
      <c r="K318" s="235">
        <f t="shared" si="38"/>
        <v>0.99930555555555556</v>
      </c>
      <c r="L318" s="16">
        <f t="shared" si="39"/>
        <v>8.6</v>
      </c>
      <c r="M318" s="16">
        <f t="shared" si="40"/>
        <v>4.3</v>
      </c>
      <c r="N318" s="236" t="str">
        <f t="shared" si="41"/>
        <v>4.3</v>
      </c>
      <c r="O318" s="16">
        <f>'RAW MONTHLY'!K318</f>
        <v>4.3</v>
      </c>
      <c r="P318" s="16" t="str">
        <f t="shared" si="42"/>
        <v>0</v>
      </c>
      <c r="Q318" s="241">
        <f>'RAW MONTHLY'!L318</f>
        <v>0</v>
      </c>
      <c r="R318" s="247"/>
      <c r="S318" s="242">
        <f t="shared" si="43"/>
        <v>0</v>
      </c>
      <c r="T318" s="6"/>
    </row>
    <row r="319" spans="1:20" ht="30" customHeight="1">
      <c r="A319" s="229">
        <f>'RAW MONTHLY'!A319</f>
        <v>44506</v>
      </c>
      <c r="B319" s="230" t="str">
        <f>'RAW MONTHLY'!C319</f>
        <v>ERUWA TOWN 33KV FDR</v>
      </c>
      <c r="C319" s="5" t="str">
        <f t="shared" si="36"/>
        <v/>
      </c>
      <c r="D319" s="5" t="str">
        <f>'RAW MONTHLY'!E319</f>
        <v>EDC/E/F</v>
      </c>
      <c r="E319" s="5" t="str">
        <f t="shared" si="44"/>
        <v>EDC</v>
      </c>
      <c r="F319" s="5"/>
      <c r="G319" s="5"/>
      <c r="H319" s="17">
        <f t="shared" si="37"/>
        <v>0</v>
      </c>
      <c r="I319" s="7">
        <f>'RAW MONTHLY'!H319</f>
        <v>0</v>
      </c>
      <c r="J319" s="8">
        <f>'RAW MONTHLY'!I319</f>
        <v>0.44930555555555557</v>
      </c>
      <c r="K319" s="235">
        <f t="shared" si="38"/>
        <v>0.44930555555555557</v>
      </c>
      <c r="L319" s="16">
        <f t="shared" si="39"/>
        <v>10.783333333333333</v>
      </c>
      <c r="M319" s="16">
        <f t="shared" si="40"/>
        <v>0</v>
      </c>
      <c r="N319" s="236" t="str">
        <f t="shared" si="41"/>
        <v>0</v>
      </c>
      <c r="O319" s="16" t="str">
        <f>'RAW MONTHLY'!K319</f>
        <v>0MW</v>
      </c>
      <c r="P319" s="16" t="str">
        <f t="shared" si="42"/>
        <v>1</v>
      </c>
      <c r="Q319" s="241">
        <f>'RAW MONTHLY'!L319</f>
        <v>4000</v>
      </c>
      <c r="R319" s="249"/>
      <c r="S319" s="242">
        <f t="shared" si="43"/>
        <v>43133.333333333336</v>
      </c>
      <c r="T319" s="30"/>
    </row>
    <row r="320" spans="1:20" ht="30" customHeight="1">
      <c r="A320" s="229">
        <f>'RAW MONTHLY'!A320</f>
        <v>44506</v>
      </c>
      <c r="B320" s="230" t="str">
        <f>'RAW MONTHLY'!C320</f>
        <v>OMI-ADIO 33KV FDR</v>
      </c>
      <c r="C320" s="5" t="str">
        <f t="shared" si="36"/>
        <v/>
      </c>
      <c r="D320" s="5" t="str">
        <f>'RAW MONTHLY'!E320</f>
        <v>TCN/L/S</v>
      </c>
      <c r="E320" s="5" t="str">
        <f t="shared" si="44"/>
        <v>L/S</v>
      </c>
      <c r="F320" s="5"/>
      <c r="G320" s="5"/>
      <c r="H320" s="17">
        <f t="shared" si="37"/>
        <v>0</v>
      </c>
      <c r="I320" s="7">
        <f>'RAW MONTHLY'!H320</f>
        <v>0</v>
      </c>
      <c r="J320" s="8">
        <f>'RAW MONTHLY'!I320</f>
        <v>0.2986111111111111</v>
      </c>
      <c r="K320" s="235">
        <f t="shared" si="38"/>
        <v>0.2986111111111111</v>
      </c>
      <c r="L320" s="16">
        <f t="shared" si="39"/>
        <v>7.1666666666666661</v>
      </c>
      <c r="M320" s="16">
        <f t="shared" si="40"/>
        <v>0</v>
      </c>
      <c r="N320" s="236" t="str">
        <f t="shared" si="41"/>
        <v>0</v>
      </c>
      <c r="O320" s="16" t="str">
        <f>'RAW MONTHLY'!K320</f>
        <v>0MW</v>
      </c>
      <c r="P320" s="16" t="str">
        <f t="shared" si="42"/>
        <v>1</v>
      </c>
      <c r="Q320" s="241">
        <f>'RAW MONTHLY'!L320</f>
        <v>0</v>
      </c>
      <c r="R320" s="249"/>
      <c r="S320" s="242">
        <f t="shared" si="43"/>
        <v>0</v>
      </c>
      <c r="T320" s="30"/>
    </row>
    <row r="321" spans="1:20" ht="30" customHeight="1">
      <c r="A321" s="229">
        <f>'RAW MONTHLY'!A321</f>
        <v>44506</v>
      </c>
      <c r="B321" s="230" t="str">
        <f>'RAW MONTHLY'!C321</f>
        <v>OMI-ADIO 33KV FDR</v>
      </c>
      <c r="C321" s="5" t="str">
        <f t="shared" si="36"/>
        <v>1</v>
      </c>
      <c r="D321" s="5" t="str">
        <f>'RAW MONTHLY'!E321</f>
        <v>EDC/E/F</v>
      </c>
      <c r="E321" s="5" t="str">
        <f t="shared" si="44"/>
        <v>EDC</v>
      </c>
      <c r="F321" s="5"/>
      <c r="G321" s="5"/>
      <c r="H321" s="17">
        <f t="shared" si="37"/>
        <v>0.2986111111111111</v>
      </c>
      <c r="I321" s="7">
        <f>'RAW MONTHLY'!H321</f>
        <v>0.2986111111111111</v>
      </c>
      <c r="J321" s="8">
        <f>'RAW MONTHLY'!I321</f>
        <v>0.50138888888888888</v>
      </c>
      <c r="K321" s="235">
        <f t="shared" si="38"/>
        <v>0.50138888888888888</v>
      </c>
      <c r="L321" s="16">
        <f t="shared" si="39"/>
        <v>4.8666666666666671</v>
      </c>
      <c r="M321" s="16">
        <f t="shared" si="40"/>
        <v>0</v>
      </c>
      <c r="N321" s="236" t="str">
        <f t="shared" si="41"/>
        <v>0</v>
      </c>
      <c r="O321" s="16" t="str">
        <f>'RAW MONTHLY'!K321</f>
        <v>0MW</v>
      </c>
      <c r="P321" s="16" t="str">
        <f t="shared" si="42"/>
        <v>1</v>
      </c>
      <c r="Q321" s="241">
        <f>'RAW MONTHLY'!L321</f>
        <v>9634</v>
      </c>
      <c r="R321" s="249"/>
      <c r="S321" s="242">
        <f t="shared" si="43"/>
        <v>46885.466666666674</v>
      </c>
      <c r="T321" s="30"/>
    </row>
    <row r="322" spans="1:20" ht="30" customHeight="1">
      <c r="A322" s="229">
        <f>'RAW MONTHLY'!A322</f>
        <v>44506</v>
      </c>
      <c r="B322" s="230" t="str">
        <f>'RAW MONTHLY'!C322</f>
        <v>ERUWA/LANLATE 33KV FDR</v>
      </c>
      <c r="C322" s="5" t="str">
        <f t="shared" si="36"/>
        <v>1</v>
      </c>
      <c r="D322" s="5" t="str">
        <f>'RAW MONTHLY'!E322</f>
        <v>EDC/O/C</v>
      </c>
      <c r="E322" s="5" t="str">
        <f t="shared" si="44"/>
        <v>EDC</v>
      </c>
      <c r="F322" s="5"/>
      <c r="G322" s="5"/>
      <c r="H322" s="17">
        <f t="shared" si="37"/>
        <v>0.2986111111111111</v>
      </c>
      <c r="I322" s="7">
        <f>'RAW MONTHLY'!H322</f>
        <v>0.2986111111111111</v>
      </c>
      <c r="J322" s="8">
        <f>'RAW MONTHLY'!I322</f>
        <v>0.30555555555555552</v>
      </c>
      <c r="K322" s="235">
        <f t="shared" si="38"/>
        <v>0.30555555555555552</v>
      </c>
      <c r="L322" s="16">
        <f t="shared" si="39"/>
        <v>0.16666666666666666</v>
      </c>
      <c r="M322" s="16">
        <f t="shared" si="40"/>
        <v>2</v>
      </c>
      <c r="N322" s="236" t="str">
        <f t="shared" si="41"/>
        <v>2</v>
      </c>
      <c r="O322" s="16" t="str">
        <f>'RAW MONTHLY'!K322</f>
        <v>2MW</v>
      </c>
      <c r="P322" s="16" t="str">
        <f t="shared" si="42"/>
        <v>1</v>
      </c>
      <c r="Q322" s="241">
        <f>'RAW MONTHLY'!L322</f>
        <v>4010</v>
      </c>
      <c r="R322" s="249"/>
      <c r="S322" s="242">
        <f t="shared" si="43"/>
        <v>668.33333333333326</v>
      </c>
      <c r="T322" s="30"/>
    </row>
    <row r="323" spans="1:20" ht="30" customHeight="1">
      <c r="A323" s="229">
        <f>'RAW MONTHLY'!A323</f>
        <v>44506</v>
      </c>
      <c r="B323" s="230" t="str">
        <f>'RAW MONTHLY'!C323</f>
        <v>ERUWA/LANLATE 33KV FDR</v>
      </c>
      <c r="C323" s="5" t="str">
        <f t="shared" si="36"/>
        <v>1</v>
      </c>
      <c r="D323" s="5" t="str">
        <f>'RAW MONTHLY'!E323</f>
        <v>EDC/E/F</v>
      </c>
      <c r="E323" s="5" t="str">
        <f t="shared" si="44"/>
        <v>EDC</v>
      </c>
      <c r="F323" s="5"/>
      <c r="G323" s="5"/>
      <c r="H323" s="17">
        <f t="shared" si="37"/>
        <v>0.38819444444444445</v>
      </c>
      <c r="I323" s="7">
        <f>'RAW MONTHLY'!H323</f>
        <v>0.38819444444444445</v>
      </c>
      <c r="J323" s="8">
        <f>'RAW MONTHLY'!I323</f>
        <v>0.44375000000000003</v>
      </c>
      <c r="K323" s="235">
        <f t="shared" si="38"/>
        <v>0.44375000000000003</v>
      </c>
      <c r="L323" s="16">
        <f t="shared" si="39"/>
        <v>1.3333333333333333</v>
      </c>
      <c r="M323" s="16">
        <f t="shared" si="40"/>
        <v>1</v>
      </c>
      <c r="N323" s="236" t="str">
        <f t="shared" si="41"/>
        <v>1</v>
      </c>
      <c r="O323" s="16" t="str">
        <f>'RAW MONTHLY'!K323</f>
        <v>1MW</v>
      </c>
      <c r="P323" s="16" t="str">
        <f t="shared" si="42"/>
        <v>1</v>
      </c>
      <c r="Q323" s="241">
        <f>'RAW MONTHLY'!L323</f>
        <v>4010</v>
      </c>
      <c r="R323" s="249"/>
      <c r="S323" s="242">
        <f t="shared" si="43"/>
        <v>5346.6666666666661</v>
      </c>
      <c r="T323" s="30"/>
    </row>
    <row r="324" spans="1:20" ht="30" customHeight="1">
      <c r="A324" s="229">
        <f>'RAW MONTHLY'!A324</f>
        <v>44506</v>
      </c>
      <c r="B324" s="230" t="str">
        <f>'RAW MONTHLY'!C324</f>
        <v>OMI-ADIO 33KV FDR</v>
      </c>
      <c r="C324" s="5" t="str">
        <f t="shared" si="36"/>
        <v>1</v>
      </c>
      <c r="D324" s="5" t="str">
        <f>'RAW MONTHLY'!E324</f>
        <v>TCN/L/S</v>
      </c>
      <c r="E324" s="5" t="str">
        <f t="shared" si="44"/>
        <v>L/S</v>
      </c>
      <c r="F324" s="5"/>
      <c r="G324" s="5"/>
      <c r="H324" s="17">
        <f t="shared" si="37"/>
        <v>0.50277777777777777</v>
      </c>
      <c r="I324" s="7">
        <f>'RAW MONTHLY'!H324</f>
        <v>0.50277777777777777</v>
      </c>
      <c r="J324" s="8">
        <f>'RAW MONTHLY'!I324</f>
        <v>0.62847222222222221</v>
      </c>
      <c r="K324" s="235">
        <f t="shared" si="38"/>
        <v>0.62847222222222221</v>
      </c>
      <c r="L324" s="16">
        <f t="shared" si="39"/>
        <v>3.0166666666666666</v>
      </c>
      <c r="M324" s="16">
        <f t="shared" si="40"/>
        <v>2</v>
      </c>
      <c r="N324" s="236" t="str">
        <f t="shared" si="41"/>
        <v>2</v>
      </c>
      <c r="O324" s="16" t="str">
        <f>'RAW MONTHLY'!K324</f>
        <v>2MW</v>
      </c>
      <c r="P324" s="16" t="str">
        <f t="shared" si="42"/>
        <v>1</v>
      </c>
      <c r="Q324" s="241">
        <f>'RAW MONTHLY'!L324</f>
        <v>9634</v>
      </c>
      <c r="R324" s="249"/>
      <c r="S324" s="242">
        <f t="shared" si="43"/>
        <v>29062.566666666666</v>
      </c>
      <c r="T324" s="37"/>
    </row>
    <row r="325" spans="1:20" ht="30" customHeight="1">
      <c r="A325" s="229">
        <f>'RAW MONTHLY'!A325</f>
        <v>44506</v>
      </c>
      <c r="B325" s="230" t="str">
        <f>'RAW MONTHLY'!C325</f>
        <v>ERUWA TOWN 33KV FDR</v>
      </c>
      <c r="C325" s="5" t="str">
        <f t="shared" si="36"/>
        <v>1</v>
      </c>
      <c r="D325" s="5" t="str">
        <f>'RAW MONTHLY'!E325</f>
        <v>TCN/L/S</v>
      </c>
      <c r="E325" s="5" t="str">
        <f t="shared" si="44"/>
        <v>L/S</v>
      </c>
      <c r="F325" s="5"/>
      <c r="G325" s="5"/>
      <c r="H325" s="17">
        <f t="shared" si="37"/>
        <v>0.5625</v>
      </c>
      <c r="I325" s="7">
        <f>'RAW MONTHLY'!H325</f>
        <v>0.5625</v>
      </c>
      <c r="J325" s="8">
        <f>'RAW MONTHLY'!I325</f>
        <v>0.99930555555555556</v>
      </c>
      <c r="K325" s="235">
        <f t="shared" si="38"/>
        <v>0.99930555555555556</v>
      </c>
      <c r="L325" s="16">
        <f t="shared" si="39"/>
        <v>10.483333333333333</v>
      </c>
      <c r="M325" s="16">
        <f t="shared" si="40"/>
        <v>2.2000000000000002</v>
      </c>
      <c r="N325" s="236" t="str">
        <f t="shared" si="41"/>
        <v>2.2</v>
      </c>
      <c r="O325" s="16" t="str">
        <f>'RAW MONTHLY'!K325</f>
        <v>2.2MW</v>
      </c>
      <c r="P325" s="16" t="str">
        <f t="shared" si="42"/>
        <v>0</v>
      </c>
      <c r="Q325" s="241">
        <f>'RAW MONTHLY'!L325</f>
        <v>0</v>
      </c>
      <c r="R325" s="5"/>
      <c r="S325" s="242">
        <f t="shared" si="43"/>
        <v>0</v>
      </c>
      <c r="T325" s="30"/>
    </row>
    <row r="326" spans="1:20" ht="30" customHeight="1">
      <c r="A326" s="229">
        <f>'RAW MONTHLY'!A326</f>
        <v>44506</v>
      </c>
      <c r="B326" s="230" t="str">
        <f>'RAW MONTHLY'!C326</f>
        <v>OMI-ADIO 33KV FDR</v>
      </c>
      <c r="C326" s="5" t="str">
        <f t="shared" ref="C326:C389" si="45">IF(H326&gt;=0.0001,"1","")</f>
        <v>1</v>
      </c>
      <c r="D326" s="5" t="str">
        <f>'RAW MONTHLY'!E326</f>
        <v>TCN/L/S</v>
      </c>
      <c r="E326" s="5" t="str">
        <f t="shared" si="44"/>
        <v>L/S</v>
      </c>
      <c r="F326" s="5"/>
      <c r="G326" s="5"/>
      <c r="H326" s="17">
        <f t="shared" ref="H326:H389" si="46">I326</f>
        <v>0.7597222222222223</v>
      </c>
      <c r="I326" s="7">
        <f>'RAW MONTHLY'!H326</f>
        <v>0.7597222222222223</v>
      </c>
      <c r="J326" s="8">
        <f>'RAW MONTHLY'!I326</f>
        <v>0.99930555555555556</v>
      </c>
      <c r="K326" s="235">
        <f t="shared" ref="K326:K389" si="47">J326</f>
        <v>0.99930555555555556</v>
      </c>
      <c r="L326" s="16">
        <f t="shared" ref="L326:L389" si="48">TEXT(J326-I326,"h:mm")*24</f>
        <v>5.75</v>
      </c>
      <c r="M326" s="16">
        <f t="shared" ref="M326:M389" si="49">N326*1</f>
        <v>3.5</v>
      </c>
      <c r="N326" s="236" t="str">
        <f t="shared" ref="N326:N389" si="50">SUBSTITUTE(O326,"MW","")</f>
        <v>3.5</v>
      </c>
      <c r="O326" s="16" t="str">
        <f>'RAW MONTHLY'!K326</f>
        <v>3.5MW</v>
      </c>
      <c r="P326" s="16" t="str">
        <f t="shared" ref="P326:P389" si="51">IF(K326&gt;=0.99,"0","1")</f>
        <v>0</v>
      </c>
      <c r="Q326" s="241">
        <f>'RAW MONTHLY'!L326</f>
        <v>0</v>
      </c>
      <c r="R326" s="5"/>
      <c r="S326" s="242">
        <f t="shared" ref="S326:S389" si="52">Q326*L326*P326</f>
        <v>0</v>
      </c>
      <c r="T326" s="37"/>
    </row>
    <row r="327" spans="1:20" ht="30" customHeight="1">
      <c r="A327" s="229">
        <f>'RAW MONTHLY'!A327</f>
        <v>44506</v>
      </c>
      <c r="B327" s="230" t="str">
        <f>'RAW MONTHLY'!C327</f>
        <v>APATA 33KV FDR</v>
      </c>
      <c r="C327" s="5" t="str">
        <f t="shared" si="45"/>
        <v>1</v>
      </c>
      <c r="D327" s="5" t="str">
        <f>'RAW MONTHLY'!E327</f>
        <v>TCN/L/S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L/S</v>
      </c>
      <c r="F327" s="5"/>
      <c r="G327" s="5"/>
      <c r="H327" s="17">
        <f t="shared" si="46"/>
        <v>0.78263888888888899</v>
      </c>
      <c r="I327" s="7">
        <f>'RAW MONTHLY'!H327</f>
        <v>0.78263888888888899</v>
      </c>
      <c r="J327" s="8">
        <f>'RAW MONTHLY'!I327</f>
        <v>0.85972222222222217</v>
      </c>
      <c r="K327" s="235">
        <f t="shared" si="47"/>
        <v>0.85972222222222217</v>
      </c>
      <c r="L327" s="16">
        <f t="shared" si="48"/>
        <v>1.85</v>
      </c>
      <c r="M327" s="16">
        <f t="shared" si="49"/>
        <v>5</v>
      </c>
      <c r="N327" s="236" t="str">
        <f t="shared" si="50"/>
        <v>5</v>
      </c>
      <c r="O327" s="16" t="str">
        <f>'RAW MONTHLY'!K327</f>
        <v>5MW</v>
      </c>
      <c r="P327" s="16" t="str">
        <f t="shared" si="51"/>
        <v>1</v>
      </c>
      <c r="Q327" s="241">
        <f>'RAW MONTHLY'!L327</f>
        <v>117</v>
      </c>
      <c r="R327" s="5"/>
      <c r="S327" s="242">
        <f t="shared" si="52"/>
        <v>216.45000000000002</v>
      </c>
      <c r="T327" s="30"/>
    </row>
    <row r="328" spans="1:20" ht="30" customHeight="1">
      <c r="A328" s="229">
        <f>'RAW MONTHLY'!A328</f>
        <v>44201</v>
      </c>
      <c r="B328" s="230" t="str">
        <f>'RAW MONTHLY'!C328</f>
        <v>OLUYOLE 33KV</v>
      </c>
      <c r="C328" s="5" t="str">
        <f t="shared" si="45"/>
        <v>1</v>
      </c>
      <c r="D328" s="5" t="str">
        <f>'RAW MONTHLY'!E328</f>
        <v>TCN L/S</v>
      </c>
      <c r="E328" s="5" t="str">
        <f t="shared" si="53"/>
        <v>L/S</v>
      </c>
      <c r="F328" s="5"/>
      <c r="G328" s="5"/>
      <c r="H328" s="17">
        <f t="shared" si="46"/>
        <v>0.57500000000000007</v>
      </c>
      <c r="I328" s="7">
        <f>'RAW MONTHLY'!H328</f>
        <v>0.57500000000000007</v>
      </c>
      <c r="J328" s="8">
        <f>'RAW MONTHLY'!I328</f>
        <v>0.6</v>
      </c>
      <c r="K328" s="235">
        <f t="shared" si="47"/>
        <v>0.6</v>
      </c>
      <c r="L328" s="16">
        <f t="shared" si="48"/>
        <v>0.6</v>
      </c>
      <c r="M328" s="16">
        <f t="shared" si="49"/>
        <v>6</v>
      </c>
      <c r="N328" s="236" t="str">
        <f t="shared" si="50"/>
        <v>6</v>
      </c>
      <c r="O328" s="16">
        <f>'RAW MONTHLY'!K328</f>
        <v>6</v>
      </c>
      <c r="P328" s="16" t="str">
        <f t="shared" si="51"/>
        <v>1</v>
      </c>
      <c r="Q328" s="241">
        <f>'RAW MONTHLY'!L328</f>
        <v>14</v>
      </c>
      <c r="R328" s="5"/>
      <c r="S328" s="242">
        <f t="shared" si="52"/>
        <v>8.4</v>
      </c>
      <c r="T328" s="37"/>
    </row>
    <row r="329" spans="1:20" ht="30" customHeight="1">
      <c r="A329" s="229">
        <f>'RAW MONTHLY'!A329</f>
        <v>44201</v>
      </c>
      <c r="B329" s="230" t="str">
        <f>'RAW MONTHLY'!C329</f>
        <v>OLUYOLE 33KV</v>
      </c>
      <c r="C329" s="5" t="str">
        <f t="shared" si="45"/>
        <v>1</v>
      </c>
      <c r="D329" s="5" t="str">
        <f>'RAW MONTHLY'!E329</f>
        <v>EDC F/O</v>
      </c>
      <c r="E329" s="5" t="str">
        <f t="shared" si="53"/>
        <v>EDC</v>
      </c>
      <c r="F329" s="6"/>
      <c r="G329" s="5"/>
      <c r="H329" s="17">
        <f t="shared" si="46"/>
        <v>0.63680555555555551</v>
      </c>
      <c r="I329" s="7">
        <f>'RAW MONTHLY'!H329</f>
        <v>0.63680555555555551</v>
      </c>
      <c r="J329" s="8">
        <f>'RAW MONTHLY'!I329</f>
        <v>0.66180555555555554</v>
      </c>
      <c r="K329" s="235">
        <f t="shared" si="47"/>
        <v>0.66180555555555554</v>
      </c>
      <c r="L329" s="16">
        <f t="shared" si="48"/>
        <v>0.6</v>
      </c>
      <c r="M329" s="16">
        <f t="shared" si="49"/>
        <v>3</v>
      </c>
      <c r="N329" s="236" t="str">
        <f t="shared" si="50"/>
        <v>3</v>
      </c>
      <c r="O329" s="16">
        <f>'RAW MONTHLY'!K329</f>
        <v>3</v>
      </c>
      <c r="P329" s="16" t="str">
        <f t="shared" si="51"/>
        <v>1</v>
      </c>
      <c r="Q329" s="241">
        <f>'RAW MONTHLY'!L329</f>
        <v>14</v>
      </c>
      <c r="R329" s="241"/>
      <c r="S329" s="242">
        <f t="shared" si="52"/>
        <v>8.4</v>
      </c>
      <c r="T329" s="42"/>
    </row>
    <row r="330" spans="1:20" ht="30" customHeight="1">
      <c r="A330" s="229">
        <f>'RAW MONTHLY'!A330</f>
        <v>44201</v>
      </c>
      <c r="B330" s="230" t="str">
        <f>'RAW MONTHLY'!C330</f>
        <v>INTERCHANGE 33KV</v>
      </c>
      <c r="C330" s="5" t="str">
        <f t="shared" si="45"/>
        <v>1</v>
      </c>
      <c r="D330" s="5" t="str">
        <f>'RAW MONTHLY'!E330</f>
        <v>EDC F/O</v>
      </c>
      <c r="E330" s="5" t="str">
        <f t="shared" si="53"/>
        <v>EDC</v>
      </c>
      <c r="F330" s="6"/>
      <c r="G330" s="5"/>
      <c r="H330" s="17">
        <f t="shared" si="46"/>
        <v>0.70347222222222217</v>
      </c>
      <c r="I330" s="7">
        <f>'RAW MONTHLY'!H330</f>
        <v>0.70347222222222217</v>
      </c>
      <c r="J330" s="8">
        <f>'RAW MONTHLY'!I330</f>
        <v>0.81180555555555556</v>
      </c>
      <c r="K330" s="235">
        <f t="shared" si="47"/>
        <v>0.81180555555555556</v>
      </c>
      <c r="L330" s="16">
        <f t="shared" si="48"/>
        <v>2.6</v>
      </c>
      <c r="M330" s="16">
        <f t="shared" si="49"/>
        <v>6</v>
      </c>
      <c r="N330" s="236" t="str">
        <f t="shared" si="50"/>
        <v>6</v>
      </c>
      <c r="O330" s="16">
        <f>'RAW MONTHLY'!K330</f>
        <v>6</v>
      </c>
      <c r="P330" s="16" t="str">
        <f t="shared" si="51"/>
        <v>1</v>
      </c>
      <c r="Q330" s="241">
        <f>'RAW MONTHLY'!L330</f>
        <v>492</v>
      </c>
      <c r="R330" s="241"/>
      <c r="S330" s="242">
        <f t="shared" si="52"/>
        <v>1279.2</v>
      </c>
      <c r="T330" s="20"/>
    </row>
    <row r="331" spans="1:20" ht="30" customHeight="1">
      <c r="A331" s="229">
        <f>'RAW MONTHLY'!A331</f>
        <v>44201</v>
      </c>
      <c r="B331" s="230" t="str">
        <f>'RAW MONTHLY'!C331</f>
        <v>INDUSTRIAL 33KV</v>
      </c>
      <c r="C331" s="5" t="str">
        <f t="shared" si="45"/>
        <v>1</v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0.99652777777777779</v>
      </c>
      <c r="I331" s="7">
        <f>'RAW MONTHLY'!H331</f>
        <v>0.99652777777777779</v>
      </c>
      <c r="J331" s="8">
        <f>'RAW MONTHLY'!I331</f>
        <v>0.99930555555555556</v>
      </c>
      <c r="K331" s="235">
        <f t="shared" si="47"/>
        <v>0.99930555555555556</v>
      </c>
      <c r="L331" s="16">
        <f t="shared" si="48"/>
        <v>6.6666666666666666E-2</v>
      </c>
      <c r="M331" s="16">
        <f t="shared" si="49"/>
        <v>3</v>
      </c>
      <c r="N331" s="236" t="str">
        <f t="shared" si="50"/>
        <v>3</v>
      </c>
      <c r="O331" s="16">
        <f>'RAW MONTHLY'!K331</f>
        <v>3</v>
      </c>
      <c r="P331" s="16" t="str">
        <f t="shared" si="51"/>
        <v>0</v>
      </c>
      <c r="Q331" s="241">
        <f>'RAW MONTHLY'!L331</f>
        <v>25</v>
      </c>
      <c r="R331" s="241"/>
      <c r="S331" s="242">
        <f t="shared" si="52"/>
        <v>0</v>
      </c>
      <c r="T331" s="20"/>
    </row>
    <row r="332" spans="1:20" ht="30" customHeight="1">
      <c r="A332" s="229">
        <f>'RAW MONTHLY'!A332</f>
        <v>44201</v>
      </c>
      <c r="B332" s="230" t="str">
        <f>'RAW MONTHLY'!C332</f>
        <v>ROM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0.70347222222222217</v>
      </c>
      <c r="I332" s="7">
        <f>'RAW MONTHLY'!H332</f>
        <v>0.70347222222222217</v>
      </c>
      <c r="J332" s="8">
        <f>'RAW MONTHLY'!I332</f>
        <v>0.92986111111111114</v>
      </c>
      <c r="K332" s="235">
        <f t="shared" si="47"/>
        <v>0.92986111111111114</v>
      </c>
      <c r="L332" s="16">
        <f t="shared" si="48"/>
        <v>5.4333333333333336</v>
      </c>
      <c r="M332" s="16">
        <f t="shared" si="49"/>
        <v>0</v>
      </c>
      <c r="N332" s="236" t="str">
        <f t="shared" si="50"/>
        <v>0</v>
      </c>
      <c r="O332" s="16">
        <f>'RAW MONTHLY'!K332</f>
        <v>0</v>
      </c>
      <c r="P332" s="16" t="str">
        <f t="shared" si="51"/>
        <v>1</v>
      </c>
      <c r="Q332" s="241">
        <f>'RAW MONTHLY'!L332</f>
        <v>0</v>
      </c>
      <c r="R332" s="247"/>
      <c r="S332" s="242">
        <f t="shared" si="52"/>
        <v>0</v>
      </c>
      <c r="T332" s="6"/>
    </row>
    <row r="333" spans="1:20" ht="30" customHeight="1">
      <c r="A333" s="229">
        <f>'RAW MONTHLY'!A333</f>
        <v>44358</v>
      </c>
      <c r="B333" s="230" t="str">
        <f>'RAW MONTHLY'!C333</f>
        <v>AGODI 2 33KV</v>
      </c>
      <c r="C333" s="5" t="str">
        <f t="shared" si="45"/>
        <v/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</v>
      </c>
      <c r="I333" s="7">
        <f>'RAW MONTHLY'!H333</f>
        <v>0</v>
      </c>
      <c r="J333" s="8">
        <f>'RAW MONTHLY'!I333</f>
        <v>0.99930555555555556</v>
      </c>
      <c r="K333" s="235">
        <f t="shared" si="47"/>
        <v>0.99930555555555556</v>
      </c>
      <c r="L333" s="16">
        <f t="shared" si="48"/>
        <v>23.983333333333334</v>
      </c>
      <c r="M333" s="16">
        <f t="shared" si="49"/>
        <v>1.2</v>
      </c>
      <c r="N333" s="236" t="str">
        <f t="shared" si="50"/>
        <v>1.2</v>
      </c>
      <c r="O333" s="16">
        <f>'RAW MONTHLY'!K333</f>
        <v>1.2</v>
      </c>
      <c r="P333" s="16" t="str">
        <f t="shared" si="51"/>
        <v>0</v>
      </c>
      <c r="Q333" s="241">
        <f>'RAW MONTHLY'!L333</f>
        <v>0</v>
      </c>
      <c r="R333" s="247"/>
      <c r="S333" s="242">
        <f t="shared" si="52"/>
        <v>0</v>
      </c>
      <c r="T333" s="6"/>
    </row>
    <row r="334" spans="1:20" ht="30" customHeight="1">
      <c r="A334" s="229">
        <f>'RAW MONTHLY'!A334</f>
        <v>44358</v>
      </c>
      <c r="B334" s="230" t="str">
        <f>'RAW MONTHLY'!C334</f>
        <v>MINISTER 33KV</v>
      </c>
      <c r="C334" s="5" t="str">
        <f t="shared" si="45"/>
        <v/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</v>
      </c>
      <c r="I334" s="7">
        <f>'RAW MONTHLY'!H334</f>
        <v>0</v>
      </c>
      <c r="J334" s="8">
        <f>'RAW MONTHLY'!I334</f>
        <v>0.22430555555555556</v>
      </c>
      <c r="K334" s="235">
        <f t="shared" si="47"/>
        <v>0.22430555555555556</v>
      </c>
      <c r="L334" s="16">
        <f t="shared" si="48"/>
        <v>5.3833333333333337</v>
      </c>
      <c r="M334" s="16">
        <f t="shared" si="49"/>
        <v>0.08</v>
      </c>
      <c r="N334" s="236" t="str">
        <f t="shared" si="50"/>
        <v>0.08</v>
      </c>
      <c r="O334" s="16">
        <f>'RAW MONTHLY'!K334</f>
        <v>0.08</v>
      </c>
      <c r="P334" s="16" t="str">
        <f t="shared" si="51"/>
        <v>1</v>
      </c>
      <c r="Q334" s="241">
        <f>'RAW MONTHLY'!L334</f>
        <v>1065</v>
      </c>
      <c r="R334" s="248"/>
      <c r="S334" s="242">
        <f t="shared" si="52"/>
        <v>5733.25</v>
      </c>
      <c r="T334" s="6"/>
    </row>
    <row r="335" spans="1:20" ht="30" customHeight="1">
      <c r="A335" s="229">
        <f>'RAW MONTHLY'!A335</f>
        <v>44358</v>
      </c>
      <c r="B335" s="230" t="str">
        <f>'RAW MONTHLY'!C335</f>
        <v>APETE 33KV</v>
      </c>
      <c r="C335" s="5" t="str">
        <f t="shared" si="45"/>
        <v/>
      </c>
      <c r="D335" s="5" t="str">
        <f>'RAW MONTHLY'!E335</f>
        <v>EDC L/S</v>
      </c>
      <c r="E335" s="5" t="str">
        <f t="shared" si="53"/>
        <v>L/S</v>
      </c>
      <c r="F335" s="6"/>
      <c r="G335" s="5"/>
      <c r="H335" s="17">
        <f t="shared" si="46"/>
        <v>0</v>
      </c>
      <c r="I335" s="7">
        <f>'RAW MONTHLY'!H335</f>
        <v>0</v>
      </c>
      <c r="J335" s="8">
        <f>'RAW MONTHLY'!I335</f>
        <v>0.61388888888888882</v>
      </c>
      <c r="K335" s="235">
        <f t="shared" si="47"/>
        <v>0.61388888888888882</v>
      </c>
      <c r="L335" s="16">
        <f t="shared" si="48"/>
        <v>14.733333333333331</v>
      </c>
      <c r="M335" s="16">
        <f t="shared" si="49"/>
        <v>4.3</v>
      </c>
      <c r="N335" s="236" t="str">
        <f t="shared" si="50"/>
        <v>4.3</v>
      </c>
      <c r="O335" s="16">
        <f>'RAW MONTHLY'!K335</f>
        <v>4.3</v>
      </c>
      <c r="P335" s="16" t="str">
        <f t="shared" si="51"/>
        <v>1</v>
      </c>
      <c r="Q335" s="241">
        <f>'RAW MONTHLY'!L335</f>
        <v>9306</v>
      </c>
      <c r="R335" s="248"/>
      <c r="S335" s="242">
        <f t="shared" si="52"/>
        <v>137108.39999999997</v>
      </c>
      <c r="T335" s="6"/>
    </row>
    <row r="336" spans="1:20" ht="30" customHeight="1">
      <c r="A336" s="229">
        <f>'RAW MONTHLY'!A336</f>
        <v>44359</v>
      </c>
      <c r="B336" s="230" t="str">
        <f>'RAW MONTHLY'!C336</f>
        <v>IYAGANKU 33KV</v>
      </c>
      <c r="C336" s="5" t="str">
        <f t="shared" si="45"/>
        <v>1</v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0.32847222222222222</v>
      </c>
      <c r="I336" s="7">
        <f>'RAW MONTHLY'!H336</f>
        <v>0.32847222222222222</v>
      </c>
      <c r="J336" s="8">
        <f>'RAW MONTHLY'!I336</f>
        <v>0.35902777777777778</v>
      </c>
      <c r="K336" s="235">
        <f t="shared" si="47"/>
        <v>0.35902777777777778</v>
      </c>
      <c r="L336" s="16">
        <f t="shared" si="48"/>
        <v>0.73333333333333328</v>
      </c>
      <c r="M336" s="16">
        <f t="shared" si="49"/>
        <v>7</v>
      </c>
      <c r="N336" s="236" t="str">
        <f t="shared" si="50"/>
        <v>7</v>
      </c>
      <c r="O336" s="16">
        <f>'RAW MONTHLY'!K336</f>
        <v>7</v>
      </c>
      <c r="P336" s="16" t="str">
        <f t="shared" si="51"/>
        <v>1</v>
      </c>
      <c r="Q336" s="241">
        <f>'RAW MONTHLY'!L336</f>
        <v>2</v>
      </c>
      <c r="R336" s="260"/>
      <c r="S336" s="242">
        <f t="shared" si="52"/>
        <v>1.4666666666666666</v>
      </c>
      <c r="T336" s="20"/>
    </row>
    <row r="337" spans="1:20" ht="30" customHeight="1">
      <c r="A337" s="229">
        <f>'RAW MONTHLY'!A337</f>
        <v>44359</v>
      </c>
      <c r="B337" s="230" t="str">
        <f>'RAW MONTHLY'!C337</f>
        <v>SAMONDA 33KV</v>
      </c>
      <c r="C337" s="5" t="str">
        <f t="shared" si="45"/>
        <v>1</v>
      </c>
      <c r="D337" s="5" t="str">
        <f>'RAW MONTHLY'!E337</f>
        <v>EDC L/S</v>
      </c>
      <c r="E337" s="5" t="str">
        <f t="shared" si="53"/>
        <v>L/S</v>
      </c>
      <c r="F337" s="6"/>
      <c r="G337" s="5"/>
      <c r="H337" s="17">
        <f t="shared" si="46"/>
        <v>0.3298611111111111</v>
      </c>
      <c r="I337" s="7">
        <f>'RAW MONTHLY'!H337</f>
        <v>0.3298611111111111</v>
      </c>
      <c r="J337" s="8">
        <f>'RAW MONTHLY'!I337</f>
        <v>0.4458333333333333</v>
      </c>
      <c r="K337" s="235">
        <f t="shared" si="47"/>
        <v>0.4458333333333333</v>
      </c>
      <c r="L337" s="16">
        <f t="shared" si="48"/>
        <v>2.7833333333333332</v>
      </c>
      <c r="M337" s="16">
        <f t="shared" si="49"/>
        <v>2.8</v>
      </c>
      <c r="N337" s="236" t="str">
        <f t="shared" si="50"/>
        <v>2.8</v>
      </c>
      <c r="O337" s="16">
        <f>'RAW MONTHLY'!K337</f>
        <v>2.8</v>
      </c>
      <c r="P337" s="16" t="str">
        <f t="shared" si="51"/>
        <v>1</v>
      </c>
      <c r="Q337" s="241">
        <f>'RAW MONTHLY'!L337</f>
        <v>2</v>
      </c>
      <c r="R337" s="261"/>
      <c r="S337" s="242">
        <f t="shared" si="52"/>
        <v>5.5666666666666664</v>
      </c>
      <c r="T337" s="20"/>
    </row>
    <row r="338" spans="1:20" ht="30" customHeight="1">
      <c r="A338" s="229">
        <f>'RAW MONTHLY'!A338</f>
        <v>44359</v>
      </c>
      <c r="B338" s="230" t="str">
        <f>'RAW MONTHLY'!C338</f>
        <v>APETE 33KV</v>
      </c>
      <c r="C338" s="5" t="str">
        <f t="shared" si="45"/>
        <v>1</v>
      </c>
      <c r="D338" s="5" t="str">
        <f>'RAW MONTHLY'!E338</f>
        <v>EDC F/O</v>
      </c>
      <c r="E338" s="5" t="str">
        <f t="shared" si="53"/>
        <v>EDC</v>
      </c>
      <c r="F338" s="20"/>
      <c r="G338" s="20"/>
      <c r="H338" s="17">
        <f t="shared" si="46"/>
        <v>0.72222222222222221</v>
      </c>
      <c r="I338" s="7">
        <f>'RAW MONTHLY'!H338</f>
        <v>0.72222222222222221</v>
      </c>
      <c r="J338" s="8">
        <f>'RAW MONTHLY'!I338</f>
        <v>0.99930555555555556</v>
      </c>
      <c r="K338" s="235">
        <f t="shared" si="47"/>
        <v>0.99930555555555556</v>
      </c>
      <c r="L338" s="16">
        <f t="shared" si="48"/>
        <v>6.65</v>
      </c>
      <c r="M338" s="16">
        <f t="shared" si="49"/>
        <v>5.7</v>
      </c>
      <c r="N338" s="236" t="str">
        <f t="shared" si="50"/>
        <v>5.7</v>
      </c>
      <c r="O338" s="16">
        <f>'RAW MONTHLY'!K338</f>
        <v>5.7</v>
      </c>
      <c r="P338" s="16" t="str">
        <f t="shared" si="51"/>
        <v>0</v>
      </c>
      <c r="Q338" s="241">
        <f>'RAW MONTHLY'!L338</f>
        <v>0</v>
      </c>
      <c r="R338" s="271"/>
      <c r="S338" s="242">
        <f t="shared" si="52"/>
        <v>0</v>
      </c>
      <c r="T338" s="20"/>
    </row>
    <row r="339" spans="1:20" ht="30" customHeight="1">
      <c r="A339" s="229">
        <f>'RAW MONTHLY'!A339</f>
        <v>44359</v>
      </c>
      <c r="B339" s="230" t="str">
        <f>'RAW MONTHLY'!C339</f>
        <v>MINISTER 33KV</v>
      </c>
      <c r="C339" s="5" t="str">
        <f t="shared" si="45"/>
        <v>1</v>
      </c>
      <c r="D339" s="5" t="str">
        <f>'RAW MONTHLY'!E339</f>
        <v>EDC L/S</v>
      </c>
      <c r="E339" s="5" t="str">
        <f t="shared" si="53"/>
        <v>L/S</v>
      </c>
      <c r="F339" s="20"/>
      <c r="G339" s="20"/>
      <c r="H339" s="17">
        <f t="shared" si="46"/>
        <v>0.76250000000000007</v>
      </c>
      <c r="I339" s="7">
        <f>'RAW MONTHLY'!H339</f>
        <v>0.76250000000000007</v>
      </c>
      <c r="J339" s="8">
        <f>'RAW MONTHLY'!I339</f>
        <v>0.99930555555555556</v>
      </c>
      <c r="K339" s="235">
        <f t="shared" si="47"/>
        <v>0.99930555555555556</v>
      </c>
      <c r="L339" s="16">
        <f t="shared" si="48"/>
        <v>5.6833333333333336</v>
      </c>
      <c r="M339" s="16">
        <f t="shared" si="49"/>
        <v>0.08</v>
      </c>
      <c r="N339" s="236" t="str">
        <f t="shared" si="50"/>
        <v>0.08</v>
      </c>
      <c r="O339" s="16">
        <f>'RAW MONTHLY'!K339</f>
        <v>0.08</v>
      </c>
      <c r="P339" s="16" t="str">
        <f t="shared" si="51"/>
        <v>0</v>
      </c>
      <c r="Q339" s="241">
        <f>'RAW MONTHLY'!L339</f>
        <v>0</v>
      </c>
      <c r="R339" s="271"/>
      <c r="S339" s="242">
        <f t="shared" si="52"/>
        <v>0</v>
      </c>
      <c r="T339" s="20"/>
    </row>
    <row r="340" spans="1:20" ht="30" customHeight="1">
      <c r="A340" s="229">
        <f>'RAW MONTHLY'!A340</f>
        <v>44536</v>
      </c>
      <c r="B340" s="230" t="str">
        <f>'RAW MONTHLY'!C340</f>
        <v>ERUWA TOWN 33KV FDR</v>
      </c>
      <c r="C340" s="5" t="str">
        <f t="shared" si="45"/>
        <v/>
      </c>
      <c r="D340" s="5" t="str">
        <f>'RAW MONTHLY'!E340</f>
        <v>TCN/L/S</v>
      </c>
      <c r="E340" s="5" t="str">
        <f t="shared" si="53"/>
        <v>L/S</v>
      </c>
      <c r="F340" s="20"/>
      <c r="G340" s="20"/>
      <c r="H340" s="17">
        <f t="shared" si="46"/>
        <v>0</v>
      </c>
      <c r="I340" s="7">
        <f>'RAW MONTHLY'!H340</f>
        <v>0</v>
      </c>
      <c r="J340" s="8">
        <f>'RAW MONTHLY'!I340</f>
        <v>0.38055555555555554</v>
      </c>
      <c r="K340" s="235">
        <f t="shared" si="47"/>
        <v>0.38055555555555554</v>
      </c>
      <c r="L340" s="16">
        <f t="shared" si="48"/>
        <v>9.1333333333333329</v>
      </c>
      <c r="M340" s="16">
        <f t="shared" si="49"/>
        <v>0</v>
      </c>
      <c r="N340" s="236" t="str">
        <f t="shared" si="50"/>
        <v>0</v>
      </c>
      <c r="O340" s="16" t="str">
        <f>'RAW MONTHLY'!K340</f>
        <v>0MW</v>
      </c>
      <c r="P340" s="16" t="str">
        <f t="shared" si="51"/>
        <v>1</v>
      </c>
      <c r="Q340" s="241">
        <f>'RAW MONTHLY'!L340</f>
        <v>4000</v>
      </c>
      <c r="R340" s="261"/>
      <c r="S340" s="242">
        <f t="shared" si="52"/>
        <v>36533.333333333328</v>
      </c>
      <c r="T340" s="37"/>
    </row>
    <row r="341" spans="1:20" ht="30" customHeight="1">
      <c r="A341" s="229">
        <f>'RAW MONTHLY'!A341</f>
        <v>44536</v>
      </c>
      <c r="B341" s="230" t="str">
        <f>'RAW MONTHLY'!C341</f>
        <v>OMI ADIO 33KV FDR</v>
      </c>
      <c r="C341" s="5" t="str">
        <f t="shared" si="45"/>
        <v/>
      </c>
      <c r="D341" s="5" t="str">
        <f>'RAW MONTHLY'!E341</f>
        <v>TCN/L/S</v>
      </c>
      <c r="E341" s="5" t="str">
        <f t="shared" si="53"/>
        <v>L/S</v>
      </c>
      <c r="F341" s="5"/>
      <c r="G341" s="5"/>
      <c r="H341" s="17">
        <f t="shared" si="46"/>
        <v>0</v>
      </c>
      <c r="I341" s="7">
        <f>'RAW MONTHLY'!H341</f>
        <v>0</v>
      </c>
      <c r="J341" s="8">
        <f>'RAW MONTHLY'!I341</f>
        <v>0.1451388888888889</v>
      </c>
      <c r="K341" s="235">
        <f t="shared" si="47"/>
        <v>0.1451388888888889</v>
      </c>
      <c r="L341" s="16">
        <f t="shared" si="48"/>
        <v>3.4833333333333334</v>
      </c>
      <c r="M341" s="16">
        <f t="shared" si="49"/>
        <v>0</v>
      </c>
      <c r="N341" s="236" t="str">
        <f t="shared" si="50"/>
        <v>0</v>
      </c>
      <c r="O341" s="16" t="str">
        <f>'RAW MONTHLY'!K341</f>
        <v>0MW</v>
      </c>
      <c r="P341" s="16" t="str">
        <f t="shared" si="51"/>
        <v>1</v>
      </c>
      <c r="Q341" s="241">
        <f>'RAW MONTHLY'!L341</f>
        <v>5000</v>
      </c>
      <c r="R341" s="249"/>
      <c r="S341" s="242">
        <f t="shared" si="52"/>
        <v>17416.666666666668</v>
      </c>
      <c r="T341" s="30"/>
    </row>
    <row r="342" spans="1:20" ht="30" customHeight="1">
      <c r="A342" s="229">
        <f>'RAW MONTHLY'!A342</f>
        <v>44536</v>
      </c>
      <c r="B342" s="230" t="str">
        <f>'RAW MONTHLY'!C342</f>
        <v>OMI ADIO 33KV FDR</v>
      </c>
      <c r="C342" s="5" t="str">
        <f t="shared" si="45"/>
        <v>1</v>
      </c>
      <c r="D342" s="5" t="str">
        <f>'RAW MONTHLY'!E342</f>
        <v>TCN/L/S</v>
      </c>
      <c r="E342" s="5" t="str">
        <f t="shared" si="53"/>
        <v>L/S</v>
      </c>
      <c r="F342" s="5"/>
      <c r="G342" s="5"/>
      <c r="H342" s="17">
        <f t="shared" si="46"/>
        <v>0.27083333333333331</v>
      </c>
      <c r="I342" s="7">
        <f>'RAW MONTHLY'!H342</f>
        <v>0.27083333333333331</v>
      </c>
      <c r="J342" s="8">
        <f>'RAW MONTHLY'!I342</f>
        <v>0.75347222222222221</v>
      </c>
      <c r="K342" s="235">
        <f t="shared" si="47"/>
        <v>0.75347222222222221</v>
      </c>
      <c r="L342" s="16">
        <f t="shared" si="48"/>
        <v>11.583333333333334</v>
      </c>
      <c r="M342" s="16">
        <f t="shared" si="49"/>
        <v>3.5</v>
      </c>
      <c r="N342" s="236" t="str">
        <f t="shared" si="50"/>
        <v>3.5</v>
      </c>
      <c r="O342" s="16" t="str">
        <f>'RAW MONTHLY'!K342</f>
        <v>3.5MW</v>
      </c>
      <c r="P342" s="16" t="str">
        <f t="shared" si="51"/>
        <v>1</v>
      </c>
      <c r="Q342" s="241">
        <f>'RAW MONTHLY'!L342</f>
        <v>5000</v>
      </c>
      <c r="R342" s="249"/>
      <c r="S342" s="242">
        <f t="shared" si="52"/>
        <v>57916.666666666672</v>
      </c>
      <c r="T342" s="37"/>
    </row>
    <row r="343" spans="1:20" ht="30" customHeight="1">
      <c r="A343" s="229">
        <f>'RAW MONTHLY'!A343</f>
        <v>44536</v>
      </c>
      <c r="B343" s="230" t="str">
        <f>'RAW MONTHLY'!C343</f>
        <v>ERUWA/LANLATE 33KV FDR</v>
      </c>
      <c r="C343" s="5" t="str">
        <f t="shared" si="45"/>
        <v>1</v>
      </c>
      <c r="D343" s="5" t="str">
        <f>'RAW MONTHLY'!E343</f>
        <v>EDC/E/F</v>
      </c>
      <c r="E343" s="5" t="str">
        <f t="shared" si="53"/>
        <v>EDC</v>
      </c>
      <c r="F343" s="5"/>
      <c r="G343" s="5"/>
      <c r="H343" s="17">
        <f t="shared" si="46"/>
        <v>0.35486111111111113</v>
      </c>
      <c r="I343" s="7">
        <f>'RAW MONTHLY'!H343</f>
        <v>0.35486111111111113</v>
      </c>
      <c r="J343" s="8">
        <f>'RAW MONTHLY'!I343</f>
        <v>0.36388888888888887</v>
      </c>
      <c r="K343" s="235">
        <f t="shared" si="47"/>
        <v>0.36388888888888887</v>
      </c>
      <c r="L343" s="16">
        <f t="shared" si="48"/>
        <v>0.21666666666666667</v>
      </c>
      <c r="M343" s="16">
        <f t="shared" si="49"/>
        <v>1</v>
      </c>
      <c r="N343" s="236" t="str">
        <f t="shared" si="50"/>
        <v>1</v>
      </c>
      <c r="O343" s="16" t="str">
        <f>'RAW MONTHLY'!K343</f>
        <v>1MW</v>
      </c>
      <c r="P343" s="16" t="str">
        <f t="shared" si="51"/>
        <v>1</v>
      </c>
      <c r="Q343" s="241">
        <f>'RAW MONTHLY'!L343</f>
        <v>4010</v>
      </c>
      <c r="R343" s="249"/>
      <c r="S343" s="242">
        <f t="shared" si="52"/>
        <v>868.83333333333337</v>
      </c>
      <c r="T343" s="30"/>
    </row>
    <row r="344" spans="1:20" ht="30" customHeight="1">
      <c r="A344" s="229">
        <f>'RAW MONTHLY'!A344</f>
        <v>44536</v>
      </c>
      <c r="B344" s="230" t="str">
        <f>'RAW MONTHLY'!C344</f>
        <v>ERUWA/LANLATE 33KV FDR</v>
      </c>
      <c r="C344" s="5" t="str">
        <f t="shared" si="45"/>
        <v>1</v>
      </c>
      <c r="D344" s="5" t="str">
        <f>'RAW MONTHLY'!E344</f>
        <v>TCN/L/S</v>
      </c>
      <c r="E344" s="5" t="str">
        <f t="shared" si="53"/>
        <v>L/S</v>
      </c>
      <c r="F344" s="5"/>
      <c r="G344" s="5"/>
      <c r="H344" s="17">
        <f t="shared" si="46"/>
        <v>0.56319444444444444</v>
      </c>
      <c r="I344" s="7">
        <f>'RAW MONTHLY'!H344</f>
        <v>0.56319444444444444</v>
      </c>
      <c r="J344" s="8">
        <f>'RAW MONTHLY'!I344</f>
        <v>0.73888888888888893</v>
      </c>
      <c r="K344" s="235">
        <f t="shared" si="47"/>
        <v>0.73888888888888893</v>
      </c>
      <c r="L344" s="16">
        <f t="shared" si="48"/>
        <v>4.2166666666666668</v>
      </c>
      <c r="M344" s="16">
        <f t="shared" si="49"/>
        <v>9</v>
      </c>
      <c r="N344" s="236" t="str">
        <f t="shared" si="50"/>
        <v>9</v>
      </c>
      <c r="O344" s="16" t="str">
        <f>'RAW MONTHLY'!K344</f>
        <v>9MW</v>
      </c>
      <c r="P344" s="16" t="str">
        <f t="shared" si="51"/>
        <v>1</v>
      </c>
      <c r="Q344" s="241">
        <f>'RAW MONTHLY'!L344</f>
        <v>4010</v>
      </c>
      <c r="R344" s="5"/>
      <c r="S344" s="242">
        <f t="shared" si="52"/>
        <v>16908.833333333332</v>
      </c>
      <c r="T344" s="30"/>
    </row>
    <row r="345" spans="1:20" ht="30" customHeight="1">
      <c r="A345" s="229">
        <f>'RAW MONTHLY'!A345</f>
        <v>44536</v>
      </c>
      <c r="B345" s="230" t="str">
        <f>'RAW MONTHLY'!C345</f>
        <v>ERUWA TOWN 33KV FDR</v>
      </c>
      <c r="C345" s="5" t="str">
        <f t="shared" si="45"/>
        <v>1</v>
      </c>
      <c r="D345" s="5" t="str">
        <f>'RAW MONTHLY'!E345</f>
        <v>TCN/F/O</v>
      </c>
      <c r="E345" s="5" t="str">
        <f t="shared" si="53"/>
        <v>F/O</v>
      </c>
      <c r="F345" s="6"/>
      <c r="G345" s="5"/>
      <c r="H345" s="17">
        <f t="shared" si="46"/>
        <v>0.56319444444444444</v>
      </c>
      <c r="I345" s="7">
        <f>'RAW MONTHLY'!H345</f>
        <v>0.56319444444444444</v>
      </c>
      <c r="J345" s="8">
        <f>'RAW MONTHLY'!I345</f>
        <v>0.73888888888888893</v>
      </c>
      <c r="K345" s="235">
        <f t="shared" si="47"/>
        <v>0.73888888888888893</v>
      </c>
      <c r="L345" s="16">
        <f t="shared" si="48"/>
        <v>4.2166666666666668</v>
      </c>
      <c r="M345" s="16">
        <f t="shared" si="49"/>
        <v>0</v>
      </c>
      <c r="N345" s="236" t="str">
        <f t="shared" si="50"/>
        <v>0</v>
      </c>
      <c r="O345" s="16" t="str">
        <f>'RAW MONTHLY'!K345</f>
        <v>0MW</v>
      </c>
      <c r="P345" s="16" t="str">
        <f t="shared" si="51"/>
        <v>1</v>
      </c>
      <c r="Q345" s="241">
        <f>'RAW MONTHLY'!L345</f>
        <v>0</v>
      </c>
      <c r="R345" s="249"/>
      <c r="S345" s="242">
        <f t="shared" si="52"/>
        <v>0</v>
      </c>
      <c r="T345" s="37"/>
    </row>
    <row r="346" spans="1:20" ht="30" customHeight="1">
      <c r="A346" s="229">
        <f>'RAW MONTHLY'!A346</f>
        <v>44536</v>
      </c>
      <c r="B346" s="230" t="str">
        <f>'RAW MONTHLY'!C346</f>
        <v>APATA 33KV FDR</v>
      </c>
      <c r="C346" s="5" t="str">
        <f t="shared" si="45"/>
        <v>1</v>
      </c>
      <c r="D346" s="5" t="str">
        <f>'RAW MONTHLY'!E346</f>
        <v>EDC/O/C</v>
      </c>
      <c r="E346" s="5" t="str">
        <f t="shared" si="53"/>
        <v>EDC</v>
      </c>
      <c r="F346" s="6"/>
      <c r="G346" s="5"/>
      <c r="H346" s="17">
        <f t="shared" si="46"/>
        <v>0.61111111111111105</v>
      </c>
      <c r="I346" s="7">
        <f>'RAW MONTHLY'!H346</f>
        <v>0.61111111111111105</v>
      </c>
      <c r="J346" s="8">
        <f>'RAW MONTHLY'!I346</f>
        <v>0.63194444444444442</v>
      </c>
      <c r="K346" s="235">
        <f t="shared" si="47"/>
        <v>0.63194444444444442</v>
      </c>
      <c r="L346" s="16">
        <f t="shared" si="48"/>
        <v>0.5</v>
      </c>
      <c r="M346" s="16">
        <f t="shared" si="49"/>
        <v>5</v>
      </c>
      <c r="N346" s="236" t="str">
        <f t="shared" si="50"/>
        <v>5</v>
      </c>
      <c r="O346" s="16" t="str">
        <f>'RAW MONTHLY'!K346</f>
        <v>5MW</v>
      </c>
      <c r="P346" s="16" t="str">
        <f t="shared" si="51"/>
        <v>1</v>
      </c>
      <c r="Q346" s="241">
        <f>'RAW MONTHLY'!L346</f>
        <v>117</v>
      </c>
      <c r="R346" s="5"/>
      <c r="S346" s="242">
        <f t="shared" si="52"/>
        <v>58.5</v>
      </c>
      <c r="T346" s="30"/>
    </row>
    <row r="347" spans="1:20" ht="30" customHeight="1">
      <c r="A347" s="229">
        <f>'RAW MONTHLY'!A347</f>
        <v>44536</v>
      </c>
      <c r="B347" s="230" t="str">
        <f>'RAW MONTHLY'!C347</f>
        <v>APATA 33KV FDR</v>
      </c>
      <c r="C347" s="5" t="str">
        <f t="shared" si="45"/>
        <v>1</v>
      </c>
      <c r="D347" s="5" t="str">
        <f>'RAW MONTHLY'!E347</f>
        <v>EDC/E/F</v>
      </c>
      <c r="E347" s="5" t="str">
        <f t="shared" si="53"/>
        <v>EDC</v>
      </c>
      <c r="F347" s="6"/>
      <c r="G347" s="5"/>
      <c r="H347" s="17">
        <f t="shared" si="46"/>
        <v>0.72291666666666676</v>
      </c>
      <c r="I347" s="7">
        <f>'RAW MONTHLY'!H347</f>
        <v>0.72291666666666676</v>
      </c>
      <c r="J347" s="8">
        <f>'RAW MONTHLY'!I347</f>
        <v>0.73749999999999993</v>
      </c>
      <c r="K347" s="235">
        <f t="shared" si="47"/>
        <v>0.73749999999999993</v>
      </c>
      <c r="L347" s="16">
        <f t="shared" si="48"/>
        <v>0.35</v>
      </c>
      <c r="M347" s="16">
        <f t="shared" si="49"/>
        <v>3</v>
      </c>
      <c r="N347" s="236" t="str">
        <f t="shared" si="50"/>
        <v>3</v>
      </c>
      <c r="O347" s="16" t="str">
        <f>'RAW MONTHLY'!K347</f>
        <v>3MW</v>
      </c>
      <c r="P347" s="16" t="str">
        <f t="shared" si="51"/>
        <v>1</v>
      </c>
      <c r="Q347" s="241">
        <f>'RAW MONTHLY'!L347</f>
        <v>117</v>
      </c>
      <c r="R347" s="246"/>
      <c r="S347" s="242">
        <f t="shared" si="52"/>
        <v>40.949999999999996</v>
      </c>
      <c r="T347" s="27"/>
    </row>
    <row r="348" spans="1:20" ht="30" customHeight="1">
      <c r="A348" s="229">
        <f>'RAW MONTHLY'!A348</f>
        <v>44536</v>
      </c>
      <c r="B348" s="230" t="str">
        <f>'RAW MONTHLY'!C348</f>
        <v>ERUWA TOWN 33KV FDR</v>
      </c>
      <c r="C348" s="5" t="str">
        <f t="shared" si="45"/>
        <v>1</v>
      </c>
      <c r="D348" s="5" t="str">
        <f>'RAW MONTHLY'!E348</f>
        <v>TCN/L/S</v>
      </c>
      <c r="E348" s="5" t="str">
        <f t="shared" si="53"/>
        <v>L/S</v>
      </c>
      <c r="F348" s="6"/>
      <c r="G348" s="5"/>
      <c r="H348" s="17">
        <f t="shared" si="46"/>
        <v>0.73888888888888893</v>
      </c>
      <c r="I348" s="7">
        <f>'RAW MONTHLY'!H348</f>
        <v>0.73888888888888893</v>
      </c>
      <c r="J348" s="8">
        <f>'RAW MONTHLY'!I348</f>
        <v>0.99930555555555556</v>
      </c>
      <c r="K348" s="235">
        <f t="shared" si="47"/>
        <v>0.99930555555555556</v>
      </c>
      <c r="L348" s="16">
        <f t="shared" si="48"/>
        <v>6.25</v>
      </c>
      <c r="M348" s="16">
        <f t="shared" si="49"/>
        <v>0</v>
      </c>
      <c r="N348" s="236" t="str">
        <f t="shared" si="50"/>
        <v>0</v>
      </c>
      <c r="O348" s="16" t="str">
        <f>'RAW MONTHLY'!K348</f>
        <v>0MW</v>
      </c>
      <c r="P348" s="16" t="str">
        <f t="shared" si="51"/>
        <v>0</v>
      </c>
      <c r="Q348" s="241">
        <f>'RAW MONTHLY'!L348</f>
        <v>0</v>
      </c>
      <c r="R348" s="241"/>
      <c r="S348" s="242">
        <f t="shared" si="52"/>
        <v>0</v>
      </c>
      <c r="T348" s="27"/>
    </row>
    <row r="349" spans="1:20" ht="30" customHeight="1">
      <c r="A349" s="229">
        <f>'RAW MONTHLY'!A349</f>
        <v>44536</v>
      </c>
      <c r="B349" s="230" t="str">
        <f>'RAW MONTHLY'!C349</f>
        <v>OMI ADIO 33KV FDR</v>
      </c>
      <c r="C349" s="5" t="str">
        <f t="shared" si="45"/>
        <v>1</v>
      </c>
      <c r="D349" s="5" t="str">
        <f>'RAW MONTHLY'!E349</f>
        <v>TCN/L/S</v>
      </c>
      <c r="E349" s="5" t="str">
        <f t="shared" si="53"/>
        <v>L/S</v>
      </c>
      <c r="F349" s="6"/>
      <c r="G349" s="5"/>
      <c r="H349" s="17">
        <f t="shared" si="46"/>
        <v>0.80902777777777779</v>
      </c>
      <c r="I349" s="7">
        <f>'RAW MONTHLY'!H349</f>
        <v>0.80902777777777779</v>
      </c>
      <c r="J349" s="8">
        <f>'RAW MONTHLY'!I349</f>
        <v>0.99930555555555556</v>
      </c>
      <c r="K349" s="235">
        <f t="shared" si="47"/>
        <v>0.99930555555555556</v>
      </c>
      <c r="L349" s="16">
        <f t="shared" si="48"/>
        <v>4.5666666666666664</v>
      </c>
      <c r="M349" s="16">
        <f t="shared" si="49"/>
        <v>5</v>
      </c>
      <c r="N349" s="236" t="str">
        <f t="shared" si="50"/>
        <v>5</v>
      </c>
      <c r="O349" s="16" t="str">
        <f>'RAW MONTHLY'!K349</f>
        <v>5MW</v>
      </c>
      <c r="P349" s="16" t="str">
        <f t="shared" si="51"/>
        <v>0</v>
      </c>
      <c r="Q349" s="241">
        <f>'RAW MONTHLY'!L349</f>
        <v>0</v>
      </c>
      <c r="R349" s="241"/>
      <c r="S349" s="242">
        <f t="shared" si="52"/>
        <v>0</v>
      </c>
      <c r="T349" s="29"/>
    </row>
    <row r="350" spans="1:20" ht="30" customHeight="1">
      <c r="A350" s="229">
        <f>'RAW MONTHLY'!A350</f>
        <v>44201</v>
      </c>
      <c r="B350" s="230" t="str">
        <f>'RAW MONTHLY'!C350</f>
        <v>INDUSTRIAL 33KV</v>
      </c>
      <c r="C350" s="5" t="str">
        <f t="shared" si="45"/>
        <v/>
      </c>
      <c r="D350" s="5" t="str">
        <f>'RAW MONTHLY'!E350</f>
        <v>EDC F/O</v>
      </c>
      <c r="E350" s="5" t="str">
        <f t="shared" si="53"/>
        <v>EDC</v>
      </c>
      <c r="F350" s="6"/>
      <c r="G350" s="5"/>
      <c r="H350" s="17">
        <f t="shared" si="46"/>
        <v>0</v>
      </c>
      <c r="I350" s="7">
        <f>'RAW MONTHLY'!H350</f>
        <v>0</v>
      </c>
      <c r="J350" s="8">
        <f>'RAW MONTHLY'!I350</f>
        <v>1.0416666666666666E-2</v>
      </c>
      <c r="K350" s="235">
        <f t="shared" si="47"/>
        <v>1.0416666666666666E-2</v>
      </c>
      <c r="L350" s="16">
        <f t="shared" si="48"/>
        <v>0.25</v>
      </c>
      <c r="M350" s="16">
        <f t="shared" si="49"/>
        <v>3</v>
      </c>
      <c r="N350" s="236" t="str">
        <f t="shared" si="50"/>
        <v>3</v>
      </c>
      <c r="O350" s="16">
        <f>'RAW MONTHLY'!K350</f>
        <v>3</v>
      </c>
      <c r="P350" s="16" t="str">
        <f t="shared" si="51"/>
        <v>1</v>
      </c>
      <c r="Q350" s="241">
        <f>'RAW MONTHLY'!L350</f>
        <v>25</v>
      </c>
      <c r="R350" s="241"/>
      <c r="S350" s="242">
        <f t="shared" si="52"/>
        <v>6.25</v>
      </c>
      <c r="T350" s="42"/>
    </row>
    <row r="351" spans="1:20" ht="30" customHeight="1">
      <c r="A351" s="229" t="str">
        <f>'RAW MONTHLY'!A351</f>
        <v>13/6/2021</v>
      </c>
      <c r="B351" s="230" t="str">
        <f>'RAW MONTHLY'!C351</f>
        <v>INTERCHANGE 33KV</v>
      </c>
      <c r="C351" s="5" t="str">
        <f t="shared" si="45"/>
        <v>1</v>
      </c>
      <c r="D351" s="5" t="str">
        <f>'RAW MONTHLY'!E351</f>
        <v>EDC F/O</v>
      </c>
      <c r="E351" s="5" t="str">
        <f t="shared" si="53"/>
        <v>EDC</v>
      </c>
      <c r="F351" s="6"/>
      <c r="G351" s="5"/>
      <c r="H351" s="17">
        <f t="shared" si="46"/>
        <v>0.33402777777777781</v>
      </c>
      <c r="I351" s="7">
        <f>'RAW MONTHLY'!H351</f>
        <v>0.33402777777777781</v>
      </c>
      <c r="J351" s="8">
        <f>'RAW MONTHLY'!I351</f>
        <v>0.3666666666666667</v>
      </c>
      <c r="K351" s="235">
        <f t="shared" si="47"/>
        <v>0.3666666666666667</v>
      </c>
      <c r="L351" s="16">
        <f t="shared" si="48"/>
        <v>0.78333333333333344</v>
      </c>
      <c r="M351" s="16">
        <f t="shared" si="49"/>
        <v>13</v>
      </c>
      <c r="N351" s="236" t="str">
        <f t="shared" si="50"/>
        <v>13</v>
      </c>
      <c r="O351" s="16">
        <f>'RAW MONTHLY'!K351</f>
        <v>13</v>
      </c>
      <c r="P351" s="16" t="str">
        <f t="shared" si="51"/>
        <v>1</v>
      </c>
      <c r="Q351" s="241">
        <f>'RAW MONTHLY'!L351</f>
        <v>492</v>
      </c>
      <c r="R351" s="241"/>
      <c r="S351" s="242">
        <f t="shared" si="52"/>
        <v>385.40000000000003</v>
      </c>
      <c r="T351" s="42"/>
    </row>
    <row r="352" spans="1:20" ht="30" customHeight="1">
      <c r="A352" s="229" t="str">
        <f>'RAW MONTHLY'!A352</f>
        <v>13/6/2021</v>
      </c>
      <c r="B352" s="230" t="str">
        <f>'RAW MONTHLY'!C352</f>
        <v>EXPRESS 33KV</v>
      </c>
      <c r="C352" s="5" t="str">
        <f t="shared" si="45"/>
        <v>1</v>
      </c>
      <c r="D352" s="5" t="str">
        <f>'RAW MONTHLY'!E352</f>
        <v>TCN L/S</v>
      </c>
      <c r="E352" s="5" t="str">
        <f t="shared" si="53"/>
        <v>L/S</v>
      </c>
      <c r="F352" s="6"/>
      <c r="G352" s="5"/>
      <c r="H352" s="17">
        <f t="shared" si="46"/>
        <v>0.42430555555555555</v>
      </c>
      <c r="I352" s="7">
        <f>'RAW MONTHLY'!H352</f>
        <v>0.42430555555555555</v>
      </c>
      <c r="J352" s="8">
        <f>'RAW MONTHLY'!I352</f>
        <v>0.47500000000000003</v>
      </c>
      <c r="K352" s="235">
        <f t="shared" si="47"/>
        <v>0.47500000000000003</v>
      </c>
      <c r="L352" s="16">
        <f t="shared" si="48"/>
        <v>1.2166666666666668</v>
      </c>
      <c r="M352" s="16">
        <f t="shared" si="49"/>
        <v>8</v>
      </c>
      <c r="N352" s="236" t="str">
        <f t="shared" si="50"/>
        <v>8</v>
      </c>
      <c r="O352" s="16">
        <f>'RAW MONTHLY'!K352</f>
        <v>8</v>
      </c>
      <c r="P352" s="16" t="str">
        <f t="shared" si="51"/>
        <v>1</v>
      </c>
      <c r="Q352" s="241">
        <f>'RAW MONTHLY'!L352</f>
        <v>1</v>
      </c>
      <c r="R352" s="241"/>
      <c r="S352" s="242">
        <f t="shared" si="52"/>
        <v>1.2166666666666668</v>
      </c>
      <c r="T352" s="20"/>
    </row>
    <row r="353" spans="1:20" ht="30" customHeight="1">
      <c r="A353" s="229" t="str">
        <f>'RAW MONTHLY'!A353</f>
        <v>13/6/2021</v>
      </c>
      <c r="B353" s="230" t="str">
        <f>'RAW MONTHLY'!C353</f>
        <v>LIBERTY 33KV</v>
      </c>
      <c r="C353" s="5" t="str">
        <f t="shared" si="45"/>
        <v>1</v>
      </c>
      <c r="D353" s="5" t="str">
        <f>'RAW MONTHLY'!E353</f>
        <v>TCN L/S</v>
      </c>
      <c r="E353" s="5" t="str">
        <f t="shared" si="53"/>
        <v>L/S</v>
      </c>
      <c r="F353" s="6"/>
      <c r="G353" s="6"/>
      <c r="H353" s="17">
        <f t="shared" si="46"/>
        <v>0.42430555555555555</v>
      </c>
      <c r="I353" s="7">
        <f>'RAW MONTHLY'!H353</f>
        <v>0.42430555555555555</v>
      </c>
      <c r="J353" s="8">
        <f>'RAW MONTHLY'!I353</f>
        <v>0.47638888888888892</v>
      </c>
      <c r="K353" s="235">
        <f t="shared" si="47"/>
        <v>0.47638888888888892</v>
      </c>
      <c r="L353" s="16">
        <f t="shared" si="48"/>
        <v>1.25</v>
      </c>
      <c r="M353" s="16">
        <f t="shared" si="49"/>
        <v>5</v>
      </c>
      <c r="N353" s="236" t="str">
        <f t="shared" si="50"/>
        <v>5</v>
      </c>
      <c r="O353" s="16">
        <f>'RAW MONTHLY'!K353</f>
        <v>5</v>
      </c>
      <c r="P353" s="16" t="str">
        <f t="shared" si="51"/>
        <v>1</v>
      </c>
      <c r="Q353" s="241">
        <f>'RAW MONTHLY'!L353</f>
        <v>11</v>
      </c>
      <c r="R353" s="244"/>
      <c r="S353" s="242">
        <f t="shared" si="52"/>
        <v>13.75</v>
      </c>
      <c r="T353" s="20"/>
    </row>
    <row r="354" spans="1:20" ht="30" customHeight="1">
      <c r="A354" s="229" t="str">
        <f>'RAW MONTHLY'!A354</f>
        <v>13/6/2021</v>
      </c>
      <c r="B354" s="230" t="str">
        <f>'RAW MONTHLY'!C354</f>
        <v>INDUSTRIAL 33KV</v>
      </c>
      <c r="C354" s="5" t="str">
        <f t="shared" si="45"/>
        <v>1</v>
      </c>
      <c r="D354" s="5" t="str">
        <f>'RAW MONTHLY'!E354</f>
        <v>EDC F/O</v>
      </c>
      <c r="E354" s="5" t="str">
        <f t="shared" si="53"/>
        <v>EDC</v>
      </c>
      <c r="F354" s="6"/>
      <c r="G354" s="6"/>
      <c r="H354" s="17">
        <f t="shared" si="46"/>
        <v>0.45694444444444443</v>
      </c>
      <c r="I354" s="7">
        <f>'RAW MONTHLY'!H354</f>
        <v>0.45694444444444443</v>
      </c>
      <c r="J354" s="8">
        <f>'RAW MONTHLY'!I354</f>
        <v>0.4777777777777778</v>
      </c>
      <c r="K354" s="235">
        <f t="shared" si="47"/>
        <v>0.4777777777777778</v>
      </c>
      <c r="L354" s="16">
        <f t="shared" si="48"/>
        <v>0.5</v>
      </c>
      <c r="M354" s="16">
        <f t="shared" si="49"/>
        <v>4</v>
      </c>
      <c r="N354" s="236" t="str">
        <f t="shared" si="50"/>
        <v>4</v>
      </c>
      <c r="O354" s="16">
        <f>'RAW MONTHLY'!K354</f>
        <v>4</v>
      </c>
      <c r="P354" s="16" t="str">
        <f t="shared" si="51"/>
        <v>1</v>
      </c>
      <c r="Q354" s="241">
        <f>'RAW MONTHLY'!L354</f>
        <v>25</v>
      </c>
      <c r="R354" s="258"/>
      <c r="S354" s="242">
        <f t="shared" si="52"/>
        <v>12.5</v>
      </c>
      <c r="T354" s="20"/>
    </row>
    <row r="355" spans="1:20" ht="30" customHeight="1">
      <c r="A355" s="229" t="str">
        <f>'RAW MONTHLY'!A355</f>
        <v>13/6/2021</v>
      </c>
      <c r="B355" s="230" t="str">
        <f>'RAW MONTHLY'!C355</f>
        <v>INDUSTRIAL 33KV</v>
      </c>
      <c r="C355" s="5" t="str">
        <f t="shared" si="45"/>
        <v>1</v>
      </c>
      <c r="D355" s="5" t="str">
        <f>'RAW MONTHLY'!E355</f>
        <v>EDC F/O</v>
      </c>
      <c r="E355" s="5" t="str">
        <f t="shared" si="53"/>
        <v>EDC</v>
      </c>
      <c r="F355" s="6"/>
      <c r="G355" s="6"/>
      <c r="H355" s="17">
        <f t="shared" si="46"/>
        <v>0.52777777777777779</v>
      </c>
      <c r="I355" s="7">
        <f>'RAW MONTHLY'!H355</f>
        <v>0.52777777777777779</v>
      </c>
      <c r="J355" s="8">
        <f>'RAW MONTHLY'!I355</f>
        <v>0.53819444444444442</v>
      </c>
      <c r="K355" s="235">
        <f t="shared" si="47"/>
        <v>0.53819444444444442</v>
      </c>
      <c r="L355" s="16">
        <f t="shared" si="48"/>
        <v>0.25</v>
      </c>
      <c r="M355" s="16">
        <f t="shared" si="49"/>
        <v>3</v>
      </c>
      <c r="N355" s="236" t="str">
        <f t="shared" si="50"/>
        <v>3</v>
      </c>
      <c r="O355" s="16">
        <f>'RAW MONTHLY'!K355</f>
        <v>3</v>
      </c>
      <c r="P355" s="16" t="str">
        <f t="shared" si="51"/>
        <v>1</v>
      </c>
      <c r="Q355" s="241">
        <f>'RAW MONTHLY'!L355</f>
        <v>25</v>
      </c>
      <c r="R355" s="258"/>
      <c r="S355" s="242">
        <f t="shared" si="52"/>
        <v>6.25</v>
      </c>
      <c r="T355" s="20"/>
    </row>
    <row r="356" spans="1:20" ht="30" customHeight="1">
      <c r="A356" s="229" t="str">
        <f>'RAW MONTHLY'!A356</f>
        <v>13/6/2021</v>
      </c>
      <c r="B356" s="230" t="str">
        <f>'RAW MONTHLY'!C356</f>
        <v>ROM 33KV</v>
      </c>
      <c r="C356" s="5" t="str">
        <f t="shared" si="45"/>
        <v>1</v>
      </c>
      <c r="D356" s="5" t="str">
        <f>'RAW MONTHLY'!E356</f>
        <v>EDC F/O</v>
      </c>
      <c r="E356" s="5" t="str">
        <f t="shared" si="53"/>
        <v>EDC</v>
      </c>
      <c r="F356" s="6"/>
      <c r="G356" s="6"/>
      <c r="H356" s="17">
        <f t="shared" si="46"/>
        <v>0.33402777777777781</v>
      </c>
      <c r="I356" s="7">
        <f>'RAW MONTHLY'!H356</f>
        <v>0.33402777777777781</v>
      </c>
      <c r="J356" s="8">
        <f>'RAW MONTHLY'!I356</f>
        <v>0.62222222222222223</v>
      </c>
      <c r="K356" s="235">
        <f t="shared" si="47"/>
        <v>0.62222222222222223</v>
      </c>
      <c r="L356" s="16">
        <f t="shared" si="48"/>
        <v>6.9166666666666679</v>
      </c>
      <c r="M356" s="16">
        <f t="shared" si="49"/>
        <v>0.7</v>
      </c>
      <c r="N356" s="236" t="str">
        <f t="shared" si="50"/>
        <v>0.7</v>
      </c>
      <c r="O356" s="16">
        <f>'RAW MONTHLY'!K356</f>
        <v>0.7</v>
      </c>
      <c r="P356" s="16" t="str">
        <f t="shared" si="51"/>
        <v>1</v>
      </c>
      <c r="Q356" s="241">
        <f>'RAW MONTHLY'!L356</f>
        <v>14</v>
      </c>
      <c r="R356" s="244"/>
      <c r="S356" s="242">
        <f t="shared" si="52"/>
        <v>96.833333333333343</v>
      </c>
      <c r="T356" s="20"/>
    </row>
    <row r="357" spans="1:20" ht="30" customHeight="1">
      <c r="A357" s="229">
        <f>'RAW MONTHLY'!A357</f>
        <v>44359</v>
      </c>
      <c r="B357" s="230" t="str">
        <f>'RAW MONTHLY'!C357</f>
        <v>AGODI 2 33KV</v>
      </c>
      <c r="C357" s="5" t="str">
        <f t="shared" si="45"/>
        <v/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</v>
      </c>
      <c r="I357" s="7">
        <f>'RAW MONTHLY'!H357</f>
        <v>0</v>
      </c>
      <c r="J357" s="8">
        <f>'RAW MONTHLY'!I357</f>
        <v>0.99930555555555556</v>
      </c>
      <c r="K357" s="235">
        <f t="shared" si="47"/>
        <v>0.99930555555555556</v>
      </c>
      <c r="L357" s="16">
        <f t="shared" si="48"/>
        <v>23.983333333333334</v>
      </c>
      <c r="M357" s="16">
        <f t="shared" si="49"/>
        <v>1.2</v>
      </c>
      <c r="N357" s="236" t="str">
        <f t="shared" si="50"/>
        <v>1.2</v>
      </c>
      <c r="O357" s="16">
        <f>'RAW MONTHLY'!K357</f>
        <v>1.2</v>
      </c>
      <c r="P357" s="16" t="str">
        <f t="shared" si="51"/>
        <v>0</v>
      </c>
      <c r="Q357" s="241">
        <f>'RAW MONTHLY'!L357</f>
        <v>6</v>
      </c>
      <c r="R357" s="244"/>
      <c r="S357" s="242">
        <f t="shared" si="52"/>
        <v>0</v>
      </c>
      <c r="T357" s="20"/>
    </row>
    <row r="358" spans="1:20" ht="30" customHeight="1">
      <c r="A358" s="229">
        <f>'RAW MONTHLY'!A358</f>
        <v>44359</v>
      </c>
      <c r="B358" s="230" t="str">
        <f>'RAW MONTHLY'!C358</f>
        <v>APETE 33KV</v>
      </c>
      <c r="C358" s="5" t="str">
        <f t="shared" si="45"/>
        <v/>
      </c>
      <c r="D358" s="5" t="str">
        <f>'RAW MONTHLY'!E358</f>
        <v>EDC F/O</v>
      </c>
      <c r="E358" s="5" t="str">
        <f t="shared" si="53"/>
        <v>EDC</v>
      </c>
      <c r="F358" s="6"/>
      <c r="G358" s="6"/>
      <c r="H358" s="17">
        <f t="shared" si="46"/>
        <v>0</v>
      </c>
      <c r="I358" s="7">
        <f>'RAW MONTHLY'!H358</f>
        <v>0</v>
      </c>
      <c r="J358" s="8">
        <f>'RAW MONTHLY'!I358</f>
        <v>0.38472222222222219</v>
      </c>
      <c r="K358" s="235">
        <f t="shared" si="47"/>
        <v>0.38472222222222219</v>
      </c>
      <c r="L358" s="16">
        <f t="shared" si="48"/>
        <v>9.2333333333333325</v>
      </c>
      <c r="M358" s="16">
        <f t="shared" si="49"/>
        <v>5.7</v>
      </c>
      <c r="N358" s="236" t="str">
        <f t="shared" si="50"/>
        <v>5.7</v>
      </c>
      <c r="O358" s="16">
        <f>'RAW MONTHLY'!K358</f>
        <v>5.7</v>
      </c>
      <c r="P358" s="16" t="str">
        <f t="shared" si="51"/>
        <v>1</v>
      </c>
      <c r="Q358" s="241">
        <f>'RAW MONTHLY'!L358</f>
        <v>9306</v>
      </c>
      <c r="R358" s="244"/>
      <c r="S358" s="242">
        <f t="shared" si="52"/>
        <v>85925.4</v>
      </c>
      <c r="T358" s="20"/>
    </row>
    <row r="359" spans="1:20" ht="30" customHeight="1">
      <c r="A359" s="229">
        <f>'RAW MONTHLY'!A359</f>
        <v>44359</v>
      </c>
      <c r="B359" s="230" t="str">
        <f>'RAW MONTHLY'!C359</f>
        <v>MINISTER 33KV</v>
      </c>
      <c r="C359" s="5" t="str">
        <f t="shared" si="45"/>
        <v/>
      </c>
      <c r="D359" s="5" t="str">
        <f>'RAW MONTHLY'!E359</f>
        <v>EDC L/S</v>
      </c>
      <c r="E359" s="5" t="str">
        <f t="shared" si="53"/>
        <v>L/S</v>
      </c>
      <c r="F359" s="6"/>
      <c r="G359" s="6"/>
      <c r="H359" s="17">
        <f t="shared" si="46"/>
        <v>0</v>
      </c>
      <c r="I359" s="7">
        <f>'RAW MONTHLY'!H359</f>
        <v>0</v>
      </c>
      <c r="J359" s="8">
        <f>'RAW MONTHLY'!I359</f>
        <v>0.23611111111111113</v>
      </c>
      <c r="K359" s="235">
        <f t="shared" si="47"/>
        <v>0.23611111111111113</v>
      </c>
      <c r="L359" s="16">
        <f t="shared" si="48"/>
        <v>5.666666666666667</v>
      </c>
      <c r="M359" s="16">
        <f t="shared" si="49"/>
        <v>0.08</v>
      </c>
      <c r="N359" s="236" t="str">
        <f t="shared" si="50"/>
        <v>0.08</v>
      </c>
      <c r="O359" s="16">
        <f>'RAW MONTHLY'!K359</f>
        <v>0.08</v>
      </c>
      <c r="P359" s="16" t="str">
        <f t="shared" si="51"/>
        <v>1</v>
      </c>
      <c r="Q359" s="241">
        <f>'RAW MONTHLY'!L359</f>
        <v>1065</v>
      </c>
      <c r="R359" s="248"/>
      <c r="S359" s="242">
        <f t="shared" si="52"/>
        <v>6035</v>
      </c>
      <c r="T359" s="20"/>
    </row>
    <row r="360" spans="1:20" ht="30" customHeight="1">
      <c r="A360" s="229">
        <f>'RAW MONTHLY'!A360</f>
        <v>44360</v>
      </c>
      <c r="B360" s="230" t="str">
        <f>'RAW MONTHLY'!C360</f>
        <v>APETE 33KV</v>
      </c>
      <c r="C360" s="5" t="str">
        <f t="shared" si="45"/>
        <v>1</v>
      </c>
      <c r="D360" s="5" t="str">
        <f>'RAW MONTHLY'!E360</f>
        <v>EDC L/S</v>
      </c>
      <c r="E360" s="5" t="str">
        <f t="shared" si="53"/>
        <v>L/S</v>
      </c>
      <c r="F360" s="257"/>
      <c r="G360" s="257"/>
      <c r="H360" s="17">
        <f t="shared" si="46"/>
        <v>0.4236111111111111</v>
      </c>
      <c r="I360" s="7">
        <f>'RAW MONTHLY'!H360</f>
        <v>0.4236111111111111</v>
      </c>
      <c r="J360" s="8">
        <f>'RAW MONTHLY'!I360</f>
        <v>0.99930555555555556</v>
      </c>
      <c r="K360" s="235">
        <f t="shared" si="47"/>
        <v>0.99930555555555556</v>
      </c>
      <c r="L360" s="16">
        <f t="shared" si="48"/>
        <v>13.816666666666666</v>
      </c>
      <c r="M360" s="16">
        <f t="shared" si="49"/>
        <v>5.7</v>
      </c>
      <c r="N360" s="236" t="str">
        <f t="shared" si="50"/>
        <v>5.7</v>
      </c>
      <c r="O360" s="16">
        <f>'RAW MONTHLY'!K360</f>
        <v>5.7</v>
      </c>
      <c r="P360" s="16" t="str">
        <f t="shared" si="51"/>
        <v>0</v>
      </c>
      <c r="Q360" s="241">
        <f>'RAW MONTHLY'!L360</f>
        <v>9306</v>
      </c>
      <c r="R360" s="247"/>
      <c r="S360" s="242">
        <f t="shared" si="52"/>
        <v>0</v>
      </c>
      <c r="T360" s="30"/>
    </row>
    <row r="361" spans="1:20" ht="30" customHeight="1">
      <c r="A361" s="229">
        <f>'RAW MONTHLY'!A361</f>
        <v>44360</v>
      </c>
      <c r="B361" s="230" t="str">
        <f>'RAW MONTHLY'!C361</f>
        <v>ELEYELE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0.53055555555555556</v>
      </c>
      <c r="I361" s="7">
        <f>'RAW MONTHLY'!H361</f>
        <v>0.53055555555555556</v>
      </c>
      <c r="J361" s="8">
        <f>'RAW MONTHLY'!I361</f>
        <v>0.5756944444444444</v>
      </c>
      <c r="K361" s="235">
        <f t="shared" si="47"/>
        <v>0.5756944444444444</v>
      </c>
      <c r="L361" s="16">
        <f t="shared" si="48"/>
        <v>1.0833333333333333</v>
      </c>
      <c r="M361" s="16">
        <f t="shared" si="49"/>
        <v>1.2</v>
      </c>
      <c r="N361" s="236" t="str">
        <f t="shared" si="50"/>
        <v>1.2</v>
      </c>
      <c r="O361" s="16">
        <f>'RAW MONTHLY'!K361</f>
        <v>1.2</v>
      </c>
      <c r="P361" s="16" t="str">
        <f t="shared" si="51"/>
        <v>1</v>
      </c>
      <c r="Q361" s="241">
        <f>'RAW MONTHLY'!L361</f>
        <v>0</v>
      </c>
      <c r="R361" s="247"/>
      <c r="S361" s="242">
        <f t="shared" si="52"/>
        <v>0</v>
      </c>
      <c r="T361" s="30"/>
    </row>
    <row r="362" spans="1:20" ht="30" customHeight="1">
      <c r="A362" s="229">
        <f>'RAW MONTHLY'!A362</f>
        <v>44360</v>
      </c>
      <c r="B362" s="230" t="str">
        <f>'RAW MONTHLY'!C362</f>
        <v>AGODI 1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0.53819444444444442</v>
      </c>
      <c r="I362" s="7">
        <f>'RAW MONTHLY'!H362</f>
        <v>0.53819444444444442</v>
      </c>
      <c r="J362" s="8">
        <f>'RAW MONTHLY'!I362</f>
        <v>0.6333333333333333</v>
      </c>
      <c r="K362" s="235">
        <f t="shared" si="47"/>
        <v>0.6333333333333333</v>
      </c>
      <c r="L362" s="16">
        <f t="shared" si="48"/>
        <v>2.2833333333333332</v>
      </c>
      <c r="M362" s="16">
        <f t="shared" si="49"/>
        <v>1.2</v>
      </c>
      <c r="N362" s="236" t="str">
        <f t="shared" si="50"/>
        <v>1.2</v>
      </c>
      <c r="O362" s="16">
        <f>'RAW MONTHLY'!K362</f>
        <v>1.2</v>
      </c>
      <c r="P362" s="16" t="str">
        <f t="shared" si="51"/>
        <v>1</v>
      </c>
      <c r="Q362" s="241">
        <f>'RAW MONTHLY'!L362</f>
        <v>0</v>
      </c>
      <c r="R362" s="247"/>
      <c r="S362" s="242">
        <f t="shared" si="52"/>
        <v>0</v>
      </c>
      <c r="T362" s="30"/>
    </row>
    <row r="363" spans="1:20" ht="30" customHeight="1">
      <c r="A363" s="229">
        <f>'RAW MONTHLY'!A363</f>
        <v>44360</v>
      </c>
      <c r="B363" s="230" t="str">
        <f>'RAW MONTHLY'!C363</f>
        <v>MINISTER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0.53819444444444442</v>
      </c>
      <c r="I363" s="7">
        <f>'RAW MONTHLY'!H363</f>
        <v>0.53819444444444442</v>
      </c>
      <c r="J363" s="8">
        <f>'RAW MONTHLY'!I363</f>
        <v>0.76388888888888884</v>
      </c>
      <c r="K363" s="235">
        <f t="shared" si="47"/>
        <v>0.76388888888888884</v>
      </c>
      <c r="L363" s="16">
        <f t="shared" si="48"/>
        <v>5.416666666666667</v>
      </c>
      <c r="M363" s="16">
        <f t="shared" si="49"/>
        <v>0.08</v>
      </c>
      <c r="N363" s="236" t="str">
        <f t="shared" si="50"/>
        <v>0.08</v>
      </c>
      <c r="O363" s="16">
        <f>'RAW MONTHLY'!K363</f>
        <v>0.08</v>
      </c>
      <c r="P363" s="16" t="str">
        <f t="shared" si="51"/>
        <v>1</v>
      </c>
      <c r="Q363" s="241">
        <f>'RAW MONTHLY'!L363</f>
        <v>1065</v>
      </c>
      <c r="R363" s="247"/>
      <c r="S363" s="242">
        <f t="shared" si="52"/>
        <v>5768.75</v>
      </c>
      <c r="T363" s="30"/>
    </row>
    <row r="364" spans="1:20" ht="30" customHeight="1">
      <c r="A364" s="229">
        <f>'RAW MONTHLY'!A364</f>
        <v>44360</v>
      </c>
      <c r="B364" s="230" t="str">
        <f>'RAW MONTHLY'!C364</f>
        <v>MINISTER 33KV</v>
      </c>
      <c r="C364" s="5" t="str">
        <f t="shared" si="45"/>
        <v>1</v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0.8041666666666667</v>
      </c>
      <c r="I364" s="7">
        <f>'RAW MONTHLY'!H364</f>
        <v>0.8041666666666667</v>
      </c>
      <c r="J364" s="8">
        <f>'RAW MONTHLY'!I364</f>
        <v>0.99930555555555556</v>
      </c>
      <c r="K364" s="235">
        <f t="shared" si="47"/>
        <v>0.99930555555555556</v>
      </c>
      <c r="L364" s="16">
        <f t="shared" si="48"/>
        <v>4.6833333333333336</v>
      </c>
      <c r="M364" s="16">
        <f t="shared" si="49"/>
        <v>0.08</v>
      </c>
      <c r="N364" s="236" t="str">
        <f t="shared" si="50"/>
        <v>0.08</v>
      </c>
      <c r="O364" s="16">
        <f>'RAW MONTHLY'!K364</f>
        <v>0.08</v>
      </c>
      <c r="P364" s="16" t="str">
        <f t="shared" si="51"/>
        <v>0</v>
      </c>
      <c r="Q364" s="241">
        <f>'RAW MONTHLY'!L364</f>
        <v>1065</v>
      </c>
      <c r="R364" s="247"/>
      <c r="S364" s="242">
        <f t="shared" si="52"/>
        <v>0</v>
      </c>
      <c r="T364" s="37"/>
    </row>
    <row r="365" spans="1:20" ht="30" customHeight="1">
      <c r="A365" s="229">
        <f>'RAW MONTHLY'!A365</f>
        <v>44360</v>
      </c>
      <c r="B365" s="230" t="str">
        <f>'RAW MONTHLY'!C365</f>
        <v>SAMONDA 33KV</v>
      </c>
      <c r="C365" s="5" t="str">
        <f t="shared" si="45"/>
        <v>1</v>
      </c>
      <c r="D365" s="5" t="str">
        <f>'RAW MONTHLY'!E365</f>
        <v>TCN L/S</v>
      </c>
      <c r="E365" s="5" t="str">
        <f t="shared" si="53"/>
        <v>L/S</v>
      </c>
      <c r="F365" s="6"/>
      <c r="G365" s="6"/>
      <c r="H365" s="17">
        <f t="shared" si="46"/>
        <v>0.81111111111111101</v>
      </c>
      <c r="I365" s="7">
        <f>'RAW MONTHLY'!H365</f>
        <v>0.81111111111111101</v>
      </c>
      <c r="J365" s="8">
        <f>'RAW MONTHLY'!I365</f>
        <v>0.88541666666666663</v>
      </c>
      <c r="K365" s="235">
        <f t="shared" si="47"/>
        <v>0.88541666666666663</v>
      </c>
      <c r="L365" s="16">
        <f t="shared" si="48"/>
        <v>1.7833333333333332</v>
      </c>
      <c r="M365" s="16">
        <f t="shared" si="49"/>
        <v>2.8</v>
      </c>
      <c r="N365" s="236" t="str">
        <f t="shared" si="50"/>
        <v>2.8</v>
      </c>
      <c r="O365" s="16">
        <f>'RAW MONTHLY'!K365</f>
        <v>2.8</v>
      </c>
      <c r="P365" s="16" t="str">
        <f t="shared" si="51"/>
        <v>1</v>
      </c>
      <c r="Q365" s="241">
        <f>'RAW MONTHLY'!L365</f>
        <v>2</v>
      </c>
      <c r="R365" s="248"/>
      <c r="S365" s="242">
        <f t="shared" si="52"/>
        <v>3.5666666666666664</v>
      </c>
      <c r="T365" s="30"/>
    </row>
    <row r="366" spans="1:20" ht="30" customHeight="1">
      <c r="A366" s="229">
        <f>'RAW MONTHLY'!A366</f>
        <v>44536</v>
      </c>
      <c r="B366" s="230" t="str">
        <f>'RAW MONTHLY'!C366</f>
        <v>ERUWA TOWN 33KV FDR</v>
      </c>
      <c r="C366" s="5" t="str">
        <f t="shared" si="45"/>
        <v/>
      </c>
      <c r="D366" s="5" t="str">
        <f>'RAW MONTHLY'!E366</f>
        <v>TCN/L/S</v>
      </c>
      <c r="E366" s="5" t="str">
        <f t="shared" si="53"/>
        <v>L/S</v>
      </c>
      <c r="F366" s="6"/>
      <c r="G366" s="6"/>
      <c r="H366" s="17">
        <f t="shared" si="46"/>
        <v>0</v>
      </c>
      <c r="I366" s="7">
        <f>'RAW MONTHLY'!H366</f>
        <v>0</v>
      </c>
      <c r="J366" s="8">
        <f>'RAW MONTHLY'!I366</f>
        <v>0.33888888888888885</v>
      </c>
      <c r="K366" s="235">
        <f t="shared" si="47"/>
        <v>0.33888888888888885</v>
      </c>
      <c r="L366" s="16">
        <f t="shared" si="48"/>
        <v>8.1333333333333329</v>
      </c>
      <c r="M366" s="16">
        <f t="shared" si="49"/>
        <v>0</v>
      </c>
      <c r="N366" s="236" t="str">
        <f t="shared" si="50"/>
        <v>0</v>
      </c>
      <c r="O366" s="16" t="str">
        <f>'RAW MONTHLY'!K366</f>
        <v>0MW</v>
      </c>
      <c r="P366" s="16" t="str">
        <f t="shared" si="51"/>
        <v>1</v>
      </c>
      <c r="Q366" s="241">
        <f>'RAW MONTHLY'!L366</f>
        <v>4000</v>
      </c>
      <c r="R366" s="272"/>
      <c r="S366" s="242">
        <f t="shared" si="52"/>
        <v>32533.333333333332</v>
      </c>
      <c r="T366" s="27"/>
    </row>
    <row r="367" spans="1:20" ht="30" customHeight="1">
      <c r="A367" s="229">
        <f>'RAW MONTHLY'!A367</f>
        <v>44536</v>
      </c>
      <c r="B367" s="230" t="str">
        <f>'RAW MONTHLY'!C367</f>
        <v>OMI ADIO 33KV FDR</v>
      </c>
      <c r="C367" s="5" t="str">
        <f t="shared" si="45"/>
        <v>1</v>
      </c>
      <c r="D367" s="5" t="str">
        <f>'RAW MONTHLY'!E367</f>
        <v>TCN/L/S</v>
      </c>
      <c r="E367" s="5" t="str">
        <f t="shared" si="53"/>
        <v>L/S</v>
      </c>
      <c r="F367" s="6"/>
      <c r="G367" s="6"/>
      <c r="H367" s="17">
        <f t="shared" si="46"/>
        <v>0.80902777777777779</v>
      </c>
      <c r="I367" s="7">
        <f>'RAW MONTHLY'!H367</f>
        <v>0.80902777777777779</v>
      </c>
      <c r="J367" s="8">
        <f>'RAW MONTHLY'!I367</f>
        <v>0.99930555555555556</v>
      </c>
      <c r="K367" s="235">
        <f t="shared" si="47"/>
        <v>0.99930555555555556</v>
      </c>
      <c r="L367" s="16">
        <f t="shared" si="48"/>
        <v>4.5666666666666664</v>
      </c>
      <c r="M367" s="16">
        <f t="shared" si="49"/>
        <v>5</v>
      </c>
      <c r="N367" s="236" t="str">
        <f t="shared" si="50"/>
        <v>5</v>
      </c>
      <c r="O367" s="16" t="str">
        <f>'RAW MONTHLY'!K367</f>
        <v>5MW</v>
      </c>
      <c r="P367" s="16" t="str">
        <f t="shared" si="51"/>
        <v>0</v>
      </c>
      <c r="Q367" s="241">
        <f>'RAW MONTHLY'!L367</f>
        <v>0</v>
      </c>
      <c r="R367" s="248"/>
      <c r="S367" s="242">
        <f t="shared" si="52"/>
        <v>0</v>
      </c>
      <c r="T367" s="27"/>
    </row>
    <row r="368" spans="1:20" ht="30" customHeight="1">
      <c r="A368" s="229" t="str">
        <f>'RAW MONTHLY'!A368</f>
        <v>13/6/2021</v>
      </c>
      <c r="B368" s="230" t="str">
        <f>'RAW MONTHLY'!C368</f>
        <v>OMI ADIO 33KV FDR</v>
      </c>
      <c r="C368" s="5" t="str">
        <f t="shared" si="45"/>
        <v>1</v>
      </c>
      <c r="D368" s="5" t="str">
        <f>'RAW MONTHLY'!E368</f>
        <v>EDC/E/F</v>
      </c>
      <c r="E368" s="5" t="str">
        <f t="shared" si="53"/>
        <v>EDC</v>
      </c>
      <c r="F368" s="6"/>
      <c r="G368" s="5"/>
      <c r="H368" s="17">
        <f t="shared" si="46"/>
        <v>0.15694444444444444</v>
      </c>
      <c r="I368" s="7">
        <f>'RAW MONTHLY'!H368</f>
        <v>0.15694444444444444</v>
      </c>
      <c r="J368" s="8">
        <f>'RAW MONTHLY'!I368</f>
        <v>0.99930555555555556</v>
      </c>
      <c r="K368" s="235">
        <f t="shared" si="47"/>
        <v>0.99930555555555556</v>
      </c>
      <c r="L368" s="16">
        <f t="shared" si="48"/>
        <v>20.216666666666665</v>
      </c>
      <c r="M368" s="16">
        <f t="shared" si="49"/>
        <v>2.5</v>
      </c>
      <c r="N368" s="236" t="str">
        <f t="shared" si="50"/>
        <v>2.5</v>
      </c>
      <c r="O368" s="16" t="str">
        <f>'RAW MONTHLY'!K368</f>
        <v>2.5MW</v>
      </c>
      <c r="P368" s="16" t="str">
        <f t="shared" si="51"/>
        <v>0</v>
      </c>
      <c r="Q368" s="241">
        <f>'RAW MONTHLY'!L368</f>
        <v>0</v>
      </c>
      <c r="R368" s="241"/>
      <c r="S368" s="242">
        <f t="shared" si="52"/>
        <v>0</v>
      </c>
      <c r="T368" s="29"/>
    </row>
    <row r="369" spans="1:20" ht="30" customHeight="1">
      <c r="A369" s="229" t="str">
        <f>'RAW MONTHLY'!A369</f>
        <v>13/6/2021</v>
      </c>
      <c r="B369" s="230" t="str">
        <f>'RAW MONTHLY'!C369</f>
        <v>ERUWA/LANLATE 33KV FDR</v>
      </c>
      <c r="C369" s="5" t="str">
        <f t="shared" si="45"/>
        <v>1</v>
      </c>
      <c r="D369" s="5" t="str">
        <f>'RAW MONTHLY'!E369</f>
        <v>EDC/E/F</v>
      </c>
      <c r="E369" s="5" t="str">
        <f t="shared" si="53"/>
        <v>EDC</v>
      </c>
      <c r="F369" s="6"/>
      <c r="G369" s="5"/>
      <c r="H369" s="17">
        <f t="shared" si="46"/>
        <v>0.15694444444444444</v>
      </c>
      <c r="I369" s="7">
        <f>'RAW MONTHLY'!H369</f>
        <v>0.15694444444444444</v>
      </c>
      <c r="J369" s="8">
        <f>'RAW MONTHLY'!I369</f>
        <v>0.19444444444444445</v>
      </c>
      <c r="K369" s="235">
        <f t="shared" si="47"/>
        <v>0.19444444444444445</v>
      </c>
      <c r="L369" s="16">
        <f t="shared" si="48"/>
        <v>0.89999999999999991</v>
      </c>
      <c r="M369" s="16">
        <f t="shared" si="49"/>
        <v>7</v>
      </c>
      <c r="N369" s="236" t="str">
        <f t="shared" si="50"/>
        <v>7</v>
      </c>
      <c r="O369" s="16" t="str">
        <f>'RAW MONTHLY'!K369</f>
        <v>7MW</v>
      </c>
      <c r="P369" s="16" t="str">
        <f t="shared" si="51"/>
        <v>1</v>
      </c>
      <c r="Q369" s="241">
        <f>'RAW MONTHLY'!L369</f>
        <v>4010</v>
      </c>
      <c r="R369" s="241"/>
      <c r="S369" s="242">
        <f t="shared" si="52"/>
        <v>3608.9999999999995</v>
      </c>
      <c r="T369" s="42"/>
    </row>
    <row r="370" spans="1:20" ht="30" customHeight="1">
      <c r="A370" s="229" t="str">
        <f>'RAW MONTHLY'!A370</f>
        <v>13/6/2021</v>
      </c>
      <c r="B370" s="230" t="str">
        <f>'RAW MONTHLY'!C370</f>
        <v>APATA 33KV FDR</v>
      </c>
      <c r="C370" s="5" t="str">
        <f t="shared" si="45"/>
        <v>1</v>
      </c>
      <c r="D370" s="5" t="str">
        <f>'RAW MONTHLY'!E370</f>
        <v>EDC/E/F</v>
      </c>
      <c r="E370" s="5" t="str">
        <f t="shared" si="53"/>
        <v>EDC</v>
      </c>
      <c r="F370" s="6"/>
      <c r="G370" s="5"/>
      <c r="H370" s="17">
        <f t="shared" si="46"/>
        <v>0.15694444444444444</v>
      </c>
      <c r="I370" s="7">
        <f>'RAW MONTHLY'!H370</f>
        <v>0.15694444444444444</v>
      </c>
      <c r="J370" s="8">
        <f>'RAW MONTHLY'!I370</f>
        <v>0.19513888888888889</v>
      </c>
      <c r="K370" s="235">
        <f t="shared" si="47"/>
        <v>0.19513888888888889</v>
      </c>
      <c r="L370" s="16">
        <f t="shared" si="48"/>
        <v>0.91666666666666652</v>
      </c>
      <c r="M370" s="16">
        <f t="shared" si="49"/>
        <v>5</v>
      </c>
      <c r="N370" s="236" t="str">
        <f t="shared" si="50"/>
        <v>5</v>
      </c>
      <c r="O370" s="16" t="str">
        <f>'RAW MONTHLY'!K370</f>
        <v>5MW</v>
      </c>
      <c r="P370" s="16" t="str">
        <f t="shared" si="51"/>
        <v>1</v>
      </c>
      <c r="Q370" s="241">
        <f>'RAW MONTHLY'!L370</f>
        <v>117</v>
      </c>
      <c r="R370" s="241"/>
      <c r="S370" s="242">
        <f t="shared" si="52"/>
        <v>107.24999999999999</v>
      </c>
      <c r="T370" s="42"/>
    </row>
    <row r="371" spans="1:20" ht="30" customHeight="1">
      <c r="A371" s="229" t="str">
        <f>'RAW MONTHLY'!A371</f>
        <v>13/6/2021</v>
      </c>
      <c r="B371" s="230" t="str">
        <f>'RAW MONTHLY'!C371</f>
        <v>APATA 33KV FDR</v>
      </c>
      <c r="C371" s="5" t="str">
        <f t="shared" si="45"/>
        <v>1</v>
      </c>
      <c r="D371" s="5" t="str">
        <f>'RAW MONTHLY'!E371</f>
        <v>EDC/E/F</v>
      </c>
      <c r="E371" s="5" t="str">
        <f t="shared" si="53"/>
        <v>EDC</v>
      </c>
      <c r="F371" s="6"/>
      <c r="G371" s="5"/>
      <c r="H371" s="17">
        <f t="shared" si="46"/>
        <v>0.39027777777777778</v>
      </c>
      <c r="I371" s="7">
        <f>'RAW MONTHLY'!H371</f>
        <v>0.39027777777777778</v>
      </c>
      <c r="J371" s="8">
        <f>'RAW MONTHLY'!I371</f>
        <v>0.40763888888888888</v>
      </c>
      <c r="K371" s="235">
        <f t="shared" si="47"/>
        <v>0.40763888888888888</v>
      </c>
      <c r="L371" s="16">
        <f t="shared" si="48"/>
        <v>0.41666666666666669</v>
      </c>
      <c r="M371" s="16">
        <f t="shared" si="49"/>
        <v>5</v>
      </c>
      <c r="N371" s="236" t="str">
        <f t="shared" si="50"/>
        <v>5</v>
      </c>
      <c r="O371" s="16" t="str">
        <f>'RAW MONTHLY'!K371</f>
        <v>5MW</v>
      </c>
      <c r="P371" s="16" t="str">
        <f t="shared" si="51"/>
        <v>1</v>
      </c>
      <c r="Q371" s="241">
        <f>'RAW MONTHLY'!L371</f>
        <v>117</v>
      </c>
      <c r="R371" s="241"/>
      <c r="S371" s="242">
        <f t="shared" si="52"/>
        <v>48.75</v>
      </c>
      <c r="T371" s="20"/>
    </row>
    <row r="372" spans="1:20" ht="30" customHeight="1">
      <c r="A372" s="229" t="str">
        <f>'RAW MONTHLY'!A372</f>
        <v>13/6/2021</v>
      </c>
      <c r="B372" s="230" t="str">
        <f>'RAW MONTHLY'!C372</f>
        <v>ERUWA TOWN 33KV FDR</v>
      </c>
      <c r="C372" s="5" t="str">
        <f t="shared" si="45"/>
        <v>1</v>
      </c>
      <c r="D372" s="5" t="str">
        <f>'RAW MONTHLY'!E372</f>
        <v>TCN/L/S</v>
      </c>
      <c r="E372" s="5" t="str">
        <f t="shared" si="53"/>
        <v>L/S</v>
      </c>
      <c r="F372" s="6"/>
      <c r="G372" s="5"/>
      <c r="H372" s="17">
        <f t="shared" si="46"/>
        <v>0.4513888888888889</v>
      </c>
      <c r="I372" s="7">
        <f>'RAW MONTHLY'!H372</f>
        <v>0.4513888888888889</v>
      </c>
      <c r="J372" s="8">
        <f>'RAW MONTHLY'!I372</f>
        <v>0.99930555555555556</v>
      </c>
      <c r="K372" s="235">
        <f t="shared" si="47"/>
        <v>0.99930555555555556</v>
      </c>
      <c r="L372" s="16">
        <f t="shared" si="48"/>
        <v>13.150000000000002</v>
      </c>
      <c r="M372" s="16">
        <f t="shared" si="49"/>
        <v>2.5</v>
      </c>
      <c r="N372" s="236" t="str">
        <f t="shared" si="50"/>
        <v>2.5</v>
      </c>
      <c r="O372" s="16" t="str">
        <f>'RAW MONTHLY'!K372</f>
        <v>2.5MW</v>
      </c>
      <c r="P372" s="16" t="str">
        <f t="shared" si="51"/>
        <v>0</v>
      </c>
      <c r="Q372" s="241">
        <f>'RAW MONTHLY'!L372</f>
        <v>0</v>
      </c>
      <c r="R372" s="241"/>
      <c r="S372" s="242">
        <f t="shared" si="52"/>
        <v>0</v>
      </c>
      <c r="T372" s="20"/>
    </row>
    <row r="373" spans="1:20" ht="30" customHeight="1">
      <c r="A373" s="229" t="str">
        <f>'RAW MONTHLY'!A373</f>
        <v>13/6/2021</v>
      </c>
      <c r="B373" s="230" t="str">
        <f>'RAW MONTHLY'!C373</f>
        <v>ERUWA/LANLATE 33KV FDR</v>
      </c>
      <c r="C373" s="5" t="str">
        <f t="shared" si="45"/>
        <v>1</v>
      </c>
      <c r="D373" s="5" t="str">
        <f>'RAW MONTHLY'!E373</f>
        <v>TCN/L/S</v>
      </c>
      <c r="E373" s="5" t="str">
        <f t="shared" si="53"/>
        <v>L/S</v>
      </c>
      <c r="F373" s="6"/>
      <c r="G373" s="5"/>
      <c r="H373" s="17">
        <f t="shared" si="46"/>
        <v>0.59861111111111109</v>
      </c>
      <c r="I373" s="7">
        <f>'RAW MONTHLY'!H373</f>
        <v>0.59861111111111109</v>
      </c>
      <c r="J373" s="8">
        <f>'RAW MONTHLY'!I373</f>
        <v>0.67361111111111116</v>
      </c>
      <c r="K373" s="235">
        <f t="shared" si="47"/>
        <v>0.67361111111111116</v>
      </c>
      <c r="L373" s="16">
        <f t="shared" si="48"/>
        <v>1.7999999999999998</v>
      </c>
      <c r="M373" s="16">
        <f t="shared" si="49"/>
        <v>5</v>
      </c>
      <c r="N373" s="236" t="str">
        <f t="shared" si="50"/>
        <v>5</v>
      </c>
      <c r="O373" s="16" t="str">
        <f>'RAW MONTHLY'!K373</f>
        <v>5MW</v>
      </c>
      <c r="P373" s="16" t="str">
        <f t="shared" si="51"/>
        <v>1</v>
      </c>
      <c r="Q373" s="241">
        <f>'RAW MONTHLY'!L373</f>
        <v>4010</v>
      </c>
      <c r="R373" s="247"/>
      <c r="S373" s="242">
        <f t="shared" si="52"/>
        <v>7217.9999999999991</v>
      </c>
      <c r="T373" s="6"/>
    </row>
    <row r="374" spans="1:20" ht="30" customHeight="1">
      <c r="A374" s="229" t="str">
        <f>'RAW MONTHLY'!A374</f>
        <v>14/6/2021</v>
      </c>
      <c r="B374" s="230" t="str">
        <f>'RAW MONTHLY'!C374</f>
        <v>INTERCHANGE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0.31597222222222221</v>
      </c>
      <c r="I374" s="7">
        <f>'RAW MONTHLY'!H374</f>
        <v>0.31597222222222221</v>
      </c>
      <c r="J374" s="8">
        <f>'RAW MONTHLY'!I374</f>
        <v>0.32569444444444445</v>
      </c>
      <c r="K374" s="235">
        <f t="shared" si="47"/>
        <v>0.32569444444444445</v>
      </c>
      <c r="L374" s="16">
        <f t="shared" si="48"/>
        <v>0.23333333333333334</v>
      </c>
      <c r="M374" s="16">
        <f t="shared" si="49"/>
        <v>13</v>
      </c>
      <c r="N374" s="236" t="str">
        <f t="shared" si="50"/>
        <v>13</v>
      </c>
      <c r="O374" s="16">
        <f>'RAW MONTHLY'!K374</f>
        <v>13</v>
      </c>
      <c r="P374" s="16" t="str">
        <f t="shared" si="51"/>
        <v>1</v>
      </c>
      <c r="Q374" s="241">
        <f>'RAW MONTHLY'!L374</f>
        <v>492</v>
      </c>
      <c r="R374" s="249"/>
      <c r="S374" s="242">
        <f t="shared" si="52"/>
        <v>114.8</v>
      </c>
      <c r="T374" s="30"/>
    </row>
    <row r="375" spans="1:20" ht="30" customHeight="1">
      <c r="A375" s="229" t="str">
        <f>'RAW MONTHLY'!A375</f>
        <v>14/6/2021</v>
      </c>
      <c r="B375" s="230" t="str">
        <f>'RAW MONTHLY'!C375</f>
        <v>EXPRESS 33KV</v>
      </c>
      <c r="C375" s="5" t="str">
        <f t="shared" si="45"/>
        <v>1</v>
      </c>
      <c r="D375" s="5" t="str">
        <f>'RAW MONTHLY'!E375</f>
        <v>EDC F/O</v>
      </c>
      <c r="E375" s="5" t="str">
        <f t="shared" si="53"/>
        <v>EDC</v>
      </c>
      <c r="F375" s="5"/>
      <c r="G375" s="5"/>
      <c r="H375" s="17">
        <f t="shared" si="46"/>
        <v>0.41944444444444445</v>
      </c>
      <c r="I375" s="7">
        <f>'RAW MONTHLY'!H375</f>
        <v>0.41944444444444445</v>
      </c>
      <c r="J375" s="8">
        <f>'RAW MONTHLY'!I375</f>
        <v>0.42986111111111108</v>
      </c>
      <c r="K375" s="235">
        <f t="shared" si="47"/>
        <v>0.42986111111111108</v>
      </c>
      <c r="L375" s="16">
        <f t="shared" si="48"/>
        <v>0.25</v>
      </c>
      <c r="M375" s="16">
        <f t="shared" si="49"/>
        <v>3</v>
      </c>
      <c r="N375" s="236" t="str">
        <f t="shared" si="50"/>
        <v>3</v>
      </c>
      <c r="O375" s="16">
        <f>'RAW MONTHLY'!K375</f>
        <v>3</v>
      </c>
      <c r="P375" s="16" t="str">
        <f t="shared" si="51"/>
        <v>1</v>
      </c>
      <c r="Q375" s="241">
        <f>'RAW MONTHLY'!L375</f>
        <v>0</v>
      </c>
      <c r="R375" s="249"/>
      <c r="S375" s="242">
        <f t="shared" si="52"/>
        <v>0</v>
      </c>
      <c r="T375" s="30"/>
    </row>
    <row r="376" spans="1:20" ht="30" customHeight="1">
      <c r="A376" s="229" t="str">
        <f>'RAW MONTHLY'!A376</f>
        <v>14/6/2021</v>
      </c>
      <c r="B376" s="230" t="str">
        <f>'RAW MONTHLY'!C376</f>
        <v>INTERCHANGE 33KV</v>
      </c>
      <c r="C376" s="5" t="str">
        <f t="shared" si="45"/>
        <v>1</v>
      </c>
      <c r="D376" s="5" t="str">
        <f>'RAW MONTHLY'!E376</f>
        <v>EDC F/O</v>
      </c>
      <c r="E376" s="5" t="str">
        <f t="shared" si="53"/>
        <v>EDC</v>
      </c>
      <c r="F376" s="5"/>
      <c r="G376" s="5"/>
      <c r="H376" s="17">
        <f t="shared" si="46"/>
        <v>0.61527777777777781</v>
      </c>
      <c r="I376" s="7">
        <f>'RAW MONTHLY'!H376</f>
        <v>0.61527777777777781</v>
      </c>
      <c r="J376" s="8">
        <f>'RAW MONTHLY'!I376</f>
        <v>0.63263888888888886</v>
      </c>
      <c r="K376" s="235">
        <f t="shared" si="47"/>
        <v>0.63263888888888886</v>
      </c>
      <c r="L376" s="16">
        <f t="shared" si="48"/>
        <v>0.41666666666666669</v>
      </c>
      <c r="M376" s="16">
        <f t="shared" si="49"/>
        <v>7</v>
      </c>
      <c r="N376" s="236" t="str">
        <f t="shared" si="50"/>
        <v>7</v>
      </c>
      <c r="O376" s="16">
        <f>'RAW MONTHLY'!K376</f>
        <v>7</v>
      </c>
      <c r="P376" s="16" t="str">
        <f t="shared" si="51"/>
        <v>1</v>
      </c>
      <c r="Q376" s="241">
        <f>'RAW MONTHLY'!L376</f>
        <v>492</v>
      </c>
      <c r="R376" s="249"/>
      <c r="S376" s="242">
        <f t="shared" si="52"/>
        <v>205</v>
      </c>
      <c r="T376" s="30"/>
    </row>
    <row r="377" spans="1:20" ht="30" customHeight="1">
      <c r="A377" s="229" t="str">
        <f>'RAW MONTHLY'!A377</f>
        <v>14/6/2021</v>
      </c>
      <c r="B377" s="230" t="str">
        <f>'RAW MONTHLY'!C377</f>
        <v>ROM 33KV</v>
      </c>
      <c r="C377" s="5" t="str">
        <f t="shared" si="45"/>
        <v>1</v>
      </c>
      <c r="D377" s="5" t="str">
        <f>'RAW MONTHLY'!E377</f>
        <v>EDC F/O</v>
      </c>
      <c r="E377" s="5" t="str">
        <f t="shared" si="53"/>
        <v>EDC</v>
      </c>
      <c r="F377" s="5"/>
      <c r="G377" s="5"/>
      <c r="H377" s="17">
        <f t="shared" si="46"/>
        <v>0.31597222222222221</v>
      </c>
      <c r="I377" s="7">
        <f>'RAW MONTHLY'!H377</f>
        <v>0.31597222222222221</v>
      </c>
      <c r="J377" s="8">
        <f>'RAW MONTHLY'!I377</f>
        <v>0.32777777777777778</v>
      </c>
      <c r="K377" s="235">
        <f t="shared" si="47"/>
        <v>0.32777777777777778</v>
      </c>
      <c r="L377" s="16">
        <f t="shared" si="48"/>
        <v>0.28333333333333333</v>
      </c>
      <c r="M377" s="16">
        <f t="shared" si="49"/>
        <v>0</v>
      </c>
      <c r="N377" s="236" t="str">
        <f t="shared" si="50"/>
        <v>0</v>
      </c>
      <c r="O377" s="16">
        <f>'RAW MONTHLY'!K377</f>
        <v>0</v>
      </c>
      <c r="P377" s="16" t="str">
        <f t="shared" si="51"/>
        <v>1</v>
      </c>
      <c r="Q377" s="241">
        <f>'RAW MONTHLY'!L377</f>
        <v>14</v>
      </c>
      <c r="R377" s="249"/>
      <c r="S377" s="242">
        <f t="shared" si="52"/>
        <v>3.9666666666666668</v>
      </c>
      <c r="T377" s="30"/>
    </row>
    <row r="378" spans="1:20" ht="30" customHeight="1">
      <c r="A378" s="229" t="str">
        <f>'RAW MONTHLY'!A378</f>
        <v>14/6/2021</v>
      </c>
      <c r="B378" s="230" t="str">
        <f>'RAW MONTHLY'!C378</f>
        <v>ROM 33KV</v>
      </c>
      <c r="C378" s="5" t="str">
        <f t="shared" si="45"/>
        <v>1</v>
      </c>
      <c r="D378" s="5" t="str">
        <f>'RAW MONTHLY'!E378</f>
        <v>TCN L/S</v>
      </c>
      <c r="E378" s="5" t="str">
        <f t="shared" si="53"/>
        <v>L/S</v>
      </c>
      <c r="F378" s="5"/>
      <c r="G378" s="5"/>
      <c r="H378" s="17">
        <f t="shared" si="46"/>
        <v>0.41805555555555557</v>
      </c>
      <c r="I378" s="7">
        <f>'RAW MONTHLY'!H378</f>
        <v>0.41805555555555557</v>
      </c>
      <c r="J378" s="8">
        <f>'RAW MONTHLY'!I378</f>
        <v>0.46319444444444446</v>
      </c>
      <c r="K378" s="235">
        <f t="shared" si="47"/>
        <v>0.46319444444444446</v>
      </c>
      <c r="L378" s="16">
        <f t="shared" si="48"/>
        <v>1.0833333333333333</v>
      </c>
      <c r="M378" s="16">
        <f t="shared" si="49"/>
        <v>2.2999999999999998</v>
      </c>
      <c r="N378" s="236" t="str">
        <f t="shared" si="50"/>
        <v>2.3</v>
      </c>
      <c r="O378" s="16">
        <f>'RAW MONTHLY'!K378</f>
        <v>2.2999999999999998</v>
      </c>
      <c r="P378" s="16" t="str">
        <f t="shared" si="51"/>
        <v>1</v>
      </c>
      <c r="Q378" s="241">
        <f>'RAW MONTHLY'!L378</f>
        <v>14</v>
      </c>
      <c r="R378" s="5"/>
      <c r="S378" s="242">
        <f t="shared" si="52"/>
        <v>15.166666666666666</v>
      </c>
      <c r="T378" s="30"/>
    </row>
    <row r="379" spans="1:20" ht="30" customHeight="1">
      <c r="A379" s="229" t="str">
        <f>'RAW MONTHLY'!A379</f>
        <v>14/6/2021</v>
      </c>
      <c r="B379" s="230" t="str">
        <f>'RAW MONTHLY'!C379</f>
        <v>ROM 33KV</v>
      </c>
      <c r="C379" s="5" t="str">
        <f t="shared" si="45"/>
        <v>1</v>
      </c>
      <c r="D379" s="5" t="str">
        <f>'RAW MONTHLY'!E379</f>
        <v>EDC F/O</v>
      </c>
      <c r="E379" s="5" t="str">
        <f t="shared" si="53"/>
        <v>EDC</v>
      </c>
      <c r="F379" s="5"/>
      <c r="G379" s="5"/>
      <c r="H379" s="17">
        <f t="shared" si="46"/>
        <v>0.61527777777777781</v>
      </c>
      <c r="I379" s="7">
        <f>'RAW MONTHLY'!H379</f>
        <v>0.61527777777777781</v>
      </c>
      <c r="J379" s="8">
        <f>'RAW MONTHLY'!I379</f>
        <v>0.76180555555555562</v>
      </c>
      <c r="K379" s="235">
        <f t="shared" si="47"/>
        <v>0.76180555555555562</v>
      </c>
      <c r="L379" s="16">
        <f t="shared" si="48"/>
        <v>3.5166666666666666</v>
      </c>
      <c r="M379" s="16">
        <f t="shared" si="49"/>
        <v>2.2000000000000002</v>
      </c>
      <c r="N379" s="236" t="str">
        <f t="shared" si="50"/>
        <v>2.2</v>
      </c>
      <c r="O379" s="16">
        <f>'RAW MONTHLY'!K379</f>
        <v>2.2000000000000002</v>
      </c>
      <c r="P379" s="16" t="str">
        <f t="shared" si="51"/>
        <v>1</v>
      </c>
      <c r="Q379" s="241">
        <f>'RAW MONTHLY'!L379</f>
        <v>14</v>
      </c>
      <c r="R379" s="249"/>
      <c r="S379" s="242">
        <f t="shared" si="52"/>
        <v>49.233333333333334</v>
      </c>
      <c r="T379" s="30"/>
    </row>
    <row r="380" spans="1:20" ht="30" customHeight="1">
      <c r="A380" s="229" t="str">
        <f>'RAW MONTHLY'!A380</f>
        <v>14/6/2021</v>
      </c>
      <c r="B380" s="230" t="str">
        <f>'RAW MONTHLY'!C380</f>
        <v>ROM 33KV</v>
      </c>
      <c r="C380" s="5" t="str">
        <f t="shared" si="45"/>
        <v>1</v>
      </c>
      <c r="D380" s="5" t="str">
        <f>'RAW MONTHLY'!E380</f>
        <v>TCN L/S</v>
      </c>
      <c r="E380" s="5" t="str">
        <f t="shared" si="53"/>
        <v>L/S</v>
      </c>
      <c r="F380" s="5"/>
      <c r="G380" s="5"/>
      <c r="H380" s="17">
        <f t="shared" si="46"/>
        <v>0.95000000000000007</v>
      </c>
      <c r="I380" s="7">
        <f>'RAW MONTHLY'!H380</f>
        <v>0.95000000000000007</v>
      </c>
      <c r="J380" s="8">
        <f>'RAW MONTHLY'!I380</f>
        <v>0.99930555555555556</v>
      </c>
      <c r="K380" s="235">
        <f t="shared" si="47"/>
        <v>0.99930555555555556</v>
      </c>
      <c r="L380" s="16">
        <f t="shared" si="48"/>
        <v>1.1833333333333333</v>
      </c>
      <c r="M380" s="16">
        <f t="shared" si="49"/>
        <v>1.2</v>
      </c>
      <c r="N380" s="236" t="str">
        <f t="shared" si="50"/>
        <v>1.2</v>
      </c>
      <c r="O380" s="16">
        <f>'RAW MONTHLY'!K380</f>
        <v>1.2</v>
      </c>
      <c r="P380" s="16" t="str">
        <f t="shared" si="51"/>
        <v>0</v>
      </c>
      <c r="Q380" s="241">
        <f>'RAW MONTHLY'!L380</f>
        <v>0</v>
      </c>
      <c r="R380" s="249"/>
      <c r="S380" s="242">
        <f t="shared" si="52"/>
        <v>0</v>
      </c>
      <c r="T380" s="30"/>
    </row>
    <row r="381" spans="1:20" ht="30" customHeight="1">
      <c r="A381" s="229">
        <f>'RAW MONTHLY'!A381</f>
        <v>44360</v>
      </c>
      <c r="B381" s="230" t="str">
        <f>'RAW MONTHLY'!C381</f>
        <v>AGODI 2 33KV</v>
      </c>
      <c r="C381" s="5" t="str">
        <f t="shared" si="45"/>
        <v/>
      </c>
      <c r="D381" s="5" t="str">
        <f>'RAW MONTHLY'!E381</f>
        <v>EDC F/O</v>
      </c>
      <c r="E381" s="5" t="str">
        <f t="shared" si="53"/>
        <v>EDC</v>
      </c>
      <c r="F381" s="5"/>
      <c r="G381" s="5"/>
      <c r="H381" s="17">
        <f t="shared" si="46"/>
        <v>0</v>
      </c>
      <c r="I381" s="7">
        <f>'RAW MONTHLY'!H381</f>
        <v>0</v>
      </c>
      <c r="J381" s="8">
        <f>'RAW MONTHLY'!I381</f>
        <v>0.99930555555555556</v>
      </c>
      <c r="K381" s="235">
        <f t="shared" si="47"/>
        <v>0.99930555555555556</v>
      </c>
      <c r="L381" s="16">
        <f t="shared" si="48"/>
        <v>23.983333333333334</v>
      </c>
      <c r="M381" s="16">
        <f t="shared" si="49"/>
        <v>1.2</v>
      </c>
      <c r="N381" s="236" t="str">
        <f t="shared" si="50"/>
        <v>1.2</v>
      </c>
      <c r="O381" s="16">
        <f>'RAW MONTHLY'!K381</f>
        <v>1.2</v>
      </c>
      <c r="P381" s="16" t="str">
        <f t="shared" si="51"/>
        <v>0</v>
      </c>
      <c r="Q381" s="241">
        <f>'RAW MONTHLY'!L381</f>
        <v>0</v>
      </c>
      <c r="R381" s="249"/>
      <c r="S381" s="242">
        <f t="shared" si="52"/>
        <v>0</v>
      </c>
      <c r="T381" s="30"/>
    </row>
    <row r="382" spans="1:20" ht="30" customHeight="1">
      <c r="A382" s="229">
        <f>'RAW MONTHLY'!A382</f>
        <v>44360</v>
      </c>
      <c r="B382" s="230" t="str">
        <f>'RAW MONTHLY'!C382</f>
        <v>APETE 33KV</v>
      </c>
      <c r="C382" s="5" t="str">
        <f t="shared" si="45"/>
        <v/>
      </c>
      <c r="D382" s="5" t="str">
        <f>'RAW MONTHLY'!E382</f>
        <v>EDC L/S</v>
      </c>
      <c r="E382" s="5" t="str">
        <f t="shared" si="53"/>
        <v>L/S</v>
      </c>
      <c r="F382" s="5"/>
      <c r="G382" s="5"/>
      <c r="H382" s="17">
        <f t="shared" si="46"/>
        <v>0</v>
      </c>
      <c r="I382" s="7">
        <f>'RAW MONTHLY'!H382</f>
        <v>0</v>
      </c>
      <c r="J382" s="8">
        <f>'RAW MONTHLY'!I382</f>
        <v>0.21041666666666667</v>
      </c>
      <c r="K382" s="235">
        <f t="shared" si="47"/>
        <v>0.21041666666666667</v>
      </c>
      <c r="L382" s="16">
        <f t="shared" si="48"/>
        <v>5.05</v>
      </c>
      <c r="M382" s="16">
        <f t="shared" si="49"/>
        <v>5.7</v>
      </c>
      <c r="N382" s="236" t="str">
        <f t="shared" si="50"/>
        <v>5.7</v>
      </c>
      <c r="O382" s="16">
        <f>'RAW MONTHLY'!K382</f>
        <v>5.7</v>
      </c>
      <c r="P382" s="16" t="str">
        <f t="shared" si="51"/>
        <v>1</v>
      </c>
      <c r="Q382" s="241">
        <f>'RAW MONTHLY'!L382</f>
        <v>9306</v>
      </c>
      <c r="R382" s="249"/>
      <c r="S382" s="242">
        <f t="shared" si="52"/>
        <v>46995.299999999996</v>
      </c>
      <c r="T382" s="30"/>
    </row>
    <row r="383" spans="1:20" ht="30" customHeight="1">
      <c r="A383" s="229">
        <f>'RAW MONTHLY'!A383</f>
        <v>44360</v>
      </c>
      <c r="B383" s="230" t="str">
        <f>'RAW MONTHLY'!C383</f>
        <v>MINISTER 33KV</v>
      </c>
      <c r="C383" s="5" t="str">
        <f t="shared" si="45"/>
        <v/>
      </c>
      <c r="D383" s="5" t="str">
        <f>'RAW MONTHLY'!E383</f>
        <v>EDC L/S</v>
      </c>
      <c r="E383" s="5" t="str">
        <f t="shared" si="53"/>
        <v>L/S</v>
      </c>
      <c r="F383" s="5"/>
      <c r="G383" s="5"/>
      <c r="H383" s="17">
        <f t="shared" si="46"/>
        <v>0</v>
      </c>
      <c r="I383" s="7">
        <f>'RAW MONTHLY'!H383</f>
        <v>0</v>
      </c>
      <c r="J383" s="8">
        <f>'RAW MONTHLY'!I383</f>
        <v>0.29722222222222222</v>
      </c>
      <c r="K383" s="235">
        <f t="shared" si="47"/>
        <v>0.29722222222222222</v>
      </c>
      <c r="L383" s="16">
        <f t="shared" si="48"/>
        <v>7.1333333333333329</v>
      </c>
      <c r="M383" s="16">
        <f t="shared" si="49"/>
        <v>0.08</v>
      </c>
      <c r="N383" s="236" t="str">
        <f t="shared" si="50"/>
        <v>0.08</v>
      </c>
      <c r="O383" s="16">
        <f>'RAW MONTHLY'!K383</f>
        <v>0.08</v>
      </c>
      <c r="P383" s="16" t="str">
        <f t="shared" si="51"/>
        <v>1</v>
      </c>
      <c r="Q383" s="241">
        <f>'RAW MONTHLY'!L383</f>
        <v>1065</v>
      </c>
      <c r="R383" s="249"/>
      <c r="S383" s="242">
        <f t="shared" si="52"/>
        <v>7596.9999999999991</v>
      </c>
      <c r="T383" s="37"/>
    </row>
    <row r="384" spans="1:20" ht="30" customHeight="1">
      <c r="A384" s="229">
        <f>'RAW MONTHLY'!A384</f>
        <v>44361</v>
      </c>
      <c r="B384" s="230" t="str">
        <f>'RAW MONTHLY'!C384</f>
        <v>APETE 33KV</v>
      </c>
      <c r="C384" s="5" t="str">
        <f t="shared" si="45"/>
        <v/>
      </c>
      <c r="D384" s="5" t="str">
        <f>'RAW MONTHLY'!E384</f>
        <v>EDC F/O</v>
      </c>
      <c r="E384" s="5" t="str">
        <f t="shared" si="53"/>
        <v>EDC</v>
      </c>
      <c r="F384" s="5"/>
      <c r="G384" s="5"/>
      <c r="H384" s="17">
        <f t="shared" si="46"/>
        <v>0</v>
      </c>
      <c r="I384" s="7">
        <f>'RAW MONTHLY'!H384</f>
        <v>0</v>
      </c>
      <c r="J384" s="8">
        <f>'RAW MONTHLY'!I384</f>
        <v>0.21041666666666667</v>
      </c>
      <c r="K384" s="235">
        <f t="shared" si="47"/>
        <v>0.21041666666666667</v>
      </c>
      <c r="L384" s="16">
        <f t="shared" si="48"/>
        <v>5.05</v>
      </c>
      <c r="M384" s="16">
        <f t="shared" si="49"/>
        <v>5.7</v>
      </c>
      <c r="N384" s="236" t="str">
        <f t="shared" si="50"/>
        <v>5.7</v>
      </c>
      <c r="O384" s="16">
        <f>'RAW MONTHLY'!K384</f>
        <v>5.7</v>
      </c>
      <c r="P384" s="16" t="str">
        <f t="shared" si="51"/>
        <v>1</v>
      </c>
      <c r="Q384" s="241">
        <f>'RAW MONTHLY'!L384</f>
        <v>9306</v>
      </c>
      <c r="R384" s="5"/>
      <c r="S384" s="242">
        <f t="shared" si="52"/>
        <v>46995.299999999996</v>
      </c>
      <c r="T384" s="30"/>
    </row>
    <row r="385" spans="1:20" ht="30" customHeight="1">
      <c r="A385" s="229">
        <f>'RAW MONTHLY'!A385</f>
        <v>44361</v>
      </c>
      <c r="B385" s="230" t="str">
        <f>'RAW MONTHLY'!C385</f>
        <v>APETE 33KV</v>
      </c>
      <c r="C385" s="5" t="str">
        <f t="shared" si="45"/>
        <v>1</v>
      </c>
      <c r="D385" s="5" t="str">
        <f>'RAW MONTHLY'!E385</f>
        <v>EDC F/O</v>
      </c>
      <c r="E385" s="5" t="str">
        <f t="shared" si="53"/>
        <v>EDC</v>
      </c>
      <c r="F385" s="6"/>
      <c r="G385" s="5"/>
      <c r="H385" s="17">
        <f t="shared" si="46"/>
        <v>0.32291666666666669</v>
      </c>
      <c r="I385" s="7">
        <f>'RAW MONTHLY'!H385</f>
        <v>0.32291666666666669</v>
      </c>
      <c r="J385" s="8">
        <f>'RAW MONTHLY'!I385</f>
        <v>0.99930555555555556</v>
      </c>
      <c r="K385" s="235">
        <f t="shared" si="47"/>
        <v>0.99930555555555556</v>
      </c>
      <c r="L385" s="16">
        <f t="shared" si="48"/>
        <v>16.233333333333334</v>
      </c>
      <c r="M385" s="16">
        <f t="shared" si="49"/>
        <v>5.7</v>
      </c>
      <c r="N385" s="236" t="str">
        <f t="shared" si="50"/>
        <v>5.7</v>
      </c>
      <c r="O385" s="16">
        <f>'RAW MONTHLY'!K385</f>
        <v>5.7</v>
      </c>
      <c r="P385" s="16" t="str">
        <f t="shared" si="51"/>
        <v>0</v>
      </c>
      <c r="Q385" s="241">
        <f>'RAW MONTHLY'!L385</f>
        <v>0</v>
      </c>
      <c r="R385" s="246"/>
      <c r="S385" s="242">
        <f t="shared" si="52"/>
        <v>0</v>
      </c>
      <c r="T385" s="27"/>
    </row>
    <row r="386" spans="1:20" ht="30" customHeight="1">
      <c r="A386" s="229">
        <f>'RAW MONTHLY'!A386</f>
        <v>44361</v>
      </c>
      <c r="B386" s="230" t="str">
        <f>'RAW MONTHLY'!C386</f>
        <v>AGODI 1 33KV</v>
      </c>
      <c r="C386" s="5" t="str">
        <f t="shared" si="45"/>
        <v>1</v>
      </c>
      <c r="D386" s="5" t="str">
        <f>'RAW MONTHLY'!E386</f>
        <v>TCN P/O</v>
      </c>
      <c r="E386" s="5" t="str">
        <f t="shared" si="53"/>
        <v>P/O</v>
      </c>
      <c r="F386" s="6"/>
      <c r="G386" s="5"/>
      <c r="H386" s="17">
        <f t="shared" si="46"/>
        <v>0.44444444444444442</v>
      </c>
      <c r="I386" s="7">
        <f>'RAW MONTHLY'!H386</f>
        <v>0.44444444444444442</v>
      </c>
      <c r="J386" s="8">
        <f>'RAW MONTHLY'!I386</f>
        <v>0.48333333333333334</v>
      </c>
      <c r="K386" s="235">
        <f t="shared" si="47"/>
        <v>0.48333333333333334</v>
      </c>
      <c r="L386" s="16">
        <f t="shared" si="48"/>
        <v>0.93333333333333335</v>
      </c>
      <c r="M386" s="16">
        <f t="shared" si="49"/>
        <v>11</v>
      </c>
      <c r="N386" s="236" t="str">
        <f t="shared" si="50"/>
        <v>11</v>
      </c>
      <c r="O386" s="16">
        <f>'RAW MONTHLY'!K386</f>
        <v>11</v>
      </c>
      <c r="P386" s="16" t="str">
        <f t="shared" si="51"/>
        <v>1</v>
      </c>
      <c r="Q386" s="241">
        <f>'RAW MONTHLY'!L386</f>
        <v>667</v>
      </c>
      <c r="R386" s="241"/>
      <c r="S386" s="242">
        <f t="shared" si="52"/>
        <v>622.5333333333333</v>
      </c>
      <c r="T386" s="27"/>
    </row>
    <row r="387" spans="1:20" ht="30" customHeight="1">
      <c r="A387" s="229">
        <f>'RAW MONTHLY'!A387</f>
        <v>44361</v>
      </c>
      <c r="B387" s="230" t="str">
        <f>'RAW MONTHLY'!C387</f>
        <v>T-2B 15MVA AT JERCHO</v>
      </c>
      <c r="C387" s="5" t="str">
        <f t="shared" si="45"/>
        <v>1</v>
      </c>
      <c r="D387" s="5" t="str">
        <f>'RAW MONTHLY'!E387</f>
        <v>TCN P/O</v>
      </c>
      <c r="E387" s="5" t="str">
        <f t="shared" si="53"/>
        <v>P/O</v>
      </c>
      <c r="F387" s="6"/>
      <c r="G387" s="5"/>
      <c r="H387" s="17">
        <f t="shared" si="46"/>
        <v>0.4458333333333333</v>
      </c>
      <c r="I387" s="7">
        <f>'RAW MONTHLY'!H387</f>
        <v>0.4458333333333333</v>
      </c>
      <c r="J387" s="8">
        <f>'RAW MONTHLY'!I387</f>
        <v>0.48125000000000001</v>
      </c>
      <c r="K387" s="235">
        <f t="shared" si="47"/>
        <v>0.48125000000000001</v>
      </c>
      <c r="L387" s="16">
        <f t="shared" si="48"/>
        <v>0.85</v>
      </c>
      <c r="M387" s="16">
        <f t="shared" si="49"/>
        <v>3.5</v>
      </c>
      <c r="N387" s="236" t="str">
        <f t="shared" si="50"/>
        <v>3.5</v>
      </c>
      <c r="O387" s="16">
        <f>'RAW MONTHLY'!K387</f>
        <v>3.5</v>
      </c>
      <c r="P387" s="16" t="str">
        <f t="shared" si="51"/>
        <v>1</v>
      </c>
      <c r="Q387" s="241">
        <f>'RAW MONTHLY'!L387</f>
        <v>1942</v>
      </c>
      <c r="R387" s="241"/>
      <c r="S387" s="242">
        <f t="shared" si="52"/>
        <v>1650.7</v>
      </c>
      <c r="T387" s="29"/>
    </row>
    <row r="388" spans="1:20" ht="30" customHeight="1">
      <c r="A388" s="229" t="str">
        <f>'RAW MONTHLY'!A388</f>
        <v>14/6/2021</v>
      </c>
      <c r="B388" s="230" t="str">
        <f>'RAW MONTHLY'!C388</f>
        <v>ERUWA TOWN 33KV FDR</v>
      </c>
      <c r="C388" s="5" t="str">
        <f t="shared" si="45"/>
        <v/>
      </c>
      <c r="D388" s="5" t="str">
        <f>'RAW MONTHLY'!E388</f>
        <v>TCN/L/S</v>
      </c>
      <c r="E388" s="5" t="str">
        <f t="shared" si="53"/>
        <v>L/S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0.33680555555555558</v>
      </c>
      <c r="K388" s="235">
        <f t="shared" si="47"/>
        <v>0.33680555555555558</v>
      </c>
      <c r="L388" s="16">
        <f t="shared" si="48"/>
        <v>8.0833333333333339</v>
      </c>
      <c r="M388" s="16">
        <f t="shared" si="49"/>
        <v>0</v>
      </c>
      <c r="N388" s="236" t="str">
        <f t="shared" si="50"/>
        <v>0</v>
      </c>
      <c r="O388" s="16" t="str">
        <f>'RAW MONTHLY'!K388</f>
        <v>0MW</v>
      </c>
      <c r="P388" s="16" t="str">
        <f t="shared" si="51"/>
        <v>1</v>
      </c>
      <c r="Q388" s="241">
        <f>'RAW MONTHLY'!L388</f>
        <v>4000</v>
      </c>
      <c r="R388" s="241"/>
      <c r="S388" s="242">
        <f t="shared" si="52"/>
        <v>32333.333333333336</v>
      </c>
      <c r="T388" s="42"/>
    </row>
    <row r="389" spans="1:20" ht="30" customHeight="1">
      <c r="A389" s="229" t="str">
        <f>'RAW MONTHLY'!A389</f>
        <v>14/6/2021</v>
      </c>
      <c r="B389" s="230" t="str">
        <f>'RAW MONTHLY'!C389</f>
        <v>OMI-ADIO 33KV FDR</v>
      </c>
      <c r="C389" s="5" t="str">
        <f t="shared" si="45"/>
        <v/>
      </c>
      <c r="D389" s="5" t="str">
        <f>'RAW MONTHLY'!E389</f>
        <v>EDC/E/F</v>
      </c>
      <c r="E389" s="5" t="str">
        <f t="shared" si="53"/>
        <v>EDC</v>
      </c>
      <c r="F389" s="6"/>
      <c r="G389" s="5"/>
      <c r="H389" s="17">
        <f t="shared" si="46"/>
        <v>0</v>
      </c>
      <c r="I389" s="7">
        <f>'RAW MONTHLY'!H389</f>
        <v>0</v>
      </c>
      <c r="J389" s="8">
        <f>'RAW MONTHLY'!I389</f>
        <v>0.69236111111111109</v>
      </c>
      <c r="K389" s="235">
        <f t="shared" si="47"/>
        <v>0.69236111111111109</v>
      </c>
      <c r="L389" s="16">
        <f t="shared" si="48"/>
        <v>16.616666666666667</v>
      </c>
      <c r="M389" s="16">
        <f t="shared" si="49"/>
        <v>0</v>
      </c>
      <c r="N389" s="236" t="str">
        <f t="shared" si="50"/>
        <v>0</v>
      </c>
      <c r="O389" s="16" t="str">
        <f>'RAW MONTHLY'!K389</f>
        <v>0MW</v>
      </c>
      <c r="P389" s="16" t="str">
        <f t="shared" si="51"/>
        <v>1</v>
      </c>
      <c r="Q389" s="241">
        <f>'RAW MONTHLY'!L389</f>
        <v>9634</v>
      </c>
      <c r="R389" s="241"/>
      <c r="S389" s="242">
        <f t="shared" si="52"/>
        <v>160084.96666666667</v>
      </c>
      <c r="T389" s="42"/>
    </row>
    <row r="390" spans="1:20" ht="30" customHeight="1">
      <c r="A390" s="229" t="str">
        <f>'RAW MONTHLY'!A390</f>
        <v>14/6/2021</v>
      </c>
      <c r="B390" s="230" t="str">
        <f>'RAW MONTHLY'!C390</f>
        <v>ERUWA/LANLATE 33KV FDR</v>
      </c>
      <c r="C390" s="5" t="str">
        <f t="shared" ref="C390:C453" si="54">IF(H390&gt;=0.0001,"1","")</f>
        <v>1</v>
      </c>
      <c r="D390" s="5" t="str">
        <f>'RAW MONTHLY'!E390</f>
        <v>EDC/E/F</v>
      </c>
      <c r="E390" s="5" t="str">
        <f t="shared" si="53"/>
        <v>EDC</v>
      </c>
      <c r="F390" s="6"/>
      <c r="G390" s="5"/>
      <c r="H390" s="17">
        <f t="shared" ref="H390:H453" si="55">I390</f>
        <v>0.50416666666666665</v>
      </c>
      <c r="I390" s="7">
        <f>'RAW MONTHLY'!H390</f>
        <v>0.50416666666666665</v>
      </c>
      <c r="J390" s="8">
        <f>'RAW MONTHLY'!I390</f>
        <v>0.5131944444444444</v>
      </c>
      <c r="K390" s="235">
        <f t="shared" ref="K390:K453" si="56">J390</f>
        <v>0.5131944444444444</v>
      </c>
      <c r="L390" s="16">
        <f t="shared" ref="L390:L453" si="57">TEXT(J390-I390,"h:mm")*24</f>
        <v>0.21666666666666667</v>
      </c>
      <c r="M390" s="16">
        <f t="shared" ref="M390:M453" si="58">N390*1</f>
        <v>4</v>
      </c>
      <c r="N390" s="236" t="str">
        <f t="shared" ref="N390:N453" si="59">SUBSTITUTE(O390,"MW","")</f>
        <v>4</v>
      </c>
      <c r="O390" s="16" t="str">
        <f>'RAW MONTHLY'!K390</f>
        <v>4MW</v>
      </c>
      <c r="P390" s="16" t="str">
        <f t="shared" ref="P390:P453" si="60">IF(K390&gt;=0.99,"0","1")</f>
        <v>1</v>
      </c>
      <c r="Q390" s="241">
        <f>'RAW MONTHLY'!L390</f>
        <v>4010</v>
      </c>
      <c r="R390" s="241"/>
      <c r="S390" s="242">
        <f t="shared" ref="S390:S453" si="61">Q390*L390*P390</f>
        <v>868.83333333333337</v>
      </c>
      <c r="T390" s="20"/>
    </row>
    <row r="391" spans="1:20" ht="30" customHeight="1">
      <c r="A391" s="229" t="str">
        <f>'RAW MONTHLY'!A391</f>
        <v>14/6/2021</v>
      </c>
      <c r="B391" s="230" t="str">
        <f>'RAW MONTHLY'!C391</f>
        <v>ERUWA TOWN 33KV FDR</v>
      </c>
      <c r="C391" s="5" t="str">
        <f t="shared" si="54"/>
        <v>1</v>
      </c>
      <c r="D391" s="5" t="str">
        <f>'RAW MONTHLY'!E391</f>
        <v>EDC/F/O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EDC</v>
      </c>
      <c r="F391" s="6"/>
      <c r="G391" s="5"/>
      <c r="H391" s="17">
        <f t="shared" si="55"/>
        <v>0.50416666666666665</v>
      </c>
      <c r="I391" s="7">
        <f>'RAW MONTHLY'!H391</f>
        <v>0.50416666666666665</v>
      </c>
      <c r="J391" s="8">
        <f>'RAW MONTHLY'!I391</f>
        <v>0.5131944444444444</v>
      </c>
      <c r="K391" s="235">
        <f t="shared" si="56"/>
        <v>0.5131944444444444</v>
      </c>
      <c r="L391" s="16">
        <f t="shared" si="57"/>
        <v>0.21666666666666667</v>
      </c>
      <c r="M391" s="16">
        <f t="shared" si="58"/>
        <v>0</v>
      </c>
      <c r="N391" s="236" t="str">
        <f t="shared" si="59"/>
        <v>0</v>
      </c>
      <c r="O391" s="16" t="str">
        <f>'RAW MONTHLY'!K391</f>
        <v>0MW</v>
      </c>
      <c r="P391" s="16" t="str">
        <f t="shared" si="60"/>
        <v>1</v>
      </c>
      <c r="Q391" s="241">
        <f>'RAW MONTHLY'!L391</f>
        <v>0</v>
      </c>
      <c r="R391" s="241"/>
      <c r="S391" s="242">
        <f t="shared" si="61"/>
        <v>0</v>
      </c>
      <c r="T391" s="20"/>
    </row>
    <row r="392" spans="1:20" ht="30" customHeight="1">
      <c r="A392" s="229" t="str">
        <f>'RAW MONTHLY'!A392</f>
        <v>14/6/2021</v>
      </c>
      <c r="B392" s="230" t="str">
        <f>'RAW MONTHLY'!C392</f>
        <v>ERUWA TOWN 33KV FDR</v>
      </c>
      <c r="C392" s="5" t="str">
        <f t="shared" si="54"/>
        <v>1</v>
      </c>
      <c r="D392" s="5" t="str">
        <f>'RAW MONTHLY'!E392</f>
        <v>TCN/L/S</v>
      </c>
      <c r="E392" s="5" t="str">
        <f t="shared" si="62"/>
        <v>L/S</v>
      </c>
      <c r="F392" s="6"/>
      <c r="G392" s="6"/>
      <c r="H392" s="17">
        <f t="shared" si="55"/>
        <v>0.51388888888888895</v>
      </c>
      <c r="I392" s="7">
        <f>'RAW MONTHLY'!H392</f>
        <v>0.51388888888888895</v>
      </c>
      <c r="J392" s="8">
        <f>'RAW MONTHLY'!I392</f>
        <v>0.99930555555555556</v>
      </c>
      <c r="K392" s="235">
        <f t="shared" si="56"/>
        <v>0.99930555555555556</v>
      </c>
      <c r="L392" s="16">
        <f t="shared" si="57"/>
        <v>11.65</v>
      </c>
      <c r="M392" s="16">
        <f t="shared" si="58"/>
        <v>0</v>
      </c>
      <c r="N392" s="236" t="str">
        <f t="shared" si="59"/>
        <v>0</v>
      </c>
      <c r="O392" s="16" t="str">
        <f>'RAW MONTHLY'!K392</f>
        <v>0MW</v>
      </c>
      <c r="P392" s="16" t="str">
        <f t="shared" si="60"/>
        <v>0</v>
      </c>
      <c r="Q392" s="241">
        <f>'RAW MONTHLY'!L392</f>
        <v>0</v>
      </c>
      <c r="R392" s="122"/>
      <c r="S392" s="242">
        <f t="shared" si="61"/>
        <v>0</v>
      </c>
      <c r="T392" s="6"/>
    </row>
    <row r="393" spans="1:20" ht="30" customHeight="1">
      <c r="A393" s="229" t="str">
        <f>'RAW MONTHLY'!A393</f>
        <v>14/6/2021</v>
      </c>
      <c r="B393" s="230" t="str">
        <f>'RAW MONTHLY'!C393</f>
        <v>ERUWA/LANLATE 33KV FDR</v>
      </c>
      <c r="C393" s="5" t="str">
        <f t="shared" si="54"/>
        <v>1</v>
      </c>
      <c r="D393" s="5" t="str">
        <f>'RAW MONTHLY'!E393</f>
        <v>EDC/O/C</v>
      </c>
      <c r="E393" s="5" t="str">
        <f t="shared" si="62"/>
        <v>EDC</v>
      </c>
      <c r="F393" s="6"/>
      <c r="G393" s="6"/>
      <c r="H393" s="17">
        <f t="shared" si="55"/>
        <v>0.53888888888888886</v>
      </c>
      <c r="I393" s="7">
        <f>'RAW MONTHLY'!H393</f>
        <v>0.53888888888888886</v>
      </c>
      <c r="J393" s="8">
        <f>'RAW MONTHLY'!I393</f>
        <v>0.55486111111111114</v>
      </c>
      <c r="K393" s="235">
        <f t="shared" si="56"/>
        <v>0.55486111111111114</v>
      </c>
      <c r="L393" s="16">
        <f t="shared" si="57"/>
        <v>0.38333333333333341</v>
      </c>
      <c r="M393" s="16">
        <f t="shared" si="58"/>
        <v>1</v>
      </c>
      <c r="N393" s="236" t="str">
        <f t="shared" si="59"/>
        <v>1</v>
      </c>
      <c r="O393" s="16" t="str">
        <f>'RAW MONTHLY'!K393</f>
        <v>1MW</v>
      </c>
      <c r="P393" s="16" t="str">
        <f t="shared" si="60"/>
        <v>1</v>
      </c>
      <c r="Q393" s="241">
        <f>'RAW MONTHLY'!L393</f>
        <v>4010</v>
      </c>
      <c r="R393" s="247"/>
      <c r="S393" s="242">
        <f t="shared" si="61"/>
        <v>1537.166666666667</v>
      </c>
      <c r="T393" s="6"/>
    </row>
    <row r="394" spans="1:20" ht="30" customHeight="1">
      <c r="A394" s="229" t="str">
        <f>'RAW MONTHLY'!A394</f>
        <v>14/6/2021</v>
      </c>
      <c r="B394" s="230" t="str">
        <f>'RAW MONTHLY'!C394</f>
        <v>APATA 33KV FDR</v>
      </c>
      <c r="C394" s="5" t="str">
        <f t="shared" si="54"/>
        <v>1</v>
      </c>
      <c r="D394" s="5" t="str">
        <f>'RAW MONTHLY'!E394</f>
        <v>EDC/O/C</v>
      </c>
      <c r="E394" s="5" t="str">
        <f t="shared" si="62"/>
        <v>EDC</v>
      </c>
      <c r="F394" s="6"/>
      <c r="G394" s="6"/>
      <c r="H394" s="17">
        <f t="shared" si="55"/>
        <v>0.5395833333333333</v>
      </c>
      <c r="I394" s="7">
        <f>'RAW MONTHLY'!H394</f>
        <v>0.5395833333333333</v>
      </c>
      <c r="J394" s="8">
        <f>'RAW MONTHLY'!I394</f>
        <v>0.55138888888888882</v>
      </c>
      <c r="K394" s="235">
        <f t="shared" si="56"/>
        <v>0.55138888888888882</v>
      </c>
      <c r="L394" s="16">
        <f t="shared" si="57"/>
        <v>0.28333333333333333</v>
      </c>
      <c r="M394" s="16">
        <f t="shared" si="58"/>
        <v>1</v>
      </c>
      <c r="N394" s="236" t="str">
        <f t="shared" si="59"/>
        <v>1</v>
      </c>
      <c r="O394" s="16" t="str">
        <f>'RAW MONTHLY'!K394</f>
        <v>1MW</v>
      </c>
      <c r="P394" s="16" t="str">
        <f t="shared" si="60"/>
        <v>1</v>
      </c>
      <c r="Q394" s="241">
        <f>'RAW MONTHLY'!L394</f>
        <v>117</v>
      </c>
      <c r="R394" s="248"/>
      <c r="S394" s="242">
        <f t="shared" si="61"/>
        <v>33.15</v>
      </c>
      <c r="T394" s="6"/>
    </row>
    <row r="395" spans="1:20" ht="30" customHeight="1">
      <c r="A395" s="229" t="str">
        <f>'RAW MONTHLY'!A395</f>
        <v>14/6/2021</v>
      </c>
      <c r="B395" s="230" t="str">
        <f>'RAW MONTHLY'!C395</f>
        <v>ERUWA/LANLATE 33KV FDR</v>
      </c>
      <c r="C395" s="5" t="str">
        <f t="shared" si="54"/>
        <v>1</v>
      </c>
      <c r="D395" s="5" t="str">
        <f>'RAW MONTHLY'!E395</f>
        <v>TCN/L/S</v>
      </c>
      <c r="E395" s="5" t="str">
        <f t="shared" si="62"/>
        <v>L/S</v>
      </c>
      <c r="F395" s="6"/>
      <c r="G395" s="6"/>
      <c r="H395" s="17">
        <f t="shared" si="55"/>
        <v>0.70624999999999993</v>
      </c>
      <c r="I395" s="7">
        <f>'RAW MONTHLY'!H395</f>
        <v>0.70624999999999993</v>
      </c>
      <c r="J395" s="8">
        <f>'RAW MONTHLY'!I395</f>
        <v>0.72499999999999998</v>
      </c>
      <c r="K395" s="235">
        <f t="shared" si="56"/>
        <v>0.72499999999999998</v>
      </c>
      <c r="L395" s="16">
        <f t="shared" si="57"/>
        <v>0.44999999999999996</v>
      </c>
      <c r="M395" s="16">
        <f t="shared" si="58"/>
        <v>10</v>
      </c>
      <c r="N395" s="236" t="str">
        <f t="shared" si="59"/>
        <v>10</v>
      </c>
      <c r="O395" s="16" t="str">
        <f>'RAW MONTHLY'!K395</f>
        <v>10MW</v>
      </c>
      <c r="P395" s="16" t="str">
        <f t="shared" si="60"/>
        <v>1</v>
      </c>
      <c r="Q395" s="241">
        <f>'RAW MONTHLY'!L395</f>
        <v>4010</v>
      </c>
      <c r="R395" s="248"/>
      <c r="S395" s="242">
        <f t="shared" si="61"/>
        <v>1804.4999999999998</v>
      </c>
      <c r="T395" s="6"/>
    </row>
    <row r="396" spans="1:20" ht="30" customHeight="1">
      <c r="A396" s="229" t="str">
        <f>'RAW MONTHLY'!A396</f>
        <v>14/6/2021</v>
      </c>
      <c r="B396" s="230" t="str">
        <f>'RAW MONTHLY'!C396</f>
        <v>OMI-ADIO 33KV FDR</v>
      </c>
      <c r="C396" s="5" t="str">
        <f t="shared" si="54"/>
        <v>1</v>
      </c>
      <c r="D396" s="5" t="str">
        <f>'RAW MONTHLY'!E396</f>
        <v>TCN/L/S</v>
      </c>
      <c r="E396" s="5" t="str">
        <f t="shared" si="62"/>
        <v>L/S</v>
      </c>
      <c r="F396" s="6"/>
      <c r="G396" s="6"/>
      <c r="H396" s="17">
        <f t="shared" si="55"/>
        <v>0.70624999999999993</v>
      </c>
      <c r="I396" s="7">
        <f>'RAW MONTHLY'!H396</f>
        <v>0.70624999999999993</v>
      </c>
      <c r="J396" s="8">
        <f>'RAW MONTHLY'!I396</f>
        <v>0.75902777777777775</v>
      </c>
      <c r="K396" s="235">
        <f t="shared" si="56"/>
        <v>0.75902777777777775</v>
      </c>
      <c r="L396" s="16">
        <f t="shared" si="57"/>
        <v>1.2666666666666666</v>
      </c>
      <c r="M396" s="16">
        <f t="shared" si="58"/>
        <v>0</v>
      </c>
      <c r="N396" s="236" t="str">
        <f t="shared" si="59"/>
        <v>0</v>
      </c>
      <c r="O396" s="16" t="str">
        <f>'RAW MONTHLY'!K396</f>
        <v>0MW</v>
      </c>
      <c r="P396" s="16" t="str">
        <f t="shared" si="60"/>
        <v>1</v>
      </c>
      <c r="Q396" s="241">
        <f>'RAW MONTHLY'!L396</f>
        <v>9634</v>
      </c>
      <c r="R396" s="248"/>
      <c r="S396" s="242">
        <f t="shared" si="61"/>
        <v>12203.066666666666</v>
      </c>
      <c r="T396" s="6"/>
    </row>
    <row r="397" spans="1:20" ht="30" customHeight="1">
      <c r="A397" s="229" t="str">
        <f>'RAW MONTHLY'!A397</f>
        <v>14/6/2021</v>
      </c>
      <c r="B397" s="230" t="str">
        <f>'RAW MONTHLY'!C397</f>
        <v>APATA 33KV FDR</v>
      </c>
      <c r="C397" s="5" t="str">
        <f t="shared" si="54"/>
        <v>1</v>
      </c>
      <c r="D397" s="5" t="str">
        <f>'RAW MONTHLY'!E397</f>
        <v>TCN/L/S</v>
      </c>
      <c r="E397" s="5" t="str">
        <f t="shared" si="62"/>
        <v>L/S</v>
      </c>
      <c r="F397" s="6"/>
      <c r="G397" s="6"/>
      <c r="H397" s="17">
        <f t="shared" si="55"/>
        <v>0.70763888888888893</v>
      </c>
      <c r="I397" s="7">
        <f>'RAW MONTHLY'!H397</f>
        <v>0.70763888888888893</v>
      </c>
      <c r="J397" s="8">
        <f>'RAW MONTHLY'!I397</f>
        <v>0.71736111111111101</v>
      </c>
      <c r="K397" s="235">
        <f t="shared" si="56"/>
        <v>0.71736111111111101</v>
      </c>
      <c r="L397" s="16">
        <f t="shared" si="57"/>
        <v>0.23333333333333334</v>
      </c>
      <c r="M397" s="16">
        <f t="shared" si="58"/>
        <v>5</v>
      </c>
      <c r="N397" s="236" t="str">
        <f t="shared" si="59"/>
        <v>5</v>
      </c>
      <c r="O397" s="16" t="str">
        <f>'RAW MONTHLY'!K397</f>
        <v>5MW</v>
      </c>
      <c r="P397" s="16" t="str">
        <f t="shared" si="60"/>
        <v>1</v>
      </c>
      <c r="Q397" s="241">
        <f>'RAW MONTHLY'!L397</f>
        <v>117</v>
      </c>
      <c r="R397" s="248"/>
      <c r="S397" s="242">
        <f t="shared" si="61"/>
        <v>27.3</v>
      </c>
      <c r="T397" s="6"/>
    </row>
    <row r="398" spans="1:20" ht="30" customHeight="1">
      <c r="A398" s="229" t="str">
        <f>'RAW MONTHLY'!A398</f>
        <v>14/6/2021</v>
      </c>
      <c r="B398" s="230" t="str">
        <f>'RAW MONTHLY'!C398</f>
        <v>OMI-ADIO 33KV FDR</v>
      </c>
      <c r="C398" s="5" t="str">
        <f t="shared" si="54"/>
        <v>1</v>
      </c>
      <c r="D398" s="5" t="str">
        <f>'RAW MONTHLY'!E398</f>
        <v>TCN/L/S</v>
      </c>
      <c r="E398" s="5" t="str">
        <f t="shared" si="62"/>
        <v>L/S</v>
      </c>
      <c r="F398" s="6"/>
      <c r="G398" s="6"/>
      <c r="H398" s="17">
        <f t="shared" si="55"/>
        <v>0.80833333333333324</v>
      </c>
      <c r="I398" s="7">
        <f>'RAW MONTHLY'!H398</f>
        <v>0.80833333333333324</v>
      </c>
      <c r="J398" s="8">
        <f>'RAW MONTHLY'!I398</f>
        <v>0.92083333333333339</v>
      </c>
      <c r="K398" s="235">
        <f t="shared" si="56"/>
        <v>0.92083333333333339</v>
      </c>
      <c r="L398" s="16">
        <f t="shared" si="57"/>
        <v>2.7</v>
      </c>
      <c r="M398" s="16">
        <f t="shared" si="58"/>
        <v>9.6999999999999993</v>
      </c>
      <c r="N398" s="236" t="str">
        <f t="shared" si="59"/>
        <v>9.7</v>
      </c>
      <c r="O398" s="16" t="str">
        <f>'RAW MONTHLY'!K398</f>
        <v>9.7MW</v>
      </c>
      <c r="P398" s="16" t="str">
        <f t="shared" si="60"/>
        <v>1</v>
      </c>
      <c r="Q398" s="241">
        <f>'RAW MONTHLY'!L398</f>
        <v>9634</v>
      </c>
      <c r="R398" s="247"/>
      <c r="S398" s="242">
        <f t="shared" si="61"/>
        <v>26011.800000000003</v>
      </c>
      <c r="T398" s="6"/>
    </row>
    <row r="399" spans="1:20" ht="30" customHeight="1">
      <c r="A399" s="229" t="str">
        <f>'RAW MONTHLY'!A399</f>
        <v>15/5/2021</v>
      </c>
      <c r="B399" s="230" t="str">
        <f>'RAW MONTHLY'!C399</f>
        <v>INTERCHANGE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0.57638888888888895</v>
      </c>
      <c r="I399" s="7">
        <f>'RAW MONTHLY'!H399</f>
        <v>0.57638888888888895</v>
      </c>
      <c r="J399" s="8">
        <f>'RAW MONTHLY'!I399</f>
        <v>0.59513888888888888</v>
      </c>
      <c r="K399" s="235">
        <f t="shared" si="56"/>
        <v>0.59513888888888888</v>
      </c>
      <c r="L399" s="16">
        <f t="shared" si="57"/>
        <v>0.44999999999999996</v>
      </c>
      <c r="M399" s="16">
        <f t="shared" si="58"/>
        <v>8</v>
      </c>
      <c r="N399" s="236" t="str">
        <f t="shared" si="59"/>
        <v>8</v>
      </c>
      <c r="O399" s="16">
        <f>'RAW MONTHLY'!K399</f>
        <v>8</v>
      </c>
      <c r="P399" s="16" t="str">
        <f t="shared" si="60"/>
        <v>1</v>
      </c>
      <c r="Q399" s="241">
        <f>'RAW MONTHLY'!L399</f>
        <v>492</v>
      </c>
      <c r="R399" s="247"/>
      <c r="S399" s="242">
        <f t="shared" si="61"/>
        <v>221.39999999999998</v>
      </c>
      <c r="T399" s="6"/>
    </row>
    <row r="400" spans="1:20" ht="30" customHeight="1">
      <c r="A400" s="229" t="str">
        <f>'RAW MONTHLY'!A400</f>
        <v>15/5/2021</v>
      </c>
      <c r="B400" s="230" t="str">
        <f>'RAW MONTHLY'!C400</f>
        <v>INDUSTRIAL 33KV</v>
      </c>
      <c r="C400" s="5" t="str">
        <f t="shared" si="54"/>
        <v>1</v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0.62222222222222223</v>
      </c>
      <c r="I400" s="7">
        <f>'RAW MONTHLY'!H400</f>
        <v>0.62222222222222223</v>
      </c>
      <c r="J400" s="8">
        <f>'RAW MONTHLY'!I400</f>
        <v>0.62430555555555556</v>
      </c>
      <c r="K400" s="235">
        <f t="shared" si="56"/>
        <v>0.62430555555555556</v>
      </c>
      <c r="L400" s="16">
        <f t="shared" si="57"/>
        <v>0.05</v>
      </c>
      <c r="M400" s="16">
        <f t="shared" si="58"/>
        <v>6</v>
      </c>
      <c r="N400" s="236" t="str">
        <f t="shared" si="59"/>
        <v>6</v>
      </c>
      <c r="O400" s="16">
        <f>'RAW MONTHLY'!K400</f>
        <v>6</v>
      </c>
      <c r="P400" s="16" t="str">
        <f t="shared" si="60"/>
        <v>1</v>
      </c>
      <c r="Q400" s="241">
        <f>'RAW MONTHLY'!L400</f>
        <v>25</v>
      </c>
      <c r="R400" s="248"/>
      <c r="S400" s="242">
        <f t="shared" si="61"/>
        <v>1.25</v>
      </c>
      <c r="T400" s="43"/>
    </row>
    <row r="401" spans="1:20" ht="30" customHeight="1">
      <c r="A401" s="229" t="str">
        <f>'RAW MONTHLY'!A401</f>
        <v>15/5/2021</v>
      </c>
      <c r="B401" s="230" t="str">
        <f>'RAW MONTHLY'!C401</f>
        <v>INTERCHANGE 33KV</v>
      </c>
      <c r="C401" s="5" t="str">
        <f t="shared" si="54"/>
        <v>1</v>
      </c>
      <c r="D401" s="5" t="str">
        <f>'RAW MONTHLY'!E401</f>
        <v>TCN L/S</v>
      </c>
      <c r="E401" s="5" t="str">
        <f t="shared" si="62"/>
        <v>L/S</v>
      </c>
      <c r="F401" s="6"/>
      <c r="G401" s="6"/>
      <c r="H401" s="17">
        <f t="shared" si="55"/>
        <v>0.63888888888888895</v>
      </c>
      <c r="I401" s="7">
        <f>'RAW MONTHLY'!H401</f>
        <v>0.63888888888888895</v>
      </c>
      <c r="J401" s="8">
        <f>'RAW MONTHLY'!I401</f>
        <v>0.69097222222222221</v>
      </c>
      <c r="K401" s="235">
        <f t="shared" si="56"/>
        <v>0.69097222222222221</v>
      </c>
      <c r="L401" s="16">
        <f t="shared" si="57"/>
        <v>1.25</v>
      </c>
      <c r="M401" s="16">
        <f t="shared" si="58"/>
        <v>7</v>
      </c>
      <c r="N401" s="236" t="str">
        <f t="shared" si="59"/>
        <v>7</v>
      </c>
      <c r="O401" s="16">
        <f>'RAW MONTHLY'!K401</f>
        <v>7</v>
      </c>
      <c r="P401" s="16" t="str">
        <f t="shared" si="60"/>
        <v>1</v>
      </c>
      <c r="Q401" s="241">
        <f>'RAW MONTHLY'!L401</f>
        <v>492</v>
      </c>
      <c r="R401" s="248"/>
      <c r="S401" s="242">
        <f t="shared" si="61"/>
        <v>615</v>
      </c>
      <c r="T401" s="44"/>
    </row>
    <row r="402" spans="1:20" s="46" customFormat="1" ht="30" customHeight="1">
      <c r="A402" s="229" t="str">
        <f>'RAW MONTHLY'!A402</f>
        <v>15/5/2021</v>
      </c>
      <c r="B402" s="230" t="str">
        <f>'RAW MONTHLY'!C402</f>
        <v>LIBERTY 33KV</v>
      </c>
      <c r="C402" s="5" t="str">
        <f t="shared" si="54"/>
        <v>1</v>
      </c>
      <c r="D402" s="5" t="str">
        <f>'RAW MONTHLY'!E402</f>
        <v>EDC F/O</v>
      </c>
      <c r="E402" s="5" t="str">
        <f t="shared" si="62"/>
        <v>EDC</v>
      </c>
      <c r="F402" s="5"/>
      <c r="G402" s="5"/>
      <c r="H402" s="17">
        <f t="shared" si="55"/>
        <v>0.66319444444444442</v>
      </c>
      <c r="I402" s="7">
        <f>'RAW MONTHLY'!H402</f>
        <v>0.66319444444444442</v>
      </c>
      <c r="J402" s="8">
        <f>'RAW MONTHLY'!I402</f>
        <v>0.69097222222222221</v>
      </c>
      <c r="K402" s="235">
        <f t="shared" si="56"/>
        <v>0.69097222222222221</v>
      </c>
      <c r="L402" s="16">
        <f t="shared" si="57"/>
        <v>0.66666666666666663</v>
      </c>
      <c r="M402" s="16">
        <f t="shared" si="58"/>
        <v>2</v>
      </c>
      <c r="N402" s="236" t="str">
        <f t="shared" si="59"/>
        <v>2</v>
      </c>
      <c r="O402" s="16">
        <f>'RAW MONTHLY'!K402</f>
        <v>2</v>
      </c>
      <c r="P402" s="16" t="str">
        <f t="shared" si="60"/>
        <v>1</v>
      </c>
      <c r="Q402" s="241">
        <f>'RAW MONTHLY'!L402</f>
        <v>11</v>
      </c>
      <c r="R402" s="249"/>
      <c r="S402" s="242">
        <f t="shared" si="61"/>
        <v>7.333333333333333</v>
      </c>
      <c r="T402" s="30"/>
    </row>
    <row r="403" spans="1:20" ht="30" customHeight="1">
      <c r="A403" s="229" t="str">
        <f>'RAW MONTHLY'!A403</f>
        <v>15/5/2021</v>
      </c>
      <c r="B403" s="230" t="str">
        <f>'RAW MONTHLY'!C403</f>
        <v>INTERCHANGE 33KV</v>
      </c>
      <c r="C403" s="5" t="str">
        <f t="shared" si="54"/>
        <v>1</v>
      </c>
      <c r="D403" s="5" t="str">
        <f>'RAW MONTHLY'!E403</f>
        <v>EDC F/O</v>
      </c>
      <c r="E403" s="5" t="str">
        <f t="shared" si="62"/>
        <v>EDC</v>
      </c>
      <c r="F403" s="5"/>
      <c r="G403" s="5"/>
      <c r="H403" s="17">
        <f t="shared" si="55"/>
        <v>0.71319444444444446</v>
      </c>
      <c r="I403" s="7">
        <f>'RAW MONTHLY'!H403</f>
        <v>0.71319444444444446</v>
      </c>
      <c r="J403" s="8">
        <f>'RAW MONTHLY'!I403</f>
        <v>0.81041666666666667</v>
      </c>
      <c r="K403" s="235">
        <f t="shared" si="56"/>
        <v>0.81041666666666667</v>
      </c>
      <c r="L403" s="16">
        <f t="shared" si="57"/>
        <v>2.3333333333333335</v>
      </c>
      <c r="M403" s="16">
        <f t="shared" si="58"/>
        <v>3</v>
      </c>
      <c r="N403" s="236" t="str">
        <f t="shared" si="59"/>
        <v>3</v>
      </c>
      <c r="O403" s="16">
        <f>'RAW MONTHLY'!K403</f>
        <v>3</v>
      </c>
      <c r="P403" s="16" t="str">
        <f t="shared" si="60"/>
        <v>1</v>
      </c>
      <c r="Q403" s="241">
        <f>'RAW MONTHLY'!L403</f>
        <v>492</v>
      </c>
      <c r="R403" s="249"/>
      <c r="S403" s="242">
        <f t="shared" si="61"/>
        <v>1148</v>
      </c>
      <c r="T403" s="30"/>
    </row>
    <row r="404" spans="1:20" ht="30" customHeight="1">
      <c r="A404" s="229" t="str">
        <f>'RAW MONTHLY'!A404</f>
        <v>15/5/2021</v>
      </c>
      <c r="B404" s="230" t="str">
        <f>'RAW MONTHLY'!C404</f>
        <v>INDUSTRIAL 33KV</v>
      </c>
      <c r="C404" s="5" t="str">
        <f t="shared" si="54"/>
        <v>1</v>
      </c>
      <c r="D404" s="5" t="str">
        <f>'RAW MONTHLY'!E404</f>
        <v>EDC F/O</v>
      </c>
      <c r="E404" s="5" t="str">
        <f t="shared" si="62"/>
        <v>EDC</v>
      </c>
      <c r="F404" s="5"/>
      <c r="G404" s="5"/>
      <c r="H404" s="17">
        <f t="shared" si="55"/>
        <v>0.73402777777777783</v>
      </c>
      <c r="I404" s="7">
        <f>'RAW MONTHLY'!H404</f>
        <v>0.73402777777777783</v>
      </c>
      <c r="J404" s="8">
        <f>'RAW MONTHLY'!I404</f>
        <v>0.80347222222222225</v>
      </c>
      <c r="K404" s="235">
        <f t="shared" si="56"/>
        <v>0.80347222222222225</v>
      </c>
      <c r="L404" s="16">
        <f t="shared" si="57"/>
        <v>1.6666666666666665</v>
      </c>
      <c r="M404" s="16">
        <f t="shared" si="58"/>
        <v>5</v>
      </c>
      <c r="N404" s="236" t="str">
        <f t="shared" si="59"/>
        <v>5</v>
      </c>
      <c r="O404" s="16">
        <f>'RAW MONTHLY'!K404</f>
        <v>5</v>
      </c>
      <c r="P404" s="16" t="str">
        <f t="shared" si="60"/>
        <v>1</v>
      </c>
      <c r="Q404" s="241">
        <f>'RAW MONTHLY'!L404</f>
        <v>25</v>
      </c>
      <c r="R404" s="249"/>
      <c r="S404" s="242">
        <f t="shared" si="61"/>
        <v>41.666666666666664</v>
      </c>
      <c r="T404" s="30"/>
    </row>
    <row r="405" spans="1:20" ht="30" customHeight="1">
      <c r="A405" s="229" t="str">
        <f>'RAW MONTHLY'!A405</f>
        <v>15/5/2021</v>
      </c>
      <c r="B405" s="230" t="str">
        <f>'RAW MONTHLY'!C405</f>
        <v>LIBERTY 33KV</v>
      </c>
      <c r="C405" s="5" t="str">
        <f t="shared" si="54"/>
        <v>1</v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0.73749999999999993</v>
      </c>
      <c r="I405" s="7">
        <f>'RAW MONTHLY'!H405</f>
        <v>0.73749999999999993</v>
      </c>
      <c r="J405" s="8">
        <f>'RAW MONTHLY'!I405</f>
        <v>0.80694444444444446</v>
      </c>
      <c r="K405" s="235">
        <f t="shared" si="56"/>
        <v>0.80694444444444446</v>
      </c>
      <c r="L405" s="16">
        <f t="shared" si="57"/>
        <v>1.6666666666666665</v>
      </c>
      <c r="M405" s="16">
        <f t="shared" si="58"/>
        <v>2</v>
      </c>
      <c r="N405" s="236" t="str">
        <f t="shared" si="59"/>
        <v>2</v>
      </c>
      <c r="O405" s="16">
        <f>'RAW MONTHLY'!K405</f>
        <v>2</v>
      </c>
      <c r="P405" s="16" t="str">
        <f t="shared" si="60"/>
        <v>1</v>
      </c>
      <c r="Q405" s="241">
        <f>'RAW MONTHLY'!L405</f>
        <v>11</v>
      </c>
      <c r="R405" s="249"/>
      <c r="S405" s="242">
        <f t="shared" si="61"/>
        <v>18.333333333333332</v>
      </c>
      <c r="T405" s="30"/>
    </row>
    <row r="406" spans="1:20" ht="30" customHeight="1">
      <c r="A406" s="229" t="str">
        <f>'RAW MONTHLY'!A406</f>
        <v>14/6/2021</v>
      </c>
      <c r="B406" s="230" t="str">
        <f>'RAW MONTHLY'!C406</f>
        <v>ROM 33KV</v>
      </c>
      <c r="C406" s="5" t="str">
        <f t="shared" si="54"/>
        <v/>
      </c>
      <c r="D406" s="5" t="str">
        <f>'RAW MONTHLY'!E406</f>
        <v>TCN L/S</v>
      </c>
      <c r="E406" s="5" t="str">
        <f t="shared" si="62"/>
        <v>L/S</v>
      </c>
      <c r="F406" s="5"/>
      <c r="G406" s="5"/>
      <c r="H406" s="17">
        <f t="shared" si="55"/>
        <v>0</v>
      </c>
      <c r="I406" s="7">
        <f>'RAW MONTHLY'!H406</f>
        <v>0</v>
      </c>
      <c r="J406" s="8">
        <f>'RAW MONTHLY'!I406</f>
        <v>4.3750000000000004E-2</v>
      </c>
      <c r="K406" s="235">
        <f t="shared" si="56"/>
        <v>4.3750000000000004E-2</v>
      </c>
      <c r="L406" s="16">
        <f t="shared" si="57"/>
        <v>1.05</v>
      </c>
      <c r="M406" s="16">
        <f t="shared" si="58"/>
        <v>1.2</v>
      </c>
      <c r="N406" s="236" t="str">
        <f t="shared" si="59"/>
        <v>1.2</v>
      </c>
      <c r="O406" s="16">
        <f>'RAW MONTHLY'!K406</f>
        <v>1.2</v>
      </c>
      <c r="P406" s="16" t="str">
        <f t="shared" si="60"/>
        <v>1</v>
      </c>
      <c r="Q406" s="241">
        <f>'RAW MONTHLY'!L406</f>
        <v>14</v>
      </c>
      <c r="R406" s="249"/>
      <c r="S406" s="242">
        <f t="shared" si="61"/>
        <v>14.700000000000001</v>
      </c>
      <c r="T406" s="37"/>
    </row>
    <row r="407" spans="1:20" ht="30" customHeight="1">
      <c r="A407" s="229" t="str">
        <f>'RAW MONTHLY'!A407</f>
        <v>15/5/2021</v>
      </c>
      <c r="B407" s="230" t="str">
        <f>'RAW MONTHLY'!C407</f>
        <v>ROM 33KV</v>
      </c>
      <c r="C407" s="5" t="str">
        <f t="shared" si="54"/>
        <v>1</v>
      </c>
      <c r="D407" s="5" t="str">
        <f>'RAW MONTHLY'!E407</f>
        <v>TCN L/S</v>
      </c>
      <c r="E407" s="5" t="str">
        <f t="shared" si="62"/>
        <v>L/S</v>
      </c>
      <c r="F407" s="5"/>
      <c r="G407" s="5"/>
      <c r="H407" s="17">
        <f t="shared" si="55"/>
        <v>0.42083333333333334</v>
      </c>
      <c r="I407" s="7">
        <f>'RAW MONTHLY'!H407</f>
        <v>0.42083333333333334</v>
      </c>
      <c r="J407" s="8">
        <f>'RAW MONTHLY'!I407</f>
        <v>0.5180555555555556</v>
      </c>
      <c r="K407" s="235">
        <f t="shared" si="56"/>
        <v>0.5180555555555556</v>
      </c>
      <c r="L407" s="16">
        <f t="shared" si="57"/>
        <v>2.3333333333333335</v>
      </c>
      <c r="M407" s="16">
        <f t="shared" si="58"/>
        <v>2.4</v>
      </c>
      <c r="N407" s="236" t="str">
        <f t="shared" si="59"/>
        <v>2.4</v>
      </c>
      <c r="O407" s="16">
        <f>'RAW MONTHLY'!K407</f>
        <v>2.4</v>
      </c>
      <c r="P407" s="16" t="str">
        <f t="shared" si="60"/>
        <v>1</v>
      </c>
      <c r="Q407" s="241">
        <f>'RAW MONTHLY'!L407</f>
        <v>14</v>
      </c>
      <c r="R407" s="249"/>
      <c r="S407" s="242">
        <f t="shared" si="61"/>
        <v>32.666666666666671</v>
      </c>
      <c r="T407" s="37"/>
    </row>
    <row r="408" spans="1:20" ht="30" customHeight="1">
      <c r="A408" s="229" t="str">
        <f>'RAW MONTHLY'!A408</f>
        <v>15/5/2021</v>
      </c>
      <c r="B408" s="230" t="str">
        <f>'RAW MONTHLY'!C408</f>
        <v>ROM 33KV</v>
      </c>
      <c r="C408" s="5" t="str">
        <f t="shared" si="54"/>
        <v>1</v>
      </c>
      <c r="D408" s="5" t="str">
        <f>'RAW MONTHLY'!E408</f>
        <v>EDC F/O</v>
      </c>
      <c r="E408" s="5" t="str">
        <f t="shared" si="62"/>
        <v>EDC</v>
      </c>
      <c r="F408" s="5"/>
      <c r="G408" s="5"/>
      <c r="H408" s="17">
        <f t="shared" si="55"/>
        <v>0.57638888888888895</v>
      </c>
      <c r="I408" s="7">
        <f>'RAW MONTHLY'!H408</f>
        <v>0.57638888888888895</v>
      </c>
      <c r="J408" s="8">
        <f>'RAW MONTHLY'!I408</f>
        <v>0.99930555555555556</v>
      </c>
      <c r="K408" s="235">
        <f t="shared" si="56"/>
        <v>0.99930555555555556</v>
      </c>
      <c r="L408" s="16">
        <f t="shared" si="57"/>
        <v>10.15</v>
      </c>
      <c r="M408" s="16">
        <f t="shared" si="58"/>
        <v>0</v>
      </c>
      <c r="N408" s="236" t="str">
        <f t="shared" si="59"/>
        <v>0</v>
      </c>
      <c r="O408" s="16">
        <f>'RAW MONTHLY'!K408</f>
        <v>0</v>
      </c>
      <c r="P408" s="16" t="str">
        <f t="shared" si="60"/>
        <v>0</v>
      </c>
      <c r="Q408" s="241">
        <f>'RAW MONTHLY'!L408</f>
        <v>0</v>
      </c>
      <c r="R408" s="249"/>
      <c r="S408" s="242">
        <f t="shared" si="61"/>
        <v>0</v>
      </c>
      <c r="T408" s="37"/>
    </row>
    <row r="409" spans="1:20" ht="30" customHeight="1">
      <c r="A409" s="229">
        <f>'RAW MONTHLY'!A409</f>
        <v>44361</v>
      </c>
      <c r="B409" s="230" t="str">
        <f>'RAW MONTHLY'!C409</f>
        <v>AGODI 2 33KV</v>
      </c>
      <c r="C409" s="5" t="str">
        <f t="shared" si="54"/>
        <v/>
      </c>
      <c r="D409" s="5" t="str">
        <f>'RAW MONTHLY'!E409</f>
        <v>EDC F/O</v>
      </c>
      <c r="E409" s="5" t="str">
        <f t="shared" si="62"/>
        <v>EDC</v>
      </c>
      <c r="F409" s="6"/>
      <c r="G409" s="5"/>
      <c r="H409" s="17">
        <f t="shared" si="55"/>
        <v>0</v>
      </c>
      <c r="I409" s="7">
        <f>'RAW MONTHLY'!H409</f>
        <v>0</v>
      </c>
      <c r="J409" s="8">
        <f>'RAW MONTHLY'!I409</f>
        <v>0.62430555555555556</v>
      </c>
      <c r="K409" s="235">
        <f t="shared" si="56"/>
        <v>0.62430555555555556</v>
      </c>
      <c r="L409" s="16">
        <f t="shared" si="57"/>
        <v>14.983333333333334</v>
      </c>
      <c r="M409" s="16">
        <f t="shared" si="58"/>
        <v>1.2</v>
      </c>
      <c r="N409" s="236" t="str">
        <f t="shared" si="59"/>
        <v>1.2</v>
      </c>
      <c r="O409" s="16">
        <f>'RAW MONTHLY'!K409</f>
        <v>1.2</v>
      </c>
      <c r="P409" s="16" t="str">
        <f t="shared" si="60"/>
        <v>1</v>
      </c>
      <c r="Q409" s="241">
        <f>'RAW MONTHLY'!L409</f>
        <v>6</v>
      </c>
      <c r="R409" s="241"/>
      <c r="S409" s="242">
        <f t="shared" si="61"/>
        <v>89.9</v>
      </c>
      <c r="T409" s="27"/>
    </row>
    <row r="410" spans="1:20" ht="30" customHeight="1">
      <c r="A410" s="229">
        <f>'RAW MONTHLY'!A410</f>
        <v>44361</v>
      </c>
      <c r="B410" s="230" t="str">
        <f>'RAW MONTHLY'!C410</f>
        <v>APETE 33KV</v>
      </c>
      <c r="C410" s="5" t="str">
        <f t="shared" si="54"/>
        <v/>
      </c>
      <c r="D410" s="5" t="str">
        <f>'RAW MONTHLY'!E410</f>
        <v>EDC F/O</v>
      </c>
      <c r="E410" s="5" t="str">
        <f t="shared" si="62"/>
        <v>EDC</v>
      </c>
      <c r="F410" s="6"/>
      <c r="G410" s="5"/>
      <c r="H410" s="17">
        <f t="shared" si="55"/>
        <v>0</v>
      </c>
      <c r="I410" s="7">
        <f>'RAW MONTHLY'!H410</f>
        <v>0</v>
      </c>
      <c r="J410" s="8">
        <f>'RAW MONTHLY'!I410</f>
        <v>0.25555555555555559</v>
      </c>
      <c r="K410" s="235">
        <f t="shared" si="56"/>
        <v>0.25555555555555559</v>
      </c>
      <c r="L410" s="16">
        <f t="shared" si="57"/>
        <v>6.1333333333333346</v>
      </c>
      <c r="M410" s="16">
        <f t="shared" si="58"/>
        <v>5.7</v>
      </c>
      <c r="N410" s="236" t="str">
        <f t="shared" si="59"/>
        <v>5.7</v>
      </c>
      <c r="O410" s="16">
        <f>'RAW MONTHLY'!K410</f>
        <v>5.7</v>
      </c>
      <c r="P410" s="16" t="str">
        <f t="shared" si="60"/>
        <v>1</v>
      </c>
      <c r="Q410" s="241">
        <f>'RAW MONTHLY'!L410</f>
        <v>9306</v>
      </c>
      <c r="R410" s="241"/>
      <c r="S410" s="242">
        <f t="shared" si="61"/>
        <v>57076.80000000001</v>
      </c>
      <c r="T410" s="29"/>
    </row>
    <row r="411" spans="1:20" ht="30" customHeight="1">
      <c r="A411" s="229">
        <f>'RAW MONTHLY'!A411</f>
        <v>44362</v>
      </c>
      <c r="B411" s="230" t="str">
        <f>'RAW MONTHLY'!C411</f>
        <v>ELEYELE 33KV</v>
      </c>
      <c r="C411" s="5" t="str">
        <f t="shared" si="54"/>
        <v>1</v>
      </c>
      <c r="D411" s="5" t="str">
        <f>'RAW MONTHLY'!E411</f>
        <v>EDC F/O</v>
      </c>
      <c r="E411" s="5" t="str">
        <f t="shared" si="62"/>
        <v>EDC</v>
      </c>
      <c r="F411" s="6"/>
      <c r="G411" s="5"/>
      <c r="H411" s="17">
        <f t="shared" si="55"/>
        <v>0.2902777777777778</v>
      </c>
      <c r="I411" s="7">
        <f>'RAW MONTHLY'!H411</f>
        <v>0.2902777777777778</v>
      </c>
      <c r="J411" s="8">
        <f>'RAW MONTHLY'!I411</f>
        <v>0.29722222222222222</v>
      </c>
      <c r="K411" s="235">
        <f t="shared" si="56"/>
        <v>0.29722222222222222</v>
      </c>
      <c r="L411" s="16">
        <f t="shared" si="57"/>
        <v>0.16666666666666666</v>
      </c>
      <c r="M411" s="16">
        <f t="shared" si="58"/>
        <v>10</v>
      </c>
      <c r="N411" s="236" t="str">
        <f t="shared" si="59"/>
        <v>10</v>
      </c>
      <c r="O411" s="16">
        <f>'RAW MONTHLY'!K411</f>
        <v>10</v>
      </c>
      <c r="P411" s="16" t="str">
        <f t="shared" si="60"/>
        <v>1</v>
      </c>
      <c r="Q411" s="241">
        <f>'RAW MONTHLY'!L411</f>
        <v>33</v>
      </c>
      <c r="R411" s="241"/>
      <c r="S411" s="242">
        <f t="shared" si="61"/>
        <v>5.5</v>
      </c>
      <c r="T411" s="42"/>
    </row>
    <row r="412" spans="1:20" ht="30" customHeight="1">
      <c r="A412" s="229">
        <f>'RAW MONTHLY'!A412</f>
        <v>44362</v>
      </c>
      <c r="B412" s="230" t="str">
        <f>'RAW MONTHLY'!C412</f>
        <v>APETE 33KV</v>
      </c>
      <c r="C412" s="5" t="str">
        <f t="shared" si="54"/>
        <v>1</v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0.2902777777777778</v>
      </c>
      <c r="I412" s="7">
        <f>'RAW MONTHLY'!H412</f>
        <v>0.2902777777777778</v>
      </c>
      <c r="J412" s="8">
        <f>'RAW MONTHLY'!I412</f>
        <v>0.69930555555555562</v>
      </c>
      <c r="K412" s="235">
        <f t="shared" si="56"/>
        <v>0.69930555555555562</v>
      </c>
      <c r="L412" s="16">
        <f t="shared" si="57"/>
        <v>9.8166666666666664</v>
      </c>
      <c r="M412" s="16">
        <f t="shared" si="58"/>
        <v>5.7</v>
      </c>
      <c r="N412" s="236" t="str">
        <f t="shared" si="59"/>
        <v>5.7</v>
      </c>
      <c r="O412" s="16">
        <f>'RAW MONTHLY'!K412</f>
        <v>5.7</v>
      </c>
      <c r="P412" s="16" t="str">
        <f t="shared" si="60"/>
        <v>1</v>
      </c>
      <c r="Q412" s="241">
        <f>'RAW MONTHLY'!L412</f>
        <v>9306</v>
      </c>
      <c r="R412" s="241"/>
      <c r="S412" s="242">
        <f t="shared" si="61"/>
        <v>91353.9</v>
      </c>
      <c r="T412" s="42"/>
    </row>
    <row r="413" spans="1:20" ht="30" customHeight="1">
      <c r="A413" s="229">
        <f>'RAW MONTHLY'!A413</f>
        <v>44362</v>
      </c>
      <c r="B413" s="230" t="str">
        <f>'RAW MONTHLY'!C413</f>
        <v>AGODI 1 33KV</v>
      </c>
      <c r="C413" s="5" t="str">
        <f t="shared" si="54"/>
        <v>1</v>
      </c>
      <c r="D413" s="5" t="str">
        <f>'RAW MONTHLY'!E413</f>
        <v>EDC P/O</v>
      </c>
      <c r="E413" s="5" t="str">
        <f t="shared" si="62"/>
        <v>EDC</v>
      </c>
      <c r="F413" s="6"/>
      <c r="G413" s="5"/>
      <c r="H413" s="17">
        <f t="shared" si="55"/>
        <v>0.42708333333333331</v>
      </c>
      <c r="I413" s="7">
        <f>'RAW MONTHLY'!H413</f>
        <v>0.42708333333333331</v>
      </c>
      <c r="J413" s="8">
        <f>'RAW MONTHLY'!I413</f>
        <v>0.62361111111111112</v>
      </c>
      <c r="K413" s="235">
        <f t="shared" si="56"/>
        <v>0.62361111111111112</v>
      </c>
      <c r="L413" s="16">
        <f t="shared" si="57"/>
        <v>4.7166666666666668</v>
      </c>
      <c r="M413" s="16">
        <f t="shared" si="58"/>
        <v>11.2</v>
      </c>
      <c r="N413" s="236" t="str">
        <f t="shared" si="59"/>
        <v>11.2</v>
      </c>
      <c r="O413" s="16">
        <f>'RAW MONTHLY'!K413</f>
        <v>11.2</v>
      </c>
      <c r="P413" s="16" t="str">
        <f t="shared" si="60"/>
        <v>1</v>
      </c>
      <c r="Q413" s="241">
        <f>'RAW MONTHLY'!L413</f>
        <v>667</v>
      </c>
      <c r="R413" s="241"/>
      <c r="S413" s="242">
        <f t="shared" si="61"/>
        <v>3146.0166666666669</v>
      </c>
      <c r="T413" s="20"/>
    </row>
    <row r="414" spans="1:20" ht="30" customHeight="1">
      <c r="A414" s="229">
        <f>'RAW MONTHLY'!A414</f>
        <v>44362</v>
      </c>
      <c r="B414" s="230" t="str">
        <f>'RAW MONTHLY'!C414</f>
        <v>MINISTER 33KV</v>
      </c>
      <c r="C414" s="5" t="str">
        <f t="shared" si="54"/>
        <v>1</v>
      </c>
      <c r="D414" s="5" t="str">
        <f>'RAW MONTHLY'!E414</f>
        <v>EDC P/O</v>
      </c>
      <c r="E414" s="5" t="str">
        <f t="shared" si="62"/>
        <v>EDC</v>
      </c>
      <c r="F414" s="6"/>
      <c r="G414" s="6"/>
      <c r="H414" s="17">
        <f t="shared" si="55"/>
        <v>0.42708333333333331</v>
      </c>
      <c r="I414" s="7">
        <f>'RAW MONTHLY'!H414</f>
        <v>0.42708333333333331</v>
      </c>
      <c r="J414" s="8">
        <f>'RAW MONTHLY'!I414</f>
        <v>0.76944444444444438</v>
      </c>
      <c r="K414" s="235">
        <f t="shared" si="56"/>
        <v>0.76944444444444438</v>
      </c>
      <c r="L414" s="16">
        <f t="shared" si="57"/>
        <v>8.2166666666666668</v>
      </c>
      <c r="M414" s="16">
        <f t="shared" si="58"/>
        <v>0.08</v>
      </c>
      <c r="N414" s="236" t="str">
        <f t="shared" si="59"/>
        <v>0.08</v>
      </c>
      <c r="O414" s="16">
        <f>'RAW MONTHLY'!K414</f>
        <v>0.08</v>
      </c>
      <c r="P414" s="16" t="str">
        <f t="shared" si="60"/>
        <v>1</v>
      </c>
      <c r="Q414" s="241">
        <f>'RAW MONTHLY'!L414</f>
        <v>1065</v>
      </c>
      <c r="R414" s="248"/>
      <c r="S414" s="242">
        <f t="shared" si="61"/>
        <v>8750.75</v>
      </c>
      <c r="T414" s="20"/>
    </row>
    <row r="415" spans="1:20" ht="30" customHeight="1">
      <c r="A415" s="229">
        <f>'RAW MONTHLY'!A415</f>
        <v>44362</v>
      </c>
      <c r="B415" s="230" t="str">
        <f>'RAW MONTHLY'!C415</f>
        <v>APETE 33KV</v>
      </c>
      <c r="C415" s="5" t="str">
        <f t="shared" si="54"/>
        <v>1</v>
      </c>
      <c r="D415" s="5" t="str">
        <f>'RAW MONTHLY'!E415</f>
        <v>EDC P/O</v>
      </c>
      <c r="E415" s="5" t="str">
        <f t="shared" si="62"/>
        <v>EDC</v>
      </c>
      <c r="F415" s="257"/>
      <c r="G415" s="257"/>
      <c r="H415" s="17">
        <f t="shared" si="55"/>
        <v>0.72222222222222221</v>
      </c>
      <c r="I415" s="7">
        <f>'RAW MONTHLY'!H415</f>
        <v>0.72222222222222221</v>
      </c>
      <c r="J415" s="8">
        <f>'RAW MONTHLY'!I415</f>
        <v>0.99930555555555556</v>
      </c>
      <c r="K415" s="235">
        <f t="shared" si="56"/>
        <v>0.99930555555555556</v>
      </c>
      <c r="L415" s="16">
        <f t="shared" si="57"/>
        <v>6.65</v>
      </c>
      <c r="M415" s="16">
        <f t="shared" si="58"/>
        <v>5.7</v>
      </c>
      <c r="N415" s="236" t="str">
        <f t="shared" si="59"/>
        <v>5.7</v>
      </c>
      <c r="O415" s="16">
        <f>'RAW MONTHLY'!K415</f>
        <v>5.7</v>
      </c>
      <c r="P415" s="16" t="str">
        <f t="shared" si="60"/>
        <v>0</v>
      </c>
      <c r="Q415" s="241">
        <f>'RAW MONTHLY'!L415</f>
        <v>0</v>
      </c>
      <c r="R415" s="247"/>
      <c r="S415" s="242">
        <f t="shared" si="61"/>
        <v>0</v>
      </c>
      <c r="T415" s="6"/>
    </row>
    <row r="416" spans="1:20" ht="30" customHeight="1">
      <c r="A416" s="229">
        <f>'RAW MONTHLY'!A416</f>
        <v>44362</v>
      </c>
      <c r="B416" s="230" t="str">
        <f>'RAW MONTHLY'!C416</f>
        <v>AGODI 1 33KV</v>
      </c>
      <c r="C416" s="5" t="str">
        <f t="shared" si="54"/>
        <v>1</v>
      </c>
      <c r="D416" s="5" t="str">
        <f>'RAW MONTHLY'!E416</f>
        <v>EDC F/O</v>
      </c>
      <c r="E416" s="5" t="str">
        <f t="shared" si="62"/>
        <v>EDC</v>
      </c>
      <c r="F416" s="257"/>
      <c r="G416" s="257"/>
      <c r="H416" s="17">
        <f t="shared" si="55"/>
        <v>0.72430555555555554</v>
      </c>
      <c r="I416" s="7">
        <f>'RAW MONTHLY'!H416</f>
        <v>0.72430555555555554</v>
      </c>
      <c r="J416" s="8">
        <f>'RAW MONTHLY'!I416</f>
        <v>0.76388888888888884</v>
      </c>
      <c r="K416" s="235">
        <f t="shared" si="56"/>
        <v>0.76388888888888884</v>
      </c>
      <c r="L416" s="16">
        <f t="shared" si="57"/>
        <v>0.95</v>
      </c>
      <c r="M416" s="16">
        <f t="shared" si="58"/>
        <v>3</v>
      </c>
      <c r="N416" s="236" t="str">
        <f t="shared" si="59"/>
        <v>3</v>
      </c>
      <c r="O416" s="16">
        <f>'RAW MONTHLY'!K416</f>
        <v>3</v>
      </c>
      <c r="P416" s="16" t="str">
        <f t="shared" si="60"/>
        <v>1</v>
      </c>
      <c r="Q416" s="241">
        <f>'RAW MONTHLY'!L416</f>
        <v>667</v>
      </c>
      <c r="R416" s="122"/>
      <c r="S416" s="242">
        <f t="shared" si="61"/>
        <v>633.65</v>
      </c>
      <c r="T416" s="6"/>
    </row>
    <row r="417" spans="1:20" ht="30" customHeight="1">
      <c r="A417" s="229">
        <f>'RAW MONTHLY'!A417</f>
        <v>44362</v>
      </c>
      <c r="B417" s="230" t="str">
        <f>'RAW MONTHLY'!C417</f>
        <v>AGODI 2 33KV</v>
      </c>
      <c r="C417" s="5" t="str">
        <f t="shared" si="54"/>
        <v>1</v>
      </c>
      <c r="D417" s="5" t="str">
        <f>'RAW MONTHLY'!E417</f>
        <v>EDC F/O</v>
      </c>
      <c r="E417" s="5" t="str">
        <f t="shared" si="62"/>
        <v>EDC</v>
      </c>
      <c r="F417" s="6"/>
      <c r="G417" s="6"/>
      <c r="H417" s="17">
        <f t="shared" si="55"/>
        <v>0.72569444444444453</v>
      </c>
      <c r="I417" s="7">
        <f>'RAW MONTHLY'!H417</f>
        <v>0.72569444444444453</v>
      </c>
      <c r="J417" s="8">
        <f>'RAW MONTHLY'!I417</f>
        <v>0.7631944444444444</v>
      </c>
      <c r="K417" s="235">
        <f t="shared" si="56"/>
        <v>0.7631944444444444</v>
      </c>
      <c r="L417" s="16">
        <f t="shared" si="57"/>
        <v>0.89999999999999991</v>
      </c>
      <c r="M417" s="16">
        <f t="shared" si="58"/>
        <v>1.2</v>
      </c>
      <c r="N417" s="236" t="str">
        <f t="shared" si="59"/>
        <v>1.2</v>
      </c>
      <c r="O417" s="16">
        <f>'RAW MONTHLY'!K417</f>
        <v>1.2</v>
      </c>
      <c r="P417" s="16" t="str">
        <f t="shared" si="60"/>
        <v>1</v>
      </c>
      <c r="Q417" s="241">
        <f>'RAW MONTHLY'!L417</f>
        <v>6</v>
      </c>
      <c r="R417" s="248"/>
      <c r="S417" s="242">
        <f t="shared" si="61"/>
        <v>5.3999999999999995</v>
      </c>
      <c r="T417" s="6"/>
    </row>
    <row r="418" spans="1:20" ht="30" customHeight="1">
      <c r="A418" s="229">
        <f>'RAW MONTHLY'!A418</f>
        <v>44362</v>
      </c>
      <c r="B418" s="230" t="str">
        <f>'RAW MONTHLY'!C418</f>
        <v>SAMONDA 33KV</v>
      </c>
      <c r="C418" s="5" t="str">
        <f t="shared" si="54"/>
        <v>1</v>
      </c>
      <c r="D418" s="5" t="str">
        <f>'RAW MONTHLY'!E418</f>
        <v>EDC F/O</v>
      </c>
      <c r="E418" s="5" t="str">
        <f t="shared" si="62"/>
        <v>EDC</v>
      </c>
      <c r="F418" s="6"/>
      <c r="G418" s="6"/>
      <c r="H418" s="17">
        <f t="shared" si="55"/>
        <v>0.72569444444444453</v>
      </c>
      <c r="I418" s="7">
        <f>'RAW MONTHLY'!H418</f>
        <v>0.72569444444444453</v>
      </c>
      <c r="J418" s="8">
        <f>'RAW MONTHLY'!I418</f>
        <v>0.79236111111111107</v>
      </c>
      <c r="K418" s="235">
        <f t="shared" si="56"/>
        <v>0.79236111111111107</v>
      </c>
      <c r="L418" s="16">
        <f t="shared" si="57"/>
        <v>1.6</v>
      </c>
      <c r="M418" s="16">
        <f t="shared" si="58"/>
        <v>0.5</v>
      </c>
      <c r="N418" s="236" t="str">
        <f t="shared" si="59"/>
        <v>0.5</v>
      </c>
      <c r="O418" s="16">
        <f>'RAW MONTHLY'!K418</f>
        <v>0.5</v>
      </c>
      <c r="P418" s="16" t="str">
        <f t="shared" si="60"/>
        <v>1</v>
      </c>
      <c r="Q418" s="241">
        <f>'RAW MONTHLY'!L418</f>
        <v>2</v>
      </c>
      <c r="R418" s="248"/>
      <c r="S418" s="242">
        <f t="shared" si="61"/>
        <v>3.2</v>
      </c>
      <c r="T418" s="6"/>
    </row>
    <row r="419" spans="1:20" ht="30" customHeight="1">
      <c r="A419" s="229">
        <f>'RAW MONTHLY'!A419</f>
        <v>44362</v>
      </c>
      <c r="B419" s="230" t="str">
        <f>'RAW MONTHLY'!C419</f>
        <v>ELEYELE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0.73333333333333339</v>
      </c>
      <c r="I419" s="7">
        <f>'RAW MONTHLY'!H419</f>
        <v>0.73333333333333339</v>
      </c>
      <c r="J419" s="8">
        <f>'RAW MONTHLY'!I419</f>
        <v>0.76944444444444438</v>
      </c>
      <c r="K419" s="235">
        <f t="shared" si="56"/>
        <v>0.76944444444444438</v>
      </c>
      <c r="L419" s="16">
        <f t="shared" si="57"/>
        <v>0.8666666666666667</v>
      </c>
      <c r="M419" s="16">
        <f t="shared" si="58"/>
        <v>5</v>
      </c>
      <c r="N419" s="236" t="str">
        <f t="shared" si="59"/>
        <v>5</v>
      </c>
      <c r="O419" s="16">
        <f>'RAW MONTHLY'!K419</f>
        <v>5</v>
      </c>
      <c r="P419" s="16" t="str">
        <f t="shared" si="60"/>
        <v>1</v>
      </c>
      <c r="Q419" s="241">
        <f>'RAW MONTHLY'!L419</f>
        <v>33</v>
      </c>
      <c r="R419" s="248"/>
      <c r="S419" s="242">
        <f t="shared" si="61"/>
        <v>28.6</v>
      </c>
      <c r="T419" s="20"/>
    </row>
    <row r="420" spans="1:20" ht="30" customHeight="1">
      <c r="A420" s="229">
        <f>'RAW MONTHLY'!A420</f>
        <v>44362</v>
      </c>
      <c r="B420" s="230" t="str">
        <f>'RAW MONTHLY'!C420</f>
        <v>AGODI 2 33KV</v>
      </c>
      <c r="C420" s="5" t="str">
        <f t="shared" si="54"/>
        <v>1</v>
      </c>
      <c r="D420" s="5" t="str">
        <f>'RAW MONTHLY'!E420</f>
        <v>EDC F/O</v>
      </c>
      <c r="E420" s="5" t="str">
        <f t="shared" si="62"/>
        <v>EDC</v>
      </c>
      <c r="F420" s="6"/>
      <c r="G420" s="6"/>
      <c r="H420" s="17">
        <f t="shared" si="55"/>
        <v>0.84027777777777779</v>
      </c>
      <c r="I420" s="7">
        <f>'RAW MONTHLY'!H420</f>
        <v>0.84027777777777779</v>
      </c>
      <c r="J420" s="8">
        <f>'RAW MONTHLY'!I420</f>
        <v>0.99930555555555556</v>
      </c>
      <c r="K420" s="235">
        <f t="shared" si="56"/>
        <v>0.99930555555555556</v>
      </c>
      <c r="L420" s="16">
        <f t="shared" si="57"/>
        <v>3.8166666666666664</v>
      </c>
      <c r="M420" s="16">
        <f t="shared" si="58"/>
        <v>0.1</v>
      </c>
      <c r="N420" s="236" t="str">
        <f t="shared" si="59"/>
        <v>0.1</v>
      </c>
      <c r="O420" s="16">
        <f>'RAW MONTHLY'!K420</f>
        <v>0.1</v>
      </c>
      <c r="P420" s="16" t="str">
        <f t="shared" si="60"/>
        <v>0</v>
      </c>
      <c r="Q420" s="241">
        <f>'RAW MONTHLY'!L420</f>
        <v>0</v>
      </c>
      <c r="R420" s="248"/>
      <c r="S420" s="242">
        <f t="shared" si="61"/>
        <v>0</v>
      </c>
      <c r="T420" s="20"/>
    </row>
    <row r="421" spans="1:20" ht="30" customHeight="1">
      <c r="A421" s="229">
        <f>'RAW MONTHLY'!A421</f>
        <v>44362</v>
      </c>
      <c r="B421" s="230" t="str">
        <f>'RAW MONTHLY'!C421</f>
        <v>MINISTER 33KV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0.96111111111111114</v>
      </c>
      <c r="I421" s="7">
        <f>'RAW MONTHLY'!H421</f>
        <v>0.96111111111111114</v>
      </c>
      <c r="J421" s="8">
        <f>'RAW MONTHLY'!I421</f>
        <v>0.99930555555555556</v>
      </c>
      <c r="K421" s="235">
        <f t="shared" si="56"/>
        <v>0.99930555555555556</v>
      </c>
      <c r="L421" s="16">
        <f t="shared" si="57"/>
        <v>0.91666666666666652</v>
      </c>
      <c r="M421" s="16">
        <f t="shared" si="58"/>
        <v>7.0000000000000007E-2</v>
      </c>
      <c r="N421" s="236" t="str">
        <f t="shared" si="59"/>
        <v>0.07</v>
      </c>
      <c r="O421" s="16">
        <f>'RAW MONTHLY'!K421</f>
        <v>7.0000000000000007E-2</v>
      </c>
      <c r="P421" s="16" t="str">
        <f t="shared" si="60"/>
        <v>0</v>
      </c>
      <c r="Q421" s="241">
        <f>'RAW MONTHLY'!L421</f>
        <v>0</v>
      </c>
      <c r="R421" s="247"/>
      <c r="S421" s="242">
        <f t="shared" si="61"/>
        <v>0</v>
      </c>
      <c r="T421" s="20"/>
    </row>
    <row r="422" spans="1:20" ht="30" customHeight="1">
      <c r="A422" s="229" t="str">
        <f>'RAW MONTHLY'!A422</f>
        <v>15/6/2021</v>
      </c>
      <c r="B422" s="230" t="str">
        <f>'RAW MONTHLY'!C422</f>
        <v>ERUWA TOWN 33KV FDR</v>
      </c>
      <c r="C422" s="5" t="str">
        <f t="shared" si="54"/>
        <v/>
      </c>
      <c r="D422" s="5" t="str">
        <f>'RAW MONTHLY'!E422</f>
        <v>TCN/L/S</v>
      </c>
      <c r="E422" s="5" t="str">
        <f t="shared" si="62"/>
        <v>L/S</v>
      </c>
      <c r="F422" s="6"/>
      <c r="G422" s="6"/>
      <c r="H422" s="17">
        <f t="shared" si="55"/>
        <v>0</v>
      </c>
      <c r="I422" s="7">
        <f>'RAW MONTHLY'!H422</f>
        <v>0</v>
      </c>
      <c r="J422" s="8">
        <f>'RAW MONTHLY'!I422</f>
        <v>0.84583333333333333</v>
      </c>
      <c r="K422" s="235">
        <f t="shared" si="56"/>
        <v>0.84583333333333333</v>
      </c>
      <c r="L422" s="16">
        <f t="shared" si="57"/>
        <v>20.3</v>
      </c>
      <c r="M422" s="16">
        <f t="shared" si="58"/>
        <v>0</v>
      </c>
      <c r="N422" s="236" t="str">
        <f t="shared" si="59"/>
        <v>0</v>
      </c>
      <c r="O422" s="16" t="str">
        <f>'RAW MONTHLY'!K422</f>
        <v>0MW</v>
      </c>
      <c r="P422" s="16" t="str">
        <f t="shared" si="60"/>
        <v>1</v>
      </c>
      <c r="Q422" s="241">
        <f>'RAW MONTHLY'!L422</f>
        <v>4000</v>
      </c>
      <c r="R422" s="247"/>
      <c r="S422" s="242">
        <f t="shared" si="61"/>
        <v>81200</v>
      </c>
      <c r="T422" s="20"/>
    </row>
    <row r="423" spans="1:20" ht="30" customHeight="1">
      <c r="A423" s="229" t="str">
        <f>'RAW MONTHLY'!A423</f>
        <v>15/6/2021</v>
      </c>
      <c r="B423" s="230" t="str">
        <f>'RAW MONTHLY'!C423</f>
        <v>OMI ADIO 33KV FDR</v>
      </c>
      <c r="C423" s="5" t="str">
        <f t="shared" si="54"/>
        <v>1</v>
      </c>
      <c r="D423" s="5" t="str">
        <f>'RAW MONTHLY'!E423</f>
        <v>TCN/L/S</v>
      </c>
      <c r="E423" s="5" t="str">
        <f t="shared" si="62"/>
        <v>L/S</v>
      </c>
      <c r="F423" s="6"/>
      <c r="G423" s="5"/>
      <c r="H423" s="17">
        <f t="shared" si="55"/>
        <v>0.15625</v>
      </c>
      <c r="I423" s="7">
        <f>'RAW MONTHLY'!H423</f>
        <v>0.15625</v>
      </c>
      <c r="J423" s="8">
        <f>'RAW MONTHLY'!I423</f>
        <v>0.99930555555555556</v>
      </c>
      <c r="K423" s="235">
        <f t="shared" si="56"/>
        <v>0.99930555555555556</v>
      </c>
      <c r="L423" s="16">
        <f t="shared" si="57"/>
        <v>20.233333333333334</v>
      </c>
      <c r="M423" s="16">
        <f t="shared" si="58"/>
        <v>0</v>
      </c>
      <c r="N423" s="236" t="str">
        <f t="shared" si="59"/>
        <v>0</v>
      </c>
      <c r="O423" s="16" t="str">
        <f>'RAW MONTHLY'!K423</f>
        <v>0MW</v>
      </c>
      <c r="P423" s="16" t="str">
        <f t="shared" si="60"/>
        <v>0</v>
      </c>
      <c r="Q423" s="241">
        <f>'RAW MONTHLY'!L423</f>
        <v>0</v>
      </c>
      <c r="R423" s="249"/>
      <c r="S423" s="242">
        <f t="shared" si="61"/>
        <v>0</v>
      </c>
      <c r="T423" s="30"/>
    </row>
    <row r="424" spans="1:20" ht="30" customHeight="1">
      <c r="A424" s="229" t="str">
        <f>'RAW MONTHLY'!A424</f>
        <v>15/6/2021</v>
      </c>
      <c r="B424" s="230" t="str">
        <f>'RAW MONTHLY'!C424</f>
        <v>ERUWA/LANLATE 33KV FDR</v>
      </c>
      <c r="C424" s="5" t="str">
        <f t="shared" si="54"/>
        <v>1</v>
      </c>
      <c r="D424" s="5" t="str">
        <f>'RAW MONTHLY'!E424</f>
        <v>EDC/E/F</v>
      </c>
      <c r="E424" s="5" t="str">
        <f t="shared" si="62"/>
        <v>EDC</v>
      </c>
      <c r="F424" s="6"/>
      <c r="G424" s="5"/>
      <c r="H424" s="17">
        <f t="shared" si="55"/>
        <v>0.2986111111111111</v>
      </c>
      <c r="I424" s="7">
        <f>'RAW MONTHLY'!H424</f>
        <v>0.2986111111111111</v>
      </c>
      <c r="J424" s="8">
        <f>'RAW MONTHLY'!I424</f>
        <v>0.3034722222222222</v>
      </c>
      <c r="K424" s="235">
        <f t="shared" si="56"/>
        <v>0.3034722222222222</v>
      </c>
      <c r="L424" s="16">
        <f t="shared" si="57"/>
        <v>0.11666666666666667</v>
      </c>
      <c r="M424" s="16">
        <f t="shared" si="58"/>
        <v>5</v>
      </c>
      <c r="N424" s="236" t="str">
        <f t="shared" si="59"/>
        <v>5</v>
      </c>
      <c r="O424" s="16" t="str">
        <f>'RAW MONTHLY'!K424</f>
        <v>5MW</v>
      </c>
      <c r="P424" s="16" t="str">
        <f t="shared" si="60"/>
        <v>1</v>
      </c>
      <c r="Q424" s="241">
        <f>'RAW MONTHLY'!L424</f>
        <v>4010</v>
      </c>
      <c r="R424" s="249"/>
      <c r="S424" s="242">
        <f t="shared" si="61"/>
        <v>467.83333333333331</v>
      </c>
      <c r="T424" s="30"/>
    </row>
    <row r="425" spans="1:20" ht="30" customHeight="1">
      <c r="A425" s="229" t="str">
        <f>'RAW MONTHLY'!A425</f>
        <v>15/6/2021</v>
      </c>
      <c r="B425" s="230" t="str">
        <f>'RAW MONTHLY'!C425</f>
        <v>ERUWA/LANLATE 33KV FDR</v>
      </c>
      <c r="C425" s="5" t="str">
        <f t="shared" si="54"/>
        <v>1</v>
      </c>
      <c r="D425" s="5" t="str">
        <f>'RAW MONTHLY'!E425</f>
        <v>TCN/L/S</v>
      </c>
      <c r="E425" s="5" t="str">
        <f t="shared" si="62"/>
        <v>L/S</v>
      </c>
      <c r="F425" s="233"/>
      <c r="G425" s="233"/>
      <c r="H425" s="17">
        <f t="shared" si="55"/>
        <v>0.60625000000000007</v>
      </c>
      <c r="I425" s="7">
        <f>'RAW MONTHLY'!H425</f>
        <v>0.60625000000000007</v>
      </c>
      <c r="J425" s="8">
        <f>'RAW MONTHLY'!I425</f>
        <v>0.62291666666666667</v>
      </c>
      <c r="K425" s="235">
        <f t="shared" si="56"/>
        <v>0.62291666666666667</v>
      </c>
      <c r="L425" s="16">
        <f t="shared" si="57"/>
        <v>0.4</v>
      </c>
      <c r="M425" s="16">
        <f t="shared" si="58"/>
        <v>3</v>
      </c>
      <c r="N425" s="236" t="str">
        <f t="shared" si="59"/>
        <v>3</v>
      </c>
      <c r="O425" s="16" t="str">
        <f>'RAW MONTHLY'!K425</f>
        <v>3MW</v>
      </c>
      <c r="P425" s="16" t="str">
        <f t="shared" si="60"/>
        <v>1</v>
      </c>
      <c r="Q425" s="241">
        <f>'RAW MONTHLY'!L425</f>
        <v>4010</v>
      </c>
      <c r="R425" s="249"/>
      <c r="S425" s="242">
        <f t="shared" si="61"/>
        <v>1604</v>
      </c>
      <c r="T425" s="30"/>
    </row>
    <row r="426" spans="1:20" ht="30" customHeight="1">
      <c r="A426" s="229" t="str">
        <f>'RAW MONTHLY'!A426</f>
        <v>15/6/2021</v>
      </c>
      <c r="B426" s="230" t="str">
        <f>'RAW MONTHLY'!C426</f>
        <v>APATA 33KV FDR</v>
      </c>
      <c r="C426" s="5" t="str">
        <f t="shared" si="54"/>
        <v>1</v>
      </c>
      <c r="D426" s="5" t="str">
        <f>'RAW MONTHLY'!E426</f>
        <v>EDC/E/F</v>
      </c>
      <c r="E426" s="5" t="str">
        <f t="shared" si="62"/>
        <v>EDC</v>
      </c>
      <c r="F426" s="233"/>
      <c r="G426" s="233"/>
      <c r="H426" s="17">
        <f t="shared" si="55"/>
        <v>0.69791666666666663</v>
      </c>
      <c r="I426" s="7">
        <f>'RAW MONTHLY'!H426</f>
        <v>0.69791666666666663</v>
      </c>
      <c r="J426" s="8">
        <f>'RAW MONTHLY'!I426</f>
        <v>0.77222222222222225</v>
      </c>
      <c r="K426" s="235">
        <f t="shared" si="56"/>
        <v>0.77222222222222225</v>
      </c>
      <c r="L426" s="16">
        <f t="shared" si="57"/>
        <v>1.7833333333333332</v>
      </c>
      <c r="M426" s="16">
        <f t="shared" si="58"/>
        <v>8</v>
      </c>
      <c r="N426" s="236" t="str">
        <f t="shared" si="59"/>
        <v>8</v>
      </c>
      <c r="O426" s="16" t="str">
        <f>'RAW MONTHLY'!K426</f>
        <v>8MW</v>
      </c>
      <c r="P426" s="16" t="str">
        <f t="shared" si="60"/>
        <v>1</v>
      </c>
      <c r="Q426" s="241">
        <f>'RAW MONTHLY'!L426</f>
        <v>4010</v>
      </c>
      <c r="R426" s="249"/>
      <c r="S426" s="242">
        <f t="shared" si="61"/>
        <v>7151.1666666666661</v>
      </c>
      <c r="T426" s="30"/>
    </row>
    <row r="427" spans="1:20" ht="30" customHeight="1">
      <c r="A427" s="229" t="str">
        <f>'RAW MONTHLY'!A427</f>
        <v>15/6/2021</v>
      </c>
      <c r="B427" s="230" t="str">
        <f>'RAW MONTHLY'!C427</f>
        <v>ERUWA/LANLATE 33KV FDR</v>
      </c>
      <c r="C427" s="5" t="str">
        <f t="shared" si="54"/>
        <v>1</v>
      </c>
      <c r="D427" s="5" t="str">
        <f>'RAW MONTHLY'!E427</f>
        <v>EDC/E/F</v>
      </c>
      <c r="E427" s="5" t="str">
        <f t="shared" si="62"/>
        <v>EDC</v>
      </c>
      <c r="F427" s="233"/>
      <c r="G427" s="233"/>
      <c r="H427" s="17">
        <f t="shared" si="55"/>
        <v>0.9375</v>
      </c>
      <c r="I427" s="7">
        <f>'RAW MONTHLY'!H427</f>
        <v>0.9375</v>
      </c>
      <c r="J427" s="8">
        <f>'RAW MONTHLY'!I427</f>
        <v>0.94930555555555562</v>
      </c>
      <c r="K427" s="235">
        <f t="shared" si="56"/>
        <v>0.94930555555555562</v>
      </c>
      <c r="L427" s="16">
        <f t="shared" si="57"/>
        <v>0.28333333333333333</v>
      </c>
      <c r="M427" s="16">
        <f t="shared" si="58"/>
        <v>6</v>
      </c>
      <c r="N427" s="236" t="str">
        <f t="shared" si="59"/>
        <v>6</v>
      </c>
      <c r="O427" s="16" t="str">
        <f>'RAW MONTHLY'!K427</f>
        <v>6MW</v>
      </c>
      <c r="P427" s="16" t="str">
        <f t="shared" si="60"/>
        <v>1</v>
      </c>
      <c r="Q427" s="241">
        <f>'RAW MONTHLY'!L427</f>
        <v>4010</v>
      </c>
      <c r="R427" s="249"/>
      <c r="S427" s="242">
        <f t="shared" si="61"/>
        <v>1136.1666666666667</v>
      </c>
      <c r="T427" s="37"/>
    </row>
    <row r="428" spans="1:20" ht="30" customHeight="1">
      <c r="A428" s="229" t="str">
        <f>'RAW MONTHLY'!A428</f>
        <v>15/6/2021</v>
      </c>
      <c r="B428" s="230" t="str">
        <f>'RAW MONTHLY'!C428</f>
        <v>ERUWA TOWN 33KV FDR</v>
      </c>
      <c r="C428" s="5" t="str">
        <f t="shared" si="54"/>
        <v>1</v>
      </c>
      <c r="D428" s="5" t="str">
        <f>'RAW MONTHLY'!E428</f>
        <v>EDC/F/O</v>
      </c>
      <c r="E428" s="5" t="str">
        <f t="shared" si="62"/>
        <v>EDC</v>
      </c>
      <c r="F428" s="5"/>
      <c r="G428" s="5"/>
      <c r="H428" s="17">
        <f t="shared" si="55"/>
        <v>0.9375</v>
      </c>
      <c r="I428" s="7">
        <f>'RAW MONTHLY'!H428</f>
        <v>0.9375</v>
      </c>
      <c r="J428" s="8">
        <f>'RAW MONTHLY'!I428</f>
        <v>0.99930555555555556</v>
      </c>
      <c r="K428" s="235">
        <f t="shared" si="56"/>
        <v>0.99930555555555556</v>
      </c>
      <c r="L428" s="16">
        <f t="shared" si="57"/>
        <v>1.4833333333333334</v>
      </c>
      <c r="M428" s="16">
        <f t="shared" si="58"/>
        <v>0</v>
      </c>
      <c r="N428" s="236" t="str">
        <f t="shared" si="59"/>
        <v>0</v>
      </c>
      <c r="O428" s="16" t="str">
        <f>'RAW MONTHLY'!K428</f>
        <v>0MW</v>
      </c>
      <c r="P428" s="16" t="str">
        <f t="shared" si="60"/>
        <v>0</v>
      </c>
      <c r="Q428" s="241">
        <f>'RAW MONTHLY'!L428</f>
        <v>0</v>
      </c>
      <c r="R428" s="249"/>
      <c r="S428" s="242">
        <f t="shared" si="61"/>
        <v>0</v>
      </c>
      <c r="T428" s="30"/>
    </row>
    <row r="429" spans="1:20" ht="30" customHeight="1">
      <c r="A429" s="229" t="str">
        <f>'RAW MONTHLY'!A429</f>
        <v>15/6/2021</v>
      </c>
      <c r="B429" s="230" t="str">
        <f>'RAW MONTHLY'!C429</f>
        <v>ERUWA/LANLATE 33KV FDR</v>
      </c>
      <c r="C429" s="5" t="str">
        <f t="shared" si="54"/>
        <v>1</v>
      </c>
      <c r="D429" s="5" t="str">
        <f>'RAW MONTHLY'!E429</f>
        <v>EDC/E/F</v>
      </c>
      <c r="E429" s="5" t="str">
        <f t="shared" si="62"/>
        <v>EDC</v>
      </c>
      <c r="F429" s="5"/>
      <c r="G429" s="5"/>
      <c r="H429" s="17">
        <f t="shared" si="55"/>
        <v>0.96180555555555547</v>
      </c>
      <c r="I429" s="7">
        <f>'RAW MONTHLY'!H429</f>
        <v>0.96180555555555547</v>
      </c>
      <c r="J429" s="8">
        <f>'RAW MONTHLY'!I429</f>
        <v>0.99930555555555556</v>
      </c>
      <c r="K429" s="235">
        <f t="shared" si="56"/>
        <v>0.99930555555555556</v>
      </c>
      <c r="L429" s="16">
        <f t="shared" si="57"/>
        <v>0.89999999999999991</v>
      </c>
      <c r="M429" s="16">
        <f t="shared" si="58"/>
        <v>4</v>
      </c>
      <c r="N429" s="236" t="str">
        <f t="shared" si="59"/>
        <v>4</v>
      </c>
      <c r="O429" s="16" t="str">
        <f>'RAW MONTHLY'!K429</f>
        <v>4MW</v>
      </c>
      <c r="P429" s="16" t="str">
        <f t="shared" si="60"/>
        <v>0</v>
      </c>
      <c r="Q429" s="241">
        <f>'RAW MONTHLY'!L429</f>
        <v>4010</v>
      </c>
      <c r="R429" s="249"/>
      <c r="S429" s="242">
        <f t="shared" si="61"/>
        <v>0</v>
      </c>
      <c r="T429" s="30"/>
    </row>
    <row r="430" spans="1:20" ht="30" customHeight="1">
      <c r="A430" s="229" t="str">
        <f>'RAW MONTHLY'!A430</f>
        <v>16/6/2021</v>
      </c>
      <c r="B430" s="230" t="str">
        <f>'RAW MONTHLY'!C430</f>
        <v>INDUSTRIAL 33KV</v>
      </c>
      <c r="C430" s="5" t="str">
        <f t="shared" si="54"/>
        <v>1</v>
      </c>
      <c r="D430" s="5" t="str">
        <f>'RAW MONTHLY'!E430</f>
        <v>EDC F/O</v>
      </c>
      <c r="E430" s="5" t="str">
        <f t="shared" si="62"/>
        <v>EDC</v>
      </c>
      <c r="F430" s="5"/>
      <c r="G430" s="5"/>
      <c r="H430" s="17">
        <f t="shared" si="55"/>
        <v>0.42152777777777778</v>
      </c>
      <c r="I430" s="7">
        <f>'RAW MONTHLY'!H430</f>
        <v>0.42152777777777778</v>
      </c>
      <c r="J430" s="8">
        <f>'RAW MONTHLY'!I430</f>
        <v>0.44236111111111115</v>
      </c>
      <c r="K430" s="235">
        <f t="shared" si="56"/>
        <v>0.44236111111111115</v>
      </c>
      <c r="L430" s="16">
        <f t="shared" si="57"/>
        <v>0.5</v>
      </c>
      <c r="M430" s="16">
        <f t="shared" si="58"/>
        <v>3</v>
      </c>
      <c r="N430" s="236" t="str">
        <f t="shared" si="59"/>
        <v>3</v>
      </c>
      <c r="O430" s="16">
        <f>'RAW MONTHLY'!K430</f>
        <v>3</v>
      </c>
      <c r="P430" s="16" t="str">
        <f t="shared" si="60"/>
        <v>1</v>
      </c>
      <c r="Q430" s="241">
        <f>'RAW MONTHLY'!L430</f>
        <v>25</v>
      </c>
      <c r="R430" s="249"/>
      <c r="S430" s="242">
        <f t="shared" si="61"/>
        <v>12.5</v>
      </c>
      <c r="T430" s="30"/>
    </row>
    <row r="431" spans="1:20" ht="30" customHeight="1">
      <c r="A431" s="229" t="str">
        <f>'RAW MONTHLY'!A431</f>
        <v>16/6/2021</v>
      </c>
      <c r="B431" s="230" t="str">
        <f>'RAW MONTHLY'!C431</f>
        <v>INTRCHANGE 33KV</v>
      </c>
      <c r="C431" s="5" t="str">
        <f t="shared" si="54"/>
        <v>1</v>
      </c>
      <c r="D431" s="5" t="str">
        <f>'RAW MONTHLY'!E431</f>
        <v>EDC F/O</v>
      </c>
      <c r="E431" s="5" t="str">
        <f t="shared" si="62"/>
        <v>EDC</v>
      </c>
      <c r="F431" s="5"/>
      <c r="G431" s="5"/>
      <c r="H431" s="17">
        <f t="shared" si="55"/>
        <v>0.42499999999999999</v>
      </c>
      <c r="I431" s="7">
        <f>'RAW MONTHLY'!H431</f>
        <v>0.42499999999999999</v>
      </c>
      <c r="J431" s="8">
        <f>'RAW MONTHLY'!I431</f>
        <v>0.4513888888888889</v>
      </c>
      <c r="K431" s="235">
        <f t="shared" si="56"/>
        <v>0.4513888888888889</v>
      </c>
      <c r="L431" s="16">
        <f t="shared" si="57"/>
        <v>0.6333333333333333</v>
      </c>
      <c r="M431" s="16">
        <f t="shared" si="58"/>
        <v>16</v>
      </c>
      <c r="N431" s="236" t="str">
        <f t="shared" si="59"/>
        <v>16</v>
      </c>
      <c r="O431" s="16">
        <f>'RAW MONTHLY'!K431</f>
        <v>16</v>
      </c>
      <c r="P431" s="16" t="str">
        <f t="shared" si="60"/>
        <v>1</v>
      </c>
      <c r="Q431" s="241">
        <f>'RAW MONTHLY'!L431</f>
        <v>492</v>
      </c>
      <c r="R431" s="249"/>
      <c r="S431" s="242">
        <f t="shared" si="61"/>
        <v>311.59999999999997</v>
      </c>
      <c r="T431" s="30"/>
    </row>
    <row r="432" spans="1:20" ht="30" customHeight="1">
      <c r="A432" s="229" t="str">
        <f>'RAW MONTHLY'!A432</f>
        <v>16/6/2021</v>
      </c>
      <c r="B432" s="230" t="str">
        <f>'RAW MONTHLY'!C432</f>
        <v>LIBERTY 33KV</v>
      </c>
      <c r="C432" s="5" t="str">
        <f t="shared" si="54"/>
        <v>1</v>
      </c>
      <c r="D432" s="5" t="str">
        <f>'RAW MONTHLY'!E432</f>
        <v>EDC P/O</v>
      </c>
      <c r="E432" s="5" t="str">
        <f t="shared" si="62"/>
        <v>EDC</v>
      </c>
      <c r="F432" s="5"/>
      <c r="G432" s="5"/>
      <c r="H432" s="17">
        <f t="shared" si="55"/>
        <v>0.44166666666666665</v>
      </c>
      <c r="I432" s="7">
        <f>'RAW MONTHLY'!H432</f>
        <v>0.44166666666666665</v>
      </c>
      <c r="J432" s="8">
        <f>'RAW MONTHLY'!I432</f>
        <v>0.4861111111111111</v>
      </c>
      <c r="K432" s="235">
        <f t="shared" si="56"/>
        <v>0.4861111111111111</v>
      </c>
      <c r="L432" s="16">
        <f t="shared" si="57"/>
        <v>1.0666666666666667</v>
      </c>
      <c r="M432" s="16">
        <f t="shared" si="58"/>
        <v>5</v>
      </c>
      <c r="N432" s="236" t="str">
        <f t="shared" si="59"/>
        <v>5</v>
      </c>
      <c r="O432" s="16">
        <f>'RAW MONTHLY'!K432</f>
        <v>5</v>
      </c>
      <c r="P432" s="16" t="str">
        <f t="shared" si="60"/>
        <v>1</v>
      </c>
      <c r="Q432" s="241">
        <f>'RAW MONTHLY'!L432</f>
        <v>11</v>
      </c>
      <c r="R432" s="249"/>
      <c r="S432" s="242">
        <f t="shared" si="61"/>
        <v>11.733333333333333</v>
      </c>
      <c r="T432" s="37"/>
    </row>
    <row r="433" spans="1:20" ht="30" customHeight="1">
      <c r="A433" s="229" t="str">
        <f>'RAW MONTHLY'!A433</f>
        <v>16/6/2021</v>
      </c>
      <c r="B433" s="230" t="str">
        <f>'RAW MONTHLY'!C433</f>
        <v>INTRCHANGE 33KV</v>
      </c>
      <c r="C433" s="5" t="str">
        <f t="shared" si="54"/>
        <v>1</v>
      </c>
      <c r="D433" s="5" t="str">
        <f>'RAW MONTHLY'!E433</f>
        <v>EDC F/O</v>
      </c>
      <c r="E433" s="5" t="str">
        <f t="shared" si="62"/>
        <v>EDC</v>
      </c>
      <c r="F433" s="5"/>
      <c r="G433" s="5"/>
      <c r="H433" s="17">
        <f t="shared" si="55"/>
        <v>0.4597222222222222</v>
      </c>
      <c r="I433" s="7">
        <f>'RAW MONTHLY'!H433</f>
        <v>0.4597222222222222</v>
      </c>
      <c r="J433" s="8">
        <f>'RAW MONTHLY'!I433</f>
        <v>0.48541666666666666</v>
      </c>
      <c r="K433" s="235">
        <f t="shared" si="56"/>
        <v>0.48541666666666666</v>
      </c>
      <c r="L433" s="16">
        <f t="shared" si="57"/>
        <v>0.6166666666666667</v>
      </c>
      <c r="M433" s="16">
        <f t="shared" si="58"/>
        <v>2</v>
      </c>
      <c r="N433" s="236" t="str">
        <f t="shared" si="59"/>
        <v>2</v>
      </c>
      <c r="O433" s="16">
        <f>'RAW MONTHLY'!K433</f>
        <v>2</v>
      </c>
      <c r="P433" s="16" t="str">
        <f t="shared" si="60"/>
        <v>1</v>
      </c>
      <c r="Q433" s="241">
        <f>'RAW MONTHLY'!L433</f>
        <v>492</v>
      </c>
      <c r="R433" s="249"/>
      <c r="S433" s="242">
        <f t="shared" si="61"/>
        <v>303.40000000000003</v>
      </c>
      <c r="T433" s="37"/>
    </row>
    <row r="434" spans="1:20" ht="30" customHeight="1">
      <c r="A434" s="229" t="str">
        <f>'RAW MONTHLY'!A434</f>
        <v>16/6/2021</v>
      </c>
      <c r="B434" s="230" t="str">
        <f>'RAW MONTHLY'!C434</f>
        <v>EXPRESS 33KV</v>
      </c>
      <c r="C434" s="5" t="str">
        <f t="shared" si="54"/>
        <v>1</v>
      </c>
      <c r="D434" s="5" t="str">
        <f>'RAW MONTHLY'!E434</f>
        <v>EDC F/O</v>
      </c>
      <c r="E434" s="5" t="str">
        <f t="shared" si="62"/>
        <v>EDC</v>
      </c>
      <c r="F434" s="5"/>
      <c r="G434" s="5"/>
      <c r="H434" s="17">
        <f t="shared" si="55"/>
        <v>0.52777777777777779</v>
      </c>
      <c r="I434" s="7">
        <f>'RAW MONTHLY'!H434</f>
        <v>0.52777777777777779</v>
      </c>
      <c r="J434" s="8">
        <f>'RAW MONTHLY'!I434</f>
        <v>0.53749999999999998</v>
      </c>
      <c r="K434" s="235">
        <f t="shared" si="56"/>
        <v>0.53749999999999998</v>
      </c>
      <c r="L434" s="16">
        <f t="shared" si="57"/>
        <v>0.23333333333333334</v>
      </c>
      <c r="M434" s="16">
        <f t="shared" si="58"/>
        <v>10</v>
      </c>
      <c r="N434" s="236" t="str">
        <f t="shared" si="59"/>
        <v>10</v>
      </c>
      <c r="O434" s="16">
        <f>'RAW MONTHLY'!K434</f>
        <v>10</v>
      </c>
      <c r="P434" s="16" t="str">
        <f t="shared" si="60"/>
        <v>1</v>
      </c>
      <c r="Q434" s="241">
        <f>'RAW MONTHLY'!L434</f>
        <v>1</v>
      </c>
      <c r="R434" s="5"/>
      <c r="S434" s="242">
        <f t="shared" si="61"/>
        <v>0.23333333333333334</v>
      </c>
      <c r="T434" s="30"/>
    </row>
    <row r="435" spans="1:20" ht="30" customHeight="1">
      <c r="A435" s="229" t="str">
        <f>'RAW MONTHLY'!A435</f>
        <v>16/6/2021</v>
      </c>
      <c r="B435" s="230" t="str">
        <f>'RAW MONTHLY'!C435</f>
        <v>INTRCHANGE 33KV</v>
      </c>
      <c r="C435" s="5" t="str">
        <f t="shared" si="54"/>
        <v>1</v>
      </c>
      <c r="D435" s="5" t="str">
        <f>'RAW MONTHLY'!E435</f>
        <v>EDC F/O</v>
      </c>
      <c r="E435" s="5" t="str">
        <f t="shared" si="62"/>
        <v>EDC</v>
      </c>
      <c r="F435" s="5"/>
      <c r="G435" s="5"/>
      <c r="H435" s="17">
        <f t="shared" si="55"/>
        <v>0.60347222222222219</v>
      </c>
      <c r="I435" s="7">
        <f>'RAW MONTHLY'!H435</f>
        <v>0.60347222222222219</v>
      </c>
      <c r="J435" s="8">
        <f>'RAW MONTHLY'!I435</f>
        <v>0.74791666666666667</v>
      </c>
      <c r="K435" s="235">
        <f t="shared" si="56"/>
        <v>0.74791666666666667</v>
      </c>
      <c r="L435" s="16">
        <f t="shared" si="57"/>
        <v>3.4666666666666668</v>
      </c>
      <c r="M435" s="16">
        <f t="shared" si="58"/>
        <v>12</v>
      </c>
      <c r="N435" s="236" t="str">
        <f t="shared" si="59"/>
        <v>12</v>
      </c>
      <c r="O435" s="16">
        <f>'RAW MONTHLY'!K435</f>
        <v>12</v>
      </c>
      <c r="P435" s="16" t="str">
        <f t="shared" si="60"/>
        <v>1</v>
      </c>
      <c r="Q435" s="241">
        <f>'RAW MONTHLY'!L435</f>
        <v>492</v>
      </c>
      <c r="R435" s="5"/>
      <c r="S435" s="242">
        <f t="shared" si="61"/>
        <v>1705.6000000000001</v>
      </c>
      <c r="T435" s="30"/>
    </row>
    <row r="436" spans="1:20" ht="30" customHeight="1">
      <c r="A436" s="229" t="str">
        <f>'RAW MONTHLY'!A436</f>
        <v>16/6/2021</v>
      </c>
      <c r="B436" s="230" t="str">
        <f>'RAW MONTHLY'!C436</f>
        <v>OLUYOLE 33KV</v>
      </c>
      <c r="C436" s="5" t="str">
        <f t="shared" si="54"/>
        <v>1</v>
      </c>
      <c r="D436" s="5" t="str">
        <f>'RAW MONTHLY'!E436</f>
        <v>EDC F/O</v>
      </c>
      <c r="E436" s="5" t="str">
        <f t="shared" si="62"/>
        <v>EDC</v>
      </c>
      <c r="F436" s="6"/>
      <c r="G436" s="6"/>
      <c r="H436" s="17">
        <f t="shared" si="55"/>
        <v>0.66180555555555554</v>
      </c>
      <c r="I436" s="7">
        <f>'RAW MONTHLY'!H436</f>
        <v>0.66180555555555554</v>
      </c>
      <c r="J436" s="8">
        <f>'RAW MONTHLY'!I436</f>
        <v>0.67222222222222217</v>
      </c>
      <c r="K436" s="235">
        <f t="shared" si="56"/>
        <v>0.67222222222222217</v>
      </c>
      <c r="L436" s="16">
        <f t="shared" si="57"/>
        <v>0.25</v>
      </c>
      <c r="M436" s="16">
        <f t="shared" si="58"/>
        <v>16</v>
      </c>
      <c r="N436" s="236" t="str">
        <f t="shared" si="59"/>
        <v>16</v>
      </c>
      <c r="O436" s="16">
        <f>'RAW MONTHLY'!K436</f>
        <v>16</v>
      </c>
      <c r="P436" s="16" t="str">
        <f t="shared" si="60"/>
        <v>1</v>
      </c>
      <c r="Q436" s="241">
        <f>'RAW MONTHLY'!L436</f>
        <v>14</v>
      </c>
      <c r="R436" s="247"/>
      <c r="S436" s="242">
        <f t="shared" si="61"/>
        <v>3.5</v>
      </c>
      <c r="T436" s="6"/>
    </row>
    <row r="437" spans="1:20" ht="30" customHeight="1">
      <c r="A437" s="229" t="str">
        <f>'RAW MONTHLY'!A437</f>
        <v>16/6/2021</v>
      </c>
      <c r="B437" s="230" t="str">
        <f>'RAW MONTHLY'!C437</f>
        <v>INTRCHANGE 33KV</v>
      </c>
      <c r="C437" s="5" t="str">
        <f t="shared" si="54"/>
        <v>1</v>
      </c>
      <c r="D437" s="5" t="str">
        <f>'RAW MONTHLY'!E437</f>
        <v>EDC F/O</v>
      </c>
      <c r="E437" s="5" t="str">
        <f t="shared" si="62"/>
        <v>EDC</v>
      </c>
      <c r="F437" s="6"/>
      <c r="G437" s="6"/>
      <c r="H437" s="17">
        <f t="shared" si="55"/>
        <v>0.85555555555555562</v>
      </c>
      <c r="I437" s="7">
        <f>'RAW MONTHLY'!H437</f>
        <v>0.85555555555555562</v>
      </c>
      <c r="J437" s="8">
        <f>'RAW MONTHLY'!I437</f>
        <v>0.99930555555555556</v>
      </c>
      <c r="K437" s="235">
        <f t="shared" si="56"/>
        <v>0.99930555555555556</v>
      </c>
      <c r="L437" s="16">
        <f t="shared" si="57"/>
        <v>3.45</v>
      </c>
      <c r="M437" s="16">
        <f t="shared" si="58"/>
        <v>12</v>
      </c>
      <c r="N437" s="236" t="str">
        <f t="shared" si="59"/>
        <v>12</v>
      </c>
      <c r="O437" s="16">
        <f>'RAW MONTHLY'!K437</f>
        <v>12</v>
      </c>
      <c r="P437" s="16" t="str">
        <f t="shared" si="60"/>
        <v>0</v>
      </c>
      <c r="Q437" s="241">
        <f>'RAW MONTHLY'!L437</f>
        <v>492</v>
      </c>
      <c r="R437" s="247"/>
      <c r="S437" s="242">
        <f t="shared" si="61"/>
        <v>0</v>
      </c>
      <c r="T437" s="6"/>
    </row>
    <row r="438" spans="1:20" ht="30" customHeight="1">
      <c r="A438" s="229" t="str">
        <f>'RAW MONTHLY'!A438</f>
        <v>16/6/2021</v>
      </c>
      <c r="B438" s="230" t="str">
        <f>'RAW MONTHLY'!C438</f>
        <v>LIBERTY 33KV</v>
      </c>
      <c r="C438" s="5" t="str">
        <f t="shared" si="54"/>
        <v>1</v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0.87569444444444444</v>
      </c>
      <c r="I438" s="7">
        <f>'RAW MONTHLY'!H438</f>
        <v>0.87569444444444444</v>
      </c>
      <c r="J438" s="8">
        <f>'RAW MONTHLY'!I438</f>
        <v>0.91111111111111109</v>
      </c>
      <c r="K438" s="235">
        <f t="shared" si="56"/>
        <v>0.91111111111111109</v>
      </c>
      <c r="L438" s="16">
        <f t="shared" si="57"/>
        <v>0.85</v>
      </c>
      <c r="M438" s="16">
        <f t="shared" si="58"/>
        <v>5</v>
      </c>
      <c r="N438" s="236" t="str">
        <f t="shared" si="59"/>
        <v>5</v>
      </c>
      <c r="O438" s="16">
        <f>'RAW MONTHLY'!K438</f>
        <v>5</v>
      </c>
      <c r="P438" s="16" t="str">
        <f t="shared" si="60"/>
        <v>1</v>
      </c>
      <c r="Q438" s="241">
        <f>'RAW MONTHLY'!L438</f>
        <v>11</v>
      </c>
      <c r="R438" s="248"/>
      <c r="S438" s="242">
        <f t="shared" si="61"/>
        <v>9.35</v>
      </c>
      <c r="T438" s="6"/>
    </row>
    <row r="439" spans="1:20" ht="30" customHeight="1">
      <c r="A439" s="229" t="str">
        <f>'RAW MONTHLY'!A439</f>
        <v>15/5/2021</v>
      </c>
      <c r="B439" s="230" t="str">
        <f>'RAW MONTHLY'!C439</f>
        <v>ROM 33KV</v>
      </c>
      <c r="C439" s="5" t="str">
        <f t="shared" si="54"/>
        <v/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0</v>
      </c>
      <c r="I439" s="7">
        <f>'RAW MONTHLY'!H439</f>
        <v>0</v>
      </c>
      <c r="J439" s="8">
        <f>'RAW MONTHLY'!I439</f>
        <v>0.20277777777777781</v>
      </c>
      <c r="K439" s="235">
        <f t="shared" si="56"/>
        <v>0.20277777777777781</v>
      </c>
      <c r="L439" s="16">
        <f t="shared" si="57"/>
        <v>4.8666666666666671</v>
      </c>
      <c r="M439" s="16">
        <f t="shared" si="58"/>
        <v>0</v>
      </c>
      <c r="N439" s="236" t="str">
        <f t="shared" si="59"/>
        <v>0</v>
      </c>
      <c r="O439" s="16">
        <f>'RAW MONTHLY'!K439</f>
        <v>0</v>
      </c>
      <c r="P439" s="16" t="str">
        <f t="shared" si="60"/>
        <v>1</v>
      </c>
      <c r="Q439" s="241">
        <f>'RAW MONTHLY'!L439</f>
        <v>14</v>
      </c>
      <c r="R439" s="248"/>
      <c r="S439" s="242">
        <f t="shared" si="61"/>
        <v>68.13333333333334</v>
      </c>
      <c r="T439" s="6"/>
    </row>
    <row r="440" spans="1:20" ht="30" customHeight="1">
      <c r="A440" s="229" t="str">
        <f>'RAW MONTHLY'!A440</f>
        <v>16/6/2021</v>
      </c>
      <c r="B440" s="230" t="str">
        <f>'RAW MONTHLY'!C440</f>
        <v>ROM 33KV</v>
      </c>
      <c r="C440" s="5" t="str">
        <f t="shared" si="54"/>
        <v>1</v>
      </c>
      <c r="D440" s="5" t="str">
        <f>'RAW MONTHLY'!E440</f>
        <v>EDC F/O</v>
      </c>
      <c r="E440" s="5" t="str">
        <f t="shared" si="62"/>
        <v>EDC</v>
      </c>
      <c r="F440" s="6"/>
      <c r="G440" s="6"/>
      <c r="H440" s="17">
        <f t="shared" si="55"/>
        <v>0.42499999999999999</v>
      </c>
      <c r="I440" s="7">
        <f>'RAW MONTHLY'!H440</f>
        <v>0.42499999999999999</v>
      </c>
      <c r="J440" s="8">
        <f>'RAW MONTHLY'!I440</f>
        <v>0.55138888888888882</v>
      </c>
      <c r="K440" s="235">
        <f t="shared" si="56"/>
        <v>0.55138888888888882</v>
      </c>
      <c r="L440" s="16">
        <f t="shared" si="57"/>
        <v>3.0333333333333332</v>
      </c>
      <c r="M440" s="16">
        <f t="shared" si="58"/>
        <v>2.7</v>
      </c>
      <c r="N440" s="236" t="str">
        <f t="shared" si="59"/>
        <v>2.7</v>
      </c>
      <c r="O440" s="16">
        <f>'RAW MONTHLY'!K440</f>
        <v>2.7</v>
      </c>
      <c r="P440" s="16" t="str">
        <f t="shared" si="60"/>
        <v>1</v>
      </c>
      <c r="Q440" s="241">
        <f>'RAW MONTHLY'!L440</f>
        <v>14</v>
      </c>
      <c r="R440" s="248"/>
      <c r="S440" s="242">
        <f t="shared" si="61"/>
        <v>42.466666666666669</v>
      </c>
      <c r="T440" s="20"/>
    </row>
    <row r="441" spans="1:20" ht="30" customHeight="1">
      <c r="A441" s="229" t="str">
        <f>'RAW MONTHLY'!A441</f>
        <v>16/6/2021</v>
      </c>
      <c r="B441" s="230" t="str">
        <f>'RAW MONTHLY'!C441</f>
        <v>ROM 33KV</v>
      </c>
      <c r="C441" s="5" t="str">
        <f t="shared" si="54"/>
        <v>1</v>
      </c>
      <c r="D441" s="5" t="str">
        <f>'RAW MONTHLY'!E441</f>
        <v>EDC F/O</v>
      </c>
      <c r="E441" s="5" t="str">
        <f t="shared" si="62"/>
        <v>EDC</v>
      </c>
      <c r="F441" s="5"/>
      <c r="G441" s="5"/>
      <c r="H441" s="17">
        <f t="shared" si="55"/>
        <v>0.60347222222222219</v>
      </c>
      <c r="I441" s="7">
        <f>'RAW MONTHLY'!H441</f>
        <v>0.60347222222222219</v>
      </c>
      <c r="J441" s="8">
        <f>'RAW MONTHLY'!I441</f>
        <v>0.76388888888888884</v>
      </c>
      <c r="K441" s="235">
        <f t="shared" si="56"/>
        <v>0.76388888888888884</v>
      </c>
      <c r="L441" s="16">
        <f t="shared" si="57"/>
        <v>3.8500000000000005</v>
      </c>
      <c r="M441" s="16">
        <f t="shared" si="58"/>
        <v>0</v>
      </c>
      <c r="N441" s="236" t="str">
        <f t="shared" si="59"/>
        <v>0</v>
      </c>
      <c r="O441" s="16">
        <f>'RAW MONTHLY'!K441</f>
        <v>0</v>
      </c>
      <c r="P441" s="16" t="str">
        <f t="shared" si="60"/>
        <v>1</v>
      </c>
      <c r="Q441" s="241">
        <f>'RAW MONTHLY'!L441</f>
        <v>14</v>
      </c>
      <c r="R441" s="249"/>
      <c r="S441" s="242">
        <f t="shared" si="61"/>
        <v>53.900000000000006</v>
      </c>
      <c r="T441" s="30"/>
    </row>
    <row r="442" spans="1:20" ht="30" customHeight="1">
      <c r="A442" s="229" t="str">
        <f>'RAW MONTHLY'!A442</f>
        <v>16/6/2021</v>
      </c>
      <c r="B442" s="230" t="str">
        <f>'RAW MONTHLY'!C442</f>
        <v>ROM 33KV</v>
      </c>
      <c r="C442" s="5" t="str">
        <f t="shared" si="54"/>
        <v>1</v>
      </c>
      <c r="D442" s="5" t="str">
        <f>'RAW MONTHLY'!E442</f>
        <v>EDC F/O</v>
      </c>
      <c r="E442" s="5" t="str">
        <f t="shared" si="62"/>
        <v>EDC</v>
      </c>
      <c r="F442" s="5"/>
      <c r="G442" s="5"/>
      <c r="H442" s="17">
        <f t="shared" si="55"/>
        <v>0.85555555555555562</v>
      </c>
      <c r="I442" s="7">
        <f>'RAW MONTHLY'!H442</f>
        <v>0.85555555555555562</v>
      </c>
      <c r="J442" s="8">
        <f>'RAW MONTHLY'!I442</f>
        <v>0.99930555555555556</v>
      </c>
      <c r="K442" s="235">
        <f t="shared" si="56"/>
        <v>0.99930555555555556</v>
      </c>
      <c r="L442" s="16">
        <f t="shared" si="57"/>
        <v>3.45</v>
      </c>
      <c r="M442" s="16">
        <f t="shared" si="58"/>
        <v>2</v>
      </c>
      <c r="N442" s="236" t="str">
        <f t="shared" si="59"/>
        <v>2</v>
      </c>
      <c r="O442" s="16">
        <f>'RAW MONTHLY'!K442</f>
        <v>2</v>
      </c>
      <c r="P442" s="16" t="str">
        <f t="shared" si="60"/>
        <v>0</v>
      </c>
      <c r="Q442" s="241">
        <f>'RAW MONTHLY'!L442</f>
        <v>14</v>
      </c>
      <c r="R442" s="249"/>
      <c r="S442" s="242">
        <f t="shared" si="61"/>
        <v>0</v>
      </c>
      <c r="T442" s="30"/>
    </row>
    <row r="443" spans="1:20" ht="30" customHeight="1">
      <c r="A443" s="229" t="str">
        <f>'RAW MONTHLY'!A443</f>
        <v>16/6/2021</v>
      </c>
      <c r="B443" s="230" t="str">
        <f>'RAW MONTHLY'!C443</f>
        <v>ERUWA/LANLATE 33KV FDR</v>
      </c>
      <c r="C443" s="5" t="str">
        <f t="shared" si="54"/>
        <v/>
      </c>
      <c r="D443" s="5" t="str">
        <f>'RAW MONTHLY'!E443</f>
        <v>EDC/E/F</v>
      </c>
      <c r="E443" s="5" t="str">
        <f t="shared" si="62"/>
        <v>EDC</v>
      </c>
      <c r="F443" s="5"/>
      <c r="G443" s="5"/>
      <c r="H443" s="17">
        <f t="shared" si="55"/>
        <v>0</v>
      </c>
      <c r="I443" s="7">
        <f>'RAW MONTHLY'!H443</f>
        <v>0</v>
      </c>
      <c r="J443" s="8">
        <f>'RAW MONTHLY'!I443</f>
        <v>0.70694444444444438</v>
      </c>
      <c r="K443" s="235">
        <f t="shared" si="56"/>
        <v>0.70694444444444438</v>
      </c>
      <c r="L443" s="16">
        <f t="shared" si="57"/>
        <v>16.966666666666665</v>
      </c>
      <c r="M443" s="16">
        <f t="shared" si="58"/>
        <v>0</v>
      </c>
      <c r="N443" s="236" t="str">
        <f t="shared" si="59"/>
        <v>0</v>
      </c>
      <c r="O443" s="16" t="str">
        <f>'RAW MONTHLY'!K443</f>
        <v>0MW</v>
      </c>
      <c r="P443" s="16" t="str">
        <f t="shared" si="60"/>
        <v>1</v>
      </c>
      <c r="Q443" s="241">
        <f>'RAW MONTHLY'!L443</f>
        <v>4010</v>
      </c>
      <c r="R443" s="249"/>
      <c r="S443" s="242">
        <f t="shared" si="61"/>
        <v>68036.333333333328</v>
      </c>
      <c r="T443" s="30"/>
    </row>
    <row r="444" spans="1:20" ht="30" customHeight="1">
      <c r="A444" s="229" t="str">
        <f>'RAW MONTHLY'!A444</f>
        <v>16/6/2021</v>
      </c>
      <c r="B444" s="230" t="str">
        <f>'RAW MONTHLY'!C444</f>
        <v>ERUWA TOWN 33KV FDR</v>
      </c>
      <c r="C444" s="5" t="str">
        <f t="shared" si="54"/>
        <v/>
      </c>
      <c r="D444" s="5" t="str">
        <f>'RAW MONTHLY'!E444</f>
        <v>EDC/F/O</v>
      </c>
      <c r="E444" s="5" t="str">
        <f t="shared" si="62"/>
        <v>EDC</v>
      </c>
      <c r="F444" s="5"/>
      <c r="G444" s="5"/>
      <c r="H444" s="17">
        <f t="shared" si="55"/>
        <v>0</v>
      </c>
      <c r="I444" s="7">
        <f>'RAW MONTHLY'!H444</f>
        <v>0</v>
      </c>
      <c r="J444" s="8">
        <f>'RAW MONTHLY'!I444</f>
        <v>0.99930555555555556</v>
      </c>
      <c r="K444" s="235">
        <f t="shared" si="56"/>
        <v>0.99930555555555556</v>
      </c>
      <c r="L444" s="16">
        <f t="shared" si="57"/>
        <v>23.983333333333334</v>
      </c>
      <c r="M444" s="16">
        <f t="shared" si="58"/>
        <v>0</v>
      </c>
      <c r="N444" s="236" t="str">
        <f t="shared" si="59"/>
        <v>0</v>
      </c>
      <c r="O444" s="16" t="str">
        <f>'RAW MONTHLY'!K444</f>
        <v>0MW</v>
      </c>
      <c r="P444" s="16" t="str">
        <f t="shared" si="60"/>
        <v>0</v>
      </c>
      <c r="Q444" s="241">
        <f>'RAW MONTHLY'!L444</f>
        <v>0</v>
      </c>
      <c r="R444" s="249"/>
      <c r="S444" s="242">
        <f t="shared" si="61"/>
        <v>0</v>
      </c>
      <c r="T444" s="30"/>
    </row>
    <row r="445" spans="1:20" ht="30" customHeight="1">
      <c r="A445" s="229" t="str">
        <f>'RAW MONTHLY'!A445</f>
        <v>16/6/2021</v>
      </c>
      <c r="B445" s="230" t="str">
        <f>'RAW MONTHLY'!C445</f>
        <v>OMI ADIO 33KV FDR</v>
      </c>
      <c r="C445" s="5" t="str">
        <f t="shared" si="54"/>
        <v/>
      </c>
      <c r="D445" s="5" t="str">
        <f>'RAW MONTHLY'!E445</f>
        <v>EDC/F/O</v>
      </c>
      <c r="E445" s="5" t="str">
        <f t="shared" si="62"/>
        <v>EDC</v>
      </c>
      <c r="F445" s="5"/>
      <c r="G445" s="5"/>
      <c r="H445" s="17">
        <f t="shared" si="55"/>
        <v>0</v>
      </c>
      <c r="I445" s="7">
        <f>'RAW MONTHLY'!H445</f>
        <v>0</v>
      </c>
      <c r="J445" s="8">
        <f>'RAW MONTHLY'!I445</f>
        <v>0.71458333333333324</v>
      </c>
      <c r="K445" s="235">
        <f t="shared" si="56"/>
        <v>0.71458333333333324</v>
      </c>
      <c r="L445" s="16">
        <f t="shared" si="57"/>
        <v>17.149999999999999</v>
      </c>
      <c r="M445" s="16">
        <f t="shared" si="58"/>
        <v>0</v>
      </c>
      <c r="N445" s="236" t="str">
        <f t="shared" si="59"/>
        <v>0</v>
      </c>
      <c r="O445" s="16" t="str">
        <f>'RAW MONTHLY'!K445</f>
        <v>0MW</v>
      </c>
      <c r="P445" s="16" t="str">
        <f t="shared" si="60"/>
        <v>1</v>
      </c>
      <c r="Q445" s="241">
        <f>'RAW MONTHLY'!L445</f>
        <v>9634</v>
      </c>
      <c r="R445" s="249"/>
      <c r="S445" s="242">
        <f t="shared" si="61"/>
        <v>165223.09999999998</v>
      </c>
      <c r="T445" s="37"/>
    </row>
    <row r="446" spans="1:20" ht="30" customHeight="1">
      <c r="A446" s="229" t="str">
        <f>'RAW MONTHLY'!A446</f>
        <v>16/6/2021</v>
      </c>
      <c r="B446" s="230" t="str">
        <f>'RAW MONTHLY'!C446</f>
        <v>APATA 33KV FDR</v>
      </c>
      <c r="C446" s="5" t="str">
        <f t="shared" si="54"/>
        <v>1</v>
      </c>
      <c r="D446" s="5" t="str">
        <f>'RAW MONTHLY'!E446</f>
        <v>EDC/E/F</v>
      </c>
      <c r="E446" s="5" t="str">
        <f t="shared" si="62"/>
        <v>EDC</v>
      </c>
      <c r="F446" s="5"/>
      <c r="G446" s="5"/>
      <c r="H446" s="17">
        <f t="shared" si="55"/>
        <v>0.3972222222222222</v>
      </c>
      <c r="I446" s="7">
        <f>'RAW MONTHLY'!H446</f>
        <v>0.3972222222222222</v>
      </c>
      <c r="J446" s="8">
        <f>'RAW MONTHLY'!I446</f>
        <v>0.4236111111111111</v>
      </c>
      <c r="K446" s="235">
        <f t="shared" si="56"/>
        <v>0.4236111111111111</v>
      </c>
      <c r="L446" s="16">
        <f t="shared" si="57"/>
        <v>0.6333333333333333</v>
      </c>
      <c r="M446" s="16">
        <f t="shared" si="58"/>
        <v>5</v>
      </c>
      <c r="N446" s="236" t="str">
        <f t="shared" si="59"/>
        <v>5</v>
      </c>
      <c r="O446" s="16" t="str">
        <f>'RAW MONTHLY'!K446</f>
        <v>5MW</v>
      </c>
      <c r="P446" s="16" t="str">
        <f t="shared" si="60"/>
        <v>1</v>
      </c>
      <c r="Q446" s="241">
        <f>'RAW MONTHLY'!L446</f>
        <v>117</v>
      </c>
      <c r="R446" s="5"/>
      <c r="S446" s="242">
        <f t="shared" si="61"/>
        <v>74.099999999999994</v>
      </c>
      <c r="T446" s="30"/>
    </row>
    <row r="447" spans="1:20" ht="30" customHeight="1">
      <c r="A447" s="229" t="str">
        <f>'RAW MONTHLY'!A447</f>
        <v>16/6/2021</v>
      </c>
      <c r="B447" s="230" t="str">
        <f>'RAW MONTHLY'!C447</f>
        <v>APATA 33KV FDR</v>
      </c>
      <c r="C447" s="5" t="str">
        <f t="shared" si="54"/>
        <v>1</v>
      </c>
      <c r="D447" s="5" t="str">
        <f>'RAW MONTHLY'!E447</f>
        <v>EDC/E/F</v>
      </c>
      <c r="E447" s="5" t="str">
        <f t="shared" si="62"/>
        <v>EDC</v>
      </c>
      <c r="F447" s="233"/>
      <c r="G447" s="233"/>
      <c r="H447" s="17">
        <f t="shared" si="55"/>
        <v>0.61805555555555558</v>
      </c>
      <c r="I447" s="7">
        <f>'RAW MONTHLY'!H447</f>
        <v>0.61805555555555558</v>
      </c>
      <c r="J447" s="8">
        <f>'RAW MONTHLY'!I447</f>
        <v>0.63194444444444442</v>
      </c>
      <c r="K447" s="235">
        <f t="shared" si="56"/>
        <v>0.63194444444444442</v>
      </c>
      <c r="L447" s="16">
        <f t="shared" si="57"/>
        <v>0.33333333333333331</v>
      </c>
      <c r="M447" s="16">
        <f t="shared" si="58"/>
        <v>5</v>
      </c>
      <c r="N447" s="236" t="str">
        <f t="shared" si="59"/>
        <v>5</v>
      </c>
      <c r="O447" s="16" t="str">
        <f>'RAW MONTHLY'!K447</f>
        <v>5MW</v>
      </c>
      <c r="P447" s="16" t="str">
        <f t="shared" si="60"/>
        <v>1</v>
      </c>
      <c r="Q447" s="241">
        <f>'RAW MONTHLY'!L447</f>
        <v>117</v>
      </c>
      <c r="R447" s="246"/>
      <c r="S447" s="242">
        <f t="shared" si="61"/>
        <v>39</v>
      </c>
      <c r="T447" s="27"/>
    </row>
    <row r="448" spans="1:20" ht="30" customHeight="1">
      <c r="A448" s="229" t="str">
        <f>'RAW MONTHLY'!A448</f>
        <v>16/6/2021</v>
      </c>
      <c r="B448" s="230" t="str">
        <f>'RAW MONTHLY'!C448</f>
        <v>APATA 33KV FDR</v>
      </c>
      <c r="C448" s="5" t="str">
        <f t="shared" si="54"/>
        <v>1</v>
      </c>
      <c r="D448" s="5" t="str">
        <f>'RAW MONTHLY'!E448</f>
        <v>EDC/E/F</v>
      </c>
      <c r="E448" s="5" t="str">
        <f t="shared" si="62"/>
        <v>EDC</v>
      </c>
      <c r="F448" s="6"/>
      <c r="G448" s="5"/>
      <c r="H448" s="17">
        <f t="shared" si="55"/>
        <v>0.64930555555555558</v>
      </c>
      <c r="I448" s="7">
        <f>'RAW MONTHLY'!H448</f>
        <v>0.64930555555555558</v>
      </c>
      <c r="J448" s="8">
        <f>'RAW MONTHLY'!I448</f>
        <v>0.74375000000000002</v>
      </c>
      <c r="K448" s="235">
        <f t="shared" si="56"/>
        <v>0.74375000000000002</v>
      </c>
      <c r="L448" s="16">
        <f t="shared" si="57"/>
        <v>2.2666666666666666</v>
      </c>
      <c r="M448" s="16">
        <f t="shared" si="58"/>
        <v>5</v>
      </c>
      <c r="N448" s="236" t="str">
        <f t="shared" si="59"/>
        <v>5</v>
      </c>
      <c r="O448" s="16" t="str">
        <f>'RAW MONTHLY'!K448</f>
        <v>5MW</v>
      </c>
      <c r="P448" s="16" t="str">
        <f t="shared" si="60"/>
        <v>1</v>
      </c>
      <c r="Q448" s="241">
        <f>'RAW MONTHLY'!L448</f>
        <v>117</v>
      </c>
      <c r="R448" s="241"/>
      <c r="S448" s="242">
        <f t="shared" si="61"/>
        <v>265.2</v>
      </c>
      <c r="T448" s="27"/>
    </row>
    <row r="449" spans="1:20" ht="30" customHeight="1">
      <c r="A449" s="229" t="str">
        <f>'RAW MONTHLY'!A449</f>
        <v>16/6/2021</v>
      </c>
      <c r="B449" s="230" t="str">
        <f>'RAW MONTHLY'!C449</f>
        <v>ERUWA/LANLATE 33KV FDR</v>
      </c>
      <c r="C449" s="5" t="str">
        <f t="shared" si="54"/>
        <v>1</v>
      </c>
      <c r="D449" s="5" t="str">
        <f>'RAW MONTHLY'!E449</f>
        <v>EDC/O/C</v>
      </c>
      <c r="E449" s="5" t="str">
        <f t="shared" si="62"/>
        <v>EDC</v>
      </c>
      <c r="F449" s="6"/>
      <c r="G449" s="5"/>
      <c r="H449" s="17">
        <f t="shared" si="55"/>
        <v>0.77916666666666667</v>
      </c>
      <c r="I449" s="7">
        <f>'RAW MONTHLY'!H449</f>
        <v>0.77916666666666667</v>
      </c>
      <c r="J449" s="8">
        <f>'RAW MONTHLY'!I449</f>
        <v>0.91180555555555554</v>
      </c>
      <c r="K449" s="235">
        <f t="shared" si="56"/>
        <v>0.91180555555555554</v>
      </c>
      <c r="L449" s="16">
        <f t="shared" si="57"/>
        <v>3.1833333333333336</v>
      </c>
      <c r="M449" s="16">
        <f t="shared" si="58"/>
        <v>10</v>
      </c>
      <c r="N449" s="236" t="str">
        <f t="shared" si="59"/>
        <v>10</v>
      </c>
      <c r="O449" s="16" t="str">
        <f>'RAW MONTHLY'!K449</f>
        <v>10MW</v>
      </c>
      <c r="P449" s="16" t="str">
        <f t="shared" si="60"/>
        <v>1</v>
      </c>
      <c r="Q449" s="241">
        <f>'RAW MONTHLY'!L449</f>
        <v>4010</v>
      </c>
      <c r="R449" s="241"/>
      <c r="S449" s="242">
        <f t="shared" si="61"/>
        <v>12765.166666666668</v>
      </c>
      <c r="T449" s="29"/>
    </row>
    <row r="450" spans="1:20" ht="30" customHeight="1">
      <c r="A450" s="229" t="str">
        <f>'RAW MONTHLY'!A450</f>
        <v>16/6/2021</v>
      </c>
      <c r="B450" s="230" t="str">
        <f>'RAW MONTHLY'!C450</f>
        <v>OMI ADIO 33KV FDR</v>
      </c>
      <c r="C450" s="5" t="str">
        <f t="shared" si="54"/>
        <v>1</v>
      </c>
      <c r="D450" s="5" t="str">
        <f>'RAW MONTHLY'!E450</f>
        <v>EDC/F/O</v>
      </c>
      <c r="E450" s="5" t="str">
        <f t="shared" si="62"/>
        <v>EDC</v>
      </c>
      <c r="F450" s="6"/>
      <c r="G450" s="5"/>
      <c r="H450" s="17">
        <f t="shared" si="55"/>
        <v>0.77916666666666667</v>
      </c>
      <c r="I450" s="7">
        <f>'RAW MONTHLY'!H450</f>
        <v>0.77916666666666667</v>
      </c>
      <c r="J450" s="8">
        <f>'RAW MONTHLY'!I450</f>
        <v>0.91180555555555554</v>
      </c>
      <c r="K450" s="235">
        <f t="shared" si="56"/>
        <v>0.91180555555555554</v>
      </c>
      <c r="L450" s="16">
        <f t="shared" si="57"/>
        <v>3.1833333333333336</v>
      </c>
      <c r="M450" s="16">
        <f t="shared" si="58"/>
        <v>0</v>
      </c>
      <c r="N450" s="236" t="str">
        <f t="shared" si="59"/>
        <v>0</v>
      </c>
      <c r="O450" s="16" t="str">
        <f>'RAW MONTHLY'!K450</f>
        <v>0MW</v>
      </c>
      <c r="P450" s="16" t="str">
        <f t="shared" si="60"/>
        <v>1</v>
      </c>
      <c r="Q450" s="241">
        <f>'RAW MONTHLY'!L450</f>
        <v>0</v>
      </c>
      <c r="R450" s="241"/>
      <c r="S450" s="242">
        <f t="shared" si="61"/>
        <v>0</v>
      </c>
      <c r="T450" s="42"/>
    </row>
    <row r="451" spans="1:20" ht="30" customHeight="1">
      <c r="A451" s="229" t="str">
        <f>'RAW MONTHLY'!A451</f>
        <v>16/6/2021</v>
      </c>
      <c r="B451" s="230" t="str">
        <f>'RAW MONTHLY'!C451</f>
        <v>APATA 33KV FDR</v>
      </c>
      <c r="C451" s="5" t="str">
        <f t="shared" si="54"/>
        <v>1</v>
      </c>
      <c r="D451" s="5" t="str">
        <f>'RAW MONTHLY'!E451</f>
        <v>TCN/L/S</v>
      </c>
      <c r="E451" s="5" t="str">
        <f t="shared" si="62"/>
        <v>L/S</v>
      </c>
      <c r="F451" s="233"/>
      <c r="G451" s="233"/>
      <c r="H451" s="17">
        <f t="shared" si="55"/>
        <v>0.79305555555555562</v>
      </c>
      <c r="I451" s="7">
        <f>'RAW MONTHLY'!H451</f>
        <v>0.79305555555555562</v>
      </c>
      <c r="J451" s="8">
        <f>'RAW MONTHLY'!I451</f>
        <v>0.91249999999999998</v>
      </c>
      <c r="K451" s="235">
        <f t="shared" si="56"/>
        <v>0.91249999999999998</v>
      </c>
      <c r="L451" s="16">
        <f t="shared" si="57"/>
        <v>2.8666666666666667</v>
      </c>
      <c r="M451" s="16">
        <f t="shared" si="58"/>
        <v>10</v>
      </c>
      <c r="N451" s="236" t="str">
        <f t="shared" si="59"/>
        <v>10</v>
      </c>
      <c r="O451" s="16" t="str">
        <f>'RAW MONTHLY'!K451</f>
        <v>10MW</v>
      </c>
      <c r="P451" s="16" t="str">
        <f t="shared" si="60"/>
        <v>1</v>
      </c>
      <c r="Q451" s="241">
        <f>'RAW MONTHLY'!L451</f>
        <v>117</v>
      </c>
      <c r="R451" s="241"/>
      <c r="S451" s="242">
        <f t="shared" si="61"/>
        <v>335.4</v>
      </c>
      <c r="T451" s="42"/>
    </row>
    <row r="452" spans="1:20" ht="30" customHeight="1">
      <c r="A452" s="229" t="str">
        <f>'RAW MONTHLY'!A452</f>
        <v>16/6/2021</v>
      </c>
      <c r="B452" s="230" t="str">
        <f>'RAW MONTHLY'!C452</f>
        <v>OMI ADIO 33KV FDR</v>
      </c>
      <c r="C452" s="5" t="str">
        <f t="shared" si="54"/>
        <v>1</v>
      </c>
      <c r="D452" s="5" t="str">
        <f>'RAW MONTHLY'!E452</f>
        <v>TCN/L/S</v>
      </c>
      <c r="E452" s="5" t="str">
        <f t="shared" si="62"/>
        <v>L/S</v>
      </c>
      <c r="F452" s="233"/>
      <c r="G452" s="233"/>
      <c r="H452" s="17">
        <f t="shared" si="55"/>
        <v>0.91180555555555554</v>
      </c>
      <c r="I452" s="7">
        <f>'RAW MONTHLY'!H452</f>
        <v>0.91180555555555554</v>
      </c>
      <c r="J452" s="8">
        <f>'RAW MONTHLY'!I452</f>
        <v>0.99930555555555556</v>
      </c>
      <c r="K452" s="235">
        <f t="shared" si="56"/>
        <v>0.99930555555555556</v>
      </c>
      <c r="L452" s="16">
        <f t="shared" si="57"/>
        <v>2.1</v>
      </c>
      <c r="M452" s="16">
        <f t="shared" si="58"/>
        <v>0</v>
      </c>
      <c r="N452" s="236" t="str">
        <f t="shared" si="59"/>
        <v>0</v>
      </c>
      <c r="O452" s="16" t="str">
        <f>'RAW MONTHLY'!K452</f>
        <v>0MW</v>
      </c>
      <c r="P452" s="16" t="str">
        <f t="shared" si="60"/>
        <v>0</v>
      </c>
      <c r="Q452" s="241">
        <f>'RAW MONTHLY'!L452</f>
        <v>0</v>
      </c>
      <c r="R452" s="241"/>
      <c r="S452" s="242">
        <f t="shared" si="61"/>
        <v>0</v>
      </c>
      <c r="T452" s="20"/>
    </row>
    <row r="453" spans="1:20" ht="30" customHeight="1">
      <c r="A453" s="229">
        <f>'RAW MONTHLY'!A453</f>
        <v>44362</v>
      </c>
      <c r="B453" s="230" t="str">
        <f>'RAW MONTHLY'!C453</f>
        <v>APETE 33KV</v>
      </c>
      <c r="C453" s="5" t="str">
        <f t="shared" si="54"/>
        <v/>
      </c>
      <c r="D453" s="5" t="str">
        <f>'RAW MONTHLY'!E453</f>
        <v>EDC F/O</v>
      </c>
      <c r="E453" s="5" t="str">
        <f t="shared" si="62"/>
        <v>EDC</v>
      </c>
      <c r="F453" s="6"/>
      <c r="G453" s="5"/>
      <c r="H453" s="17">
        <f t="shared" si="55"/>
        <v>0</v>
      </c>
      <c r="I453" s="7">
        <f>'RAW MONTHLY'!H453</f>
        <v>0</v>
      </c>
      <c r="J453" s="8">
        <f>'RAW MONTHLY'!I453</f>
        <v>0.3972222222222222</v>
      </c>
      <c r="K453" s="235">
        <f t="shared" si="56"/>
        <v>0.3972222222222222</v>
      </c>
      <c r="L453" s="16">
        <f t="shared" si="57"/>
        <v>9.5333333333333332</v>
      </c>
      <c r="M453" s="16">
        <f t="shared" si="58"/>
        <v>5.7</v>
      </c>
      <c r="N453" s="236" t="str">
        <f t="shared" si="59"/>
        <v>5.7</v>
      </c>
      <c r="O453" s="16">
        <f>'RAW MONTHLY'!K453</f>
        <v>5.7</v>
      </c>
      <c r="P453" s="16" t="str">
        <f t="shared" si="60"/>
        <v>1</v>
      </c>
      <c r="Q453" s="241">
        <f>'RAW MONTHLY'!L453</f>
        <v>9306</v>
      </c>
      <c r="R453" s="241"/>
      <c r="S453" s="242">
        <f t="shared" si="61"/>
        <v>88717.2</v>
      </c>
      <c r="T453" s="20"/>
    </row>
    <row r="454" spans="1:20" ht="30" customHeight="1">
      <c r="A454" s="229">
        <f>'RAW MONTHLY'!A454</f>
        <v>44362</v>
      </c>
      <c r="B454" s="230" t="str">
        <f>'RAW MONTHLY'!C454</f>
        <v>T1 15MVA @ MOKOLA</v>
      </c>
      <c r="C454" s="5" t="str">
        <f t="shared" ref="C454:C517" si="63">IF(H454&gt;=0.0001,"1","")</f>
        <v/>
      </c>
      <c r="D454" s="5" t="str">
        <f>'RAW MONTHLY'!E454</f>
        <v>EDC F/O</v>
      </c>
      <c r="E454" s="5" t="str">
        <f t="shared" si="62"/>
        <v>EDC</v>
      </c>
      <c r="F454" s="6"/>
      <c r="G454" s="5"/>
      <c r="H454" s="17">
        <f t="shared" ref="H454:H517" si="64">I454</f>
        <v>0</v>
      </c>
      <c r="I454" s="7">
        <f>'RAW MONTHLY'!H454</f>
        <v>0</v>
      </c>
      <c r="J454" s="8">
        <f>'RAW MONTHLY'!I454</f>
        <v>0.62152777777777779</v>
      </c>
      <c r="K454" s="235">
        <f t="shared" ref="K454:K517" si="65">J454</f>
        <v>0.62152777777777779</v>
      </c>
      <c r="L454" s="16">
        <f t="shared" ref="L454:L517" si="66">TEXT(J454-I454,"h:mm")*24</f>
        <v>14.916666666666668</v>
      </c>
      <c r="M454" s="16">
        <f t="shared" ref="M454:M517" si="67">N454*1</f>
        <v>0.1</v>
      </c>
      <c r="N454" s="236" t="str">
        <f t="shared" ref="N454:N517" si="68">SUBSTITUTE(O454,"MW","")</f>
        <v>0.1</v>
      </c>
      <c r="O454" s="16">
        <f>'RAW MONTHLY'!K454</f>
        <v>0.1</v>
      </c>
      <c r="P454" s="16" t="str">
        <f t="shared" ref="P454:P517" si="69">IF(K454&gt;=0.99,"0","1")</f>
        <v>1</v>
      </c>
      <c r="Q454" s="241">
        <f>'RAW MONTHLY'!L454</f>
        <v>6</v>
      </c>
      <c r="R454" s="247"/>
      <c r="S454" s="242">
        <f t="shared" ref="S454:S517" si="70">Q454*L454*P454</f>
        <v>89.5</v>
      </c>
      <c r="T454" s="6"/>
    </row>
    <row r="455" spans="1:20" ht="30" customHeight="1">
      <c r="A455" s="229">
        <f>'RAW MONTHLY'!A455</f>
        <v>44362</v>
      </c>
      <c r="B455" s="230" t="str">
        <f>'RAW MONTHLY'!C455</f>
        <v>AGODI 2 33KV</v>
      </c>
      <c r="C455" s="5" t="str">
        <f t="shared" si="63"/>
        <v/>
      </c>
      <c r="D455" s="5" t="str">
        <f>'RAW MONTHLY'!E455</f>
        <v>EDC F/O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4"/>
        <v>0</v>
      </c>
      <c r="I455" s="7">
        <f>'RAW MONTHLY'!H455</f>
        <v>0</v>
      </c>
      <c r="J455" s="8">
        <f>'RAW MONTHLY'!I455</f>
        <v>0.43888888888888888</v>
      </c>
      <c r="K455" s="235">
        <f t="shared" si="65"/>
        <v>0.43888888888888888</v>
      </c>
      <c r="L455" s="16">
        <f t="shared" si="66"/>
        <v>10.533333333333333</v>
      </c>
      <c r="M455" s="16">
        <f t="shared" si="67"/>
        <v>0.1</v>
      </c>
      <c r="N455" s="236" t="str">
        <f t="shared" si="68"/>
        <v>0.1</v>
      </c>
      <c r="O455" s="16">
        <f>'RAW MONTHLY'!K455</f>
        <v>0.1</v>
      </c>
      <c r="P455" s="16" t="str">
        <f t="shared" si="69"/>
        <v>1</v>
      </c>
      <c r="Q455" s="241">
        <f>'RAW MONTHLY'!L455</f>
        <v>6</v>
      </c>
      <c r="R455" s="258"/>
      <c r="S455" s="242">
        <f t="shared" si="70"/>
        <v>63.2</v>
      </c>
      <c r="T455" s="6"/>
    </row>
    <row r="456" spans="1:20" ht="30" customHeight="1">
      <c r="A456" s="229">
        <f>'RAW MONTHLY'!A456</f>
        <v>44362</v>
      </c>
      <c r="B456" s="230" t="str">
        <f>'RAW MONTHLY'!C456</f>
        <v>MINISTER 33KV</v>
      </c>
      <c r="C456" s="5" t="str">
        <f t="shared" si="63"/>
        <v/>
      </c>
      <c r="D456" s="5" t="str">
        <f>'RAW MONTHLY'!E456</f>
        <v>EDC F/O</v>
      </c>
      <c r="E456" s="5" t="str">
        <f t="shared" si="71"/>
        <v>EDC</v>
      </c>
      <c r="F456" s="6"/>
      <c r="G456" s="6"/>
      <c r="H456" s="17">
        <f t="shared" si="64"/>
        <v>0</v>
      </c>
      <c r="I456" s="7">
        <f>'RAW MONTHLY'!H456</f>
        <v>0</v>
      </c>
      <c r="J456" s="8">
        <f>'RAW MONTHLY'!I456</f>
        <v>0.32222222222222224</v>
      </c>
      <c r="K456" s="235">
        <f t="shared" si="65"/>
        <v>0.32222222222222224</v>
      </c>
      <c r="L456" s="16">
        <f t="shared" si="66"/>
        <v>7.7333333333333343</v>
      </c>
      <c r="M456" s="16">
        <f t="shared" si="67"/>
        <v>0.08</v>
      </c>
      <c r="N456" s="236" t="str">
        <f t="shared" si="68"/>
        <v>0.08</v>
      </c>
      <c r="O456" s="16">
        <f>'RAW MONTHLY'!K456</f>
        <v>0.08</v>
      </c>
      <c r="P456" s="16" t="str">
        <f t="shared" si="69"/>
        <v>1</v>
      </c>
      <c r="Q456" s="241">
        <f>'RAW MONTHLY'!L456</f>
        <v>1065</v>
      </c>
      <c r="R456" s="248"/>
      <c r="S456" s="242">
        <f t="shared" si="70"/>
        <v>8236.0000000000018</v>
      </c>
      <c r="T456" s="6"/>
    </row>
    <row r="457" spans="1:20" ht="30" customHeight="1">
      <c r="A457" s="229">
        <f>'RAW MONTHLY'!A457</f>
        <v>44363</v>
      </c>
      <c r="B457" s="230" t="str">
        <f>'RAW MONTHLY'!C457</f>
        <v>AGODI 1 33KV</v>
      </c>
      <c r="C457" s="5" t="str">
        <f t="shared" si="63"/>
        <v>1</v>
      </c>
      <c r="D457" s="5" t="str">
        <f>'RAW MONTHLY'!E457</f>
        <v>EDC P/O</v>
      </c>
      <c r="E457" s="5" t="str">
        <f t="shared" si="71"/>
        <v>EDC</v>
      </c>
      <c r="F457" s="6"/>
      <c r="G457" s="6"/>
      <c r="H457" s="17">
        <f t="shared" si="64"/>
        <v>0.35486111111111113</v>
      </c>
      <c r="I457" s="7">
        <f>'RAW MONTHLY'!H457</f>
        <v>0.35486111111111113</v>
      </c>
      <c r="J457" s="8">
        <f>'RAW MONTHLY'!I457</f>
        <v>0.43888888888888888</v>
      </c>
      <c r="K457" s="235">
        <f t="shared" si="65"/>
        <v>0.43888888888888888</v>
      </c>
      <c r="L457" s="16">
        <f t="shared" si="66"/>
        <v>2.0166666666666666</v>
      </c>
      <c r="M457" s="16">
        <f t="shared" si="67"/>
        <v>11.2</v>
      </c>
      <c r="N457" s="236" t="str">
        <f t="shared" si="68"/>
        <v>11.2</v>
      </c>
      <c r="O457" s="16">
        <f>'RAW MONTHLY'!K457</f>
        <v>11.2</v>
      </c>
      <c r="P457" s="16" t="str">
        <f t="shared" si="69"/>
        <v>1</v>
      </c>
      <c r="Q457" s="241">
        <f>'RAW MONTHLY'!L457</f>
        <v>667</v>
      </c>
      <c r="R457" s="248"/>
      <c r="S457" s="242">
        <f t="shared" si="70"/>
        <v>1345.1166666666666</v>
      </c>
      <c r="T457" s="6"/>
    </row>
    <row r="458" spans="1:20" ht="30" customHeight="1">
      <c r="A458" s="229">
        <f>'RAW MONTHLY'!A458</f>
        <v>44363</v>
      </c>
      <c r="B458" s="230" t="str">
        <f>'RAW MONTHLY'!C458</f>
        <v>MINISTER 33KV</v>
      </c>
      <c r="C458" s="5" t="str">
        <f t="shared" si="63"/>
        <v>1</v>
      </c>
      <c r="D458" s="5" t="str">
        <f>'RAW MONTHLY'!E458</f>
        <v>EDC P/O</v>
      </c>
      <c r="E458" s="5" t="str">
        <f t="shared" si="71"/>
        <v>EDC</v>
      </c>
      <c r="F458" s="6"/>
      <c r="G458" s="6"/>
      <c r="H458" s="17">
        <f t="shared" si="64"/>
        <v>0.35486111111111113</v>
      </c>
      <c r="I458" s="7">
        <f>'RAW MONTHLY'!H458</f>
        <v>0.35486111111111113</v>
      </c>
      <c r="J458" s="8">
        <f>'RAW MONTHLY'!I458</f>
        <v>0.44097222222222227</v>
      </c>
      <c r="K458" s="235">
        <f t="shared" si="65"/>
        <v>0.44097222222222227</v>
      </c>
      <c r="L458" s="16">
        <f t="shared" si="66"/>
        <v>2.0666666666666669</v>
      </c>
      <c r="M458" s="16">
        <f t="shared" si="67"/>
        <v>0.08</v>
      </c>
      <c r="N458" s="236" t="str">
        <f t="shared" si="68"/>
        <v>0.08</v>
      </c>
      <c r="O458" s="16">
        <f>'RAW MONTHLY'!K458</f>
        <v>0.08</v>
      </c>
      <c r="P458" s="16" t="str">
        <f t="shared" si="69"/>
        <v>1</v>
      </c>
      <c r="Q458" s="241">
        <f>'RAW MONTHLY'!L458</f>
        <v>1065</v>
      </c>
      <c r="R458" s="248"/>
      <c r="S458" s="242">
        <f t="shared" si="70"/>
        <v>2201</v>
      </c>
      <c r="T458" s="20"/>
    </row>
    <row r="459" spans="1:20" ht="30" customHeight="1">
      <c r="A459" s="229">
        <f>'RAW MONTHLY'!A459</f>
        <v>44363</v>
      </c>
      <c r="B459" s="230" t="str">
        <f>'RAW MONTHLY'!C459</f>
        <v>APETE 33KV</v>
      </c>
      <c r="C459" s="5" t="str">
        <f t="shared" si="63"/>
        <v>1</v>
      </c>
      <c r="D459" s="5" t="str">
        <f>'RAW MONTHLY'!E459</f>
        <v>EDC F/O</v>
      </c>
      <c r="E459" s="5" t="str">
        <f t="shared" si="71"/>
        <v>EDC</v>
      </c>
      <c r="F459" s="6"/>
      <c r="G459" s="6"/>
      <c r="H459" s="17">
        <f t="shared" si="64"/>
        <v>0.3972222222222222</v>
      </c>
      <c r="I459" s="7">
        <f>'RAW MONTHLY'!H459</f>
        <v>0.3972222222222222</v>
      </c>
      <c r="J459" s="8">
        <f>'RAW MONTHLY'!I459</f>
        <v>0.61736111111111114</v>
      </c>
      <c r="K459" s="235">
        <f t="shared" si="65"/>
        <v>0.61736111111111114</v>
      </c>
      <c r="L459" s="16">
        <f t="shared" si="66"/>
        <v>5.2833333333333332</v>
      </c>
      <c r="M459" s="16">
        <f t="shared" si="67"/>
        <v>5.7</v>
      </c>
      <c r="N459" s="236" t="str">
        <f t="shared" si="68"/>
        <v>5.7</v>
      </c>
      <c r="O459" s="16">
        <f>'RAW MONTHLY'!K459</f>
        <v>5.7</v>
      </c>
      <c r="P459" s="16" t="str">
        <f t="shared" si="69"/>
        <v>1</v>
      </c>
      <c r="Q459" s="241">
        <f>'RAW MONTHLY'!L459</f>
        <v>9306</v>
      </c>
      <c r="R459" s="248"/>
      <c r="S459" s="242">
        <f t="shared" si="70"/>
        <v>49166.7</v>
      </c>
      <c r="T459" s="20"/>
    </row>
    <row r="460" spans="1:20" ht="30" customHeight="1">
      <c r="A460" s="229">
        <f>'RAW MONTHLY'!A460</f>
        <v>44363</v>
      </c>
      <c r="B460" s="230" t="str">
        <f>'RAW MONTHLY'!C460</f>
        <v>ELEYELE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0.61736111111111114</v>
      </c>
      <c r="I460" s="7">
        <f>'RAW MONTHLY'!H460</f>
        <v>0.61736111111111114</v>
      </c>
      <c r="J460" s="8">
        <f>'RAW MONTHLY'!I460</f>
        <v>0.63263888888888886</v>
      </c>
      <c r="K460" s="235">
        <f t="shared" si="65"/>
        <v>0.63263888888888886</v>
      </c>
      <c r="L460" s="16">
        <f t="shared" si="66"/>
        <v>0.36666666666666664</v>
      </c>
      <c r="M460" s="16">
        <f t="shared" si="67"/>
        <v>10</v>
      </c>
      <c r="N460" s="236" t="str">
        <f t="shared" si="68"/>
        <v>10</v>
      </c>
      <c r="O460" s="16">
        <f>'RAW MONTHLY'!K460</f>
        <v>10</v>
      </c>
      <c r="P460" s="16" t="str">
        <f t="shared" si="69"/>
        <v>1</v>
      </c>
      <c r="Q460" s="241">
        <f>'RAW MONTHLY'!L460</f>
        <v>33</v>
      </c>
      <c r="R460" s="247"/>
      <c r="S460" s="242">
        <f t="shared" si="70"/>
        <v>12.1</v>
      </c>
      <c r="T460" s="20"/>
    </row>
    <row r="461" spans="1:20" ht="30" customHeight="1">
      <c r="A461" s="229">
        <f>'RAW MONTHLY'!A461</f>
        <v>44363</v>
      </c>
      <c r="B461" s="230" t="str">
        <f>'RAW MONTHLY'!C461</f>
        <v>APETE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0.61736111111111114</v>
      </c>
      <c r="I461" s="7">
        <f>'RAW MONTHLY'!H461</f>
        <v>0.61736111111111114</v>
      </c>
      <c r="J461" s="8">
        <f>'RAW MONTHLY'!I461</f>
        <v>0.64861111111111114</v>
      </c>
      <c r="K461" s="235">
        <f t="shared" si="65"/>
        <v>0.64861111111111114</v>
      </c>
      <c r="L461" s="16">
        <f t="shared" si="66"/>
        <v>0.75</v>
      </c>
      <c r="M461" s="16">
        <f t="shared" si="67"/>
        <v>5.7</v>
      </c>
      <c r="N461" s="236" t="str">
        <f t="shared" si="68"/>
        <v>5.7</v>
      </c>
      <c r="O461" s="16">
        <f>'RAW MONTHLY'!K461</f>
        <v>5.7</v>
      </c>
      <c r="P461" s="16" t="str">
        <f t="shared" si="69"/>
        <v>1</v>
      </c>
      <c r="Q461" s="241">
        <f>'RAW MONTHLY'!L461</f>
        <v>9306</v>
      </c>
      <c r="R461" s="249"/>
      <c r="S461" s="242">
        <f t="shared" si="70"/>
        <v>6979.5</v>
      </c>
      <c r="T461" s="30"/>
    </row>
    <row r="462" spans="1:20" ht="30" customHeight="1">
      <c r="A462" s="229">
        <f>'RAW MONTHLY'!A462</f>
        <v>44363</v>
      </c>
      <c r="B462" s="230" t="str">
        <f>'RAW MONTHLY'!C462</f>
        <v>ELEYELE 33KV</v>
      </c>
      <c r="C462" s="5" t="str">
        <f t="shared" si="63"/>
        <v>1</v>
      </c>
      <c r="D462" s="5" t="str">
        <f>'RAW MONTHLY'!E462</f>
        <v>TCN L/S</v>
      </c>
      <c r="E462" s="5" t="str">
        <f t="shared" si="71"/>
        <v>L/S</v>
      </c>
      <c r="F462" s="6"/>
      <c r="G462" s="5"/>
      <c r="H462" s="17">
        <f t="shared" si="64"/>
        <v>0.79236111111111107</v>
      </c>
      <c r="I462" s="7">
        <f>'RAW MONTHLY'!H462</f>
        <v>0.79236111111111107</v>
      </c>
      <c r="J462" s="8">
        <f>'RAW MONTHLY'!I462</f>
        <v>0.87361111111111101</v>
      </c>
      <c r="K462" s="235">
        <f t="shared" si="65"/>
        <v>0.87361111111111101</v>
      </c>
      <c r="L462" s="16">
        <f t="shared" si="66"/>
        <v>1.9500000000000002</v>
      </c>
      <c r="M462" s="16">
        <f t="shared" si="67"/>
        <v>10</v>
      </c>
      <c r="N462" s="236" t="str">
        <f t="shared" si="68"/>
        <v>10</v>
      </c>
      <c r="O462" s="16">
        <f>'RAW MONTHLY'!K462</f>
        <v>10</v>
      </c>
      <c r="P462" s="16" t="str">
        <f t="shared" si="69"/>
        <v>1</v>
      </c>
      <c r="Q462" s="241">
        <f>'RAW MONTHLY'!L462</f>
        <v>33</v>
      </c>
      <c r="R462" s="249"/>
      <c r="S462" s="242">
        <f t="shared" si="70"/>
        <v>64.350000000000009</v>
      </c>
      <c r="T462" s="30"/>
    </row>
    <row r="463" spans="1:20" ht="30" customHeight="1">
      <c r="A463" s="229">
        <f>'RAW MONTHLY'!A463</f>
        <v>44363</v>
      </c>
      <c r="B463" s="230" t="str">
        <f>'RAW MONTHLY'!C463</f>
        <v>APETE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0.79236111111111107</v>
      </c>
      <c r="I463" s="7">
        <f>'RAW MONTHLY'!H463</f>
        <v>0.79236111111111107</v>
      </c>
      <c r="J463" s="8">
        <f>'RAW MONTHLY'!I463</f>
        <v>0.99930555555555556</v>
      </c>
      <c r="K463" s="235">
        <f t="shared" si="65"/>
        <v>0.99930555555555556</v>
      </c>
      <c r="L463" s="16">
        <f t="shared" si="66"/>
        <v>4.9666666666666668</v>
      </c>
      <c r="M463" s="16">
        <f t="shared" si="67"/>
        <v>5.7</v>
      </c>
      <c r="N463" s="236" t="str">
        <f t="shared" si="68"/>
        <v>5.7</v>
      </c>
      <c r="O463" s="16">
        <f>'RAW MONTHLY'!K463</f>
        <v>5.7</v>
      </c>
      <c r="P463" s="16" t="str">
        <f t="shared" si="69"/>
        <v>0</v>
      </c>
      <c r="Q463" s="241">
        <f>'RAW MONTHLY'!L463</f>
        <v>9306</v>
      </c>
      <c r="R463" s="249"/>
      <c r="S463" s="242">
        <f t="shared" si="70"/>
        <v>0</v>
      </c>
      <c r="T463" s="30"/>
    </row>
    <row r="464" spans="1:20" ht="30" customHeight="1">
      <c r="A464" s="229">
        <f>'RAW MONTHLY'!A464</f>
        <v>44363</v>
      </c>
      <c r="B464" s="230" t="str">
        <f>'RAW MONTHLY'!C464</f>
        <v>IYAGANKU 33KV</v>
      </c>
      <c r="C464" s="5" t="str">
        <f t="shared" si="63"/>
        <v>1</v>
      </c>
      <c r="D464" s="5" t="str">
        <f>'RAW MONTHLY'!E464</f>
        <v>TCN L/S</v>
      </c>
      <c r="E464" s="5" t="str">
        <f t="shared" si="71"/>
        <v>L/S</v>
      </c>
      <c r="F464" s="6"/>
      <c r="G464" s="5"/>
      <c r="H464" s="17">
        <f t="shared" si="64"/>
        <v>0.80555555555555547</v>
      </c>
      <c r="I464" s="7">
        <f>'RAW MONTHLY'!H464</f>
        <v>0.80555555555555547</v>
      </c>
      <c r="J464" s="8">
        <f>'RAW MONTHLY'!I464</f>
        <v>0.91041666666666676</v>
      </c>
      <c r="K464" s="235">
        <f t="shared" si="65"/>
        <v>0.91041666666666676</v>
      </c>
      <c r="L464" s="16">
        <f t="shared" si="66"/>
        <v>2.5166666666666666</v>
      </c>
      <c r="M464" s="16">
        <f t="shared" si="67"/>
        <v>2.8</v>
      </c>
      <c r="N464" s="236" t="str">
        <f t="shared" si="68"/>
        <v>2.8</v>
      </c>
      <c r="O464" s="16">
        <f>'RAW MONTHLY'!K464</f>
        <v>2.8</v>
      </c>
      <c r="P464" s="16" t="str">
        <f t="shared" si="69"/>
        <v>1</v>
      </c>
      <c r="Q464" s="241">
        <f>'RAW MONTHLY'!L464</f>
        <v>1773</v>
      </c>
      <c r="R464" s="249"/>
      <c r="S464" s="242">
        <f t="shared" si="70"/>
        <v>4462.05</v>
      </c>
      <c r="T464" s="30"/>
    </row>
    <row r="465" spans="1:20" ht="30" customHeight="1">
      <c r="A465" s="229">
        <f>'RAW MONTHLY'!A465</f>
        <v>44363</v>
      </c>
      <c r="B465" s="230" t="str">
        <f>'RAW MONTHLY'!C465</f>
        <v>APETE 33KV</v>
      </c>
      <c r="C465" s="5" t="str">
        <f t="shared" si="63"/>
        <v/>
      </c>
      <c r="D465" s="5" t="str">
        <f>'RAW MONTHLY'!E465</f>
        <v>EDC F/O</v>
      </c>
      <c r="E465" s="5" t="str">
        <f t="shared" si="71"/>
        <v>EDC</v>
      </c>
      <c r="F465" s="6"/>
      <c r="G465" s="5"/>
      <c r="H465" s="17">
        <f t="shared" si="64"/>
        <v>0</v>
      </c>
      <c r="I465" s="7">
        <f>'RAW MONTHLY'!H465</f>
        <v>0</v>
      </c>
      <c r="J465" s="8">
        <f>'RAW MONTHLY'!I465</f>
        <v>0.31597222222222221</v>
      </c>
      <c r="K465" s="235">
        <f t="shared" si="65"/>
        <v>0.31597222222222221</v>
      </c>
      <c r="L465" s="16">
        <f t="shared" si="66"/>
        <v>7.583333333333333</v>
      </c>
      <c r="M465" s="16">
        <f t="shared" si="67"/>
        <v>5.7</v>
      </c>
      <c r="N465" s="236" t="str">
        <f t="shared" si="68"/>
        <v>5.7</v>
      </c>
      <c r="O465" s="16">
        <f>'RAW MONTHLY'!K465</f>
        <v>5.7</v>
      </c>
      <c r="P465" s="16" t="str">
        <f t="shared" si="69"/>
        <v>1</v>
      </c>
      <c r="Q465" s="241">
        <f>'RAW MONTHLY'!L465</f>
        <v>9306</v>
      </c>
      <c r="R465" s="249"/>
      <c r="S465" s="242">
        <f t="shared" si="70"/>
        <v>70570.5</v>
      </c>
      <c r="T465" s="37"/>
    </row>
    <row r="466" spans="1:20" ht="30" customHeight="1">
      <c r="A466" s="229">
        <f>'RAW MONTHLY'!A466</f>
        <v>44364</v>
      </c>
      <c r="B466" s="230" t="str">
        <f>'RAW MONTHLY'!C466</f>
        <v>APETE 33KV</v>
      </c>
      <c r="C466" s="5" t="str">
        <f t="shared" si="63"/>
        <v>1</v>
      </c>
      <c r="D466" s="5" t="str">
        <f>'RAW MONTHLY'!E466</f>
        <v xml:space="preserve">EDC L/S </v>
      </c>
      <c r="E466" s="5" t="b">
        <f t="shared" si="71"/>
        <v>0</v>
      </c>
      <c r="F466" s="6"/>
      <c r="G466" s="5"/>
      <c r="H466" s="17">
        <f t="shared" si="64"/>
        <v>0.50902777777777775</v>
      </c>
      <c r="I466" s="7">
        <f>'RAW MONTHLY'!H466</f>
        <v>0.50902777777777775</v>
      </c>
      <c r="J466" s="8">
        <f>'RAW MONTHLY'!I466</f>
        <v>0.98611111111111116</v>
      </c>
      <c r="K466" s="235">
        <f t="shared" si="65"/>
        <v>0.98611111111111116</v>
      </c>
      <c r="L466" s="16">
        <f t="shared" si="66"/>
        <v>11.45</v>
      </c>
      <c r="M466" s="16">
        <f t="shared" si="67"/>
        <v>5.7</v>
      </c>
      <c r="N466" s="236" t="str">
        <f t="shared" si="68"/>
        <v>5.7</v>
      </c>
      <c r="O466" s="16">
        <f>'RAW MONTHLY'!K466</f>
        <v>5.7</v>
      </c>
      <c r="P466" s="16" t="str">
        <f t="shared" si="69"/>
        <v>1</v>
      </c>
      <c r="Q466" s="241">
        <f>'RAW MONTHLY'!L466</f>
        <v>9306</v>
      </c>
      <c r="R466" s="5"/>
      <c r="S466" s="242">
        <f t="shared" si="70"/>
        <v>106553.7</v>
      </c>
      <c r="T466" s="30"/>
    </row>
    <row r="467" spans="1:20" ht="30" customHeight="1">
      <c r="A467" s="229" t="str">
        <f>'RAW MONTHLY'!A467</f>
        <v>16/6/2021</v>
      </c>
      <c r="B467" s="230" t="str">
        <f>'RAW MONTHLY'!C467</f>
        <v>ERUWA TOWN 33KV FDR</v>
      </c>
      <c r="C467" s="5" t="str">
        <f t="shared" si="63"/>
        <v/>
      </c>
      <c r="D467" s="5" t="str">
        <f>'RAW MONTHLY'!E467</f>
        <v>EDC/F/O</v>
      </c>
      <c r="E467" s="5" t="str">
        <f t="shared" si="71"/>
        <v>EDC</v>
      </c>
      <c r="F467" s="6"/>
      <c r="G467" s="5"/>
      <c r="H467" s="17">
        <f t="shared" si="64"/>
        <v>0</v>
      </c>
      <c r="I467" s="7">
        <f>'RAW MONTHLY'!H467</f>
        <v>0</v>
      </c>
      <c r="J467" s="8">
        <f>'RAW MONTHLY'!I467</f>
        <v>0.46388888888888885</v>
      </c>
      <c r="K467" s="235">
        <f t="shared" si="65"/>
        <v>0.46388888888888885</v>
      </c>
      <c r="L467" s="16">
        <f t="shared" si="66"/>
        <v>11.133333333333333</v>
      </c>
      <c r="M467" s="16">
        <f t="shared" si="67"/>
        <v>0</v>
      </c>
      <c r="N467" s="236" t="str">
        <f t="shared" si="68"/>
        <v>0</v>
      </c>
      <c r="O467" s="16" t="str">
        <f>'RAW MONTHLY'!K467</f>
        <v>0MW</v>
      </c>
      <c r="P467" s="16" t="str">
        <f t="shared" si="69"/>
        <v>1</v>
      </c>
      <c r="Q467" s="241">
        <f>'RAW MONTHLY'!L467</f>
        <v>4000</v>
      </c>
      <c r="R467" s="246"/>
      <c r="S467" s="242">
        <f t="shared" si="70"/>
        <v>44533.333333333328</v>
      </c>
      <c r="T467" s="27"/>
    </row>
    <row r="468" spans="1:20" ht="30" customHeight="1">
      <c r="A468" s="229" t="str">
        <f>'RAW MONTHLY'!A468</f>
        <v>17/6/2021</v>
      </c>
      <c r="B468" s="230" t="str">
        <f>'RAW MONTHLY'!C468</f>
        <v>ERUWA/LANLATE 33KV FDR</v>
      </c>
      <c r="C468" s="5" t="str">
        <f t="shared" si="63"/>
        <v>1</v>
      </c>
      <c r="D468" s="5" t="str">
        <f>'RAW MONTHLY'!E468</f>
        <v>EDC/E/F</v>
      </c>
      <c r="E468" s="5" t="str">
        <f t="shared" si="71"/>
        <v>EDC</v>
      </c>
      <c r="F468" s="6"/>
      <c r="G468" s="5"/>
      <c r="H468" s="17">
        <f t="shared" si="64"/>
        <v>0.15277777777777776</v>
      </c>
      <c r="I468" s="7">
        <f>'RAW MONTHLY'!H468</f>
        <v>0.15277777777777776</v>
      </c>
      <c r="J468" s="8">
        <f>'RAW MONTHLY'!I468</f>
        <v>0.22569444444444445</v>
      </c>
      <c r="K468" s="235">
        <f t="shared" si="65"/>
        <v>0.22569444444444445</v>
      </c>
      <c r="L468" s="16">
        <f t="shared" si="66"/>
        <v>1.75</v>
      </c>
      <c r="M468" s="16">
        <f t="shared" si="67"/>
        <v>10</v>
      </c>
      <c r="N468" s="236" t="str">
        <f t="shared" si="68"/>
        <v>10</v>
      </c>
      <c r="O468" s="16" t="str">
        <f>'RAW MONTHLY'!K468</f>
        <v>10MW</v>
      </c>
      <c r="P468" s="16" t="str">
        <f t="shared" si="69"/>
        <v>1</v>
      </c>
      <c r="Q468" s="241">
        <f>'RAW MONTHLY'!L468</f>
        <v>4010</v>
      </c>
      <c r="R468" s="241"/>
      <c r="S468" s="242">
        <f t="shared" si="70"/>
        <v>7017.5</v>
      </c>
      <c r="T468" s="27"/>
    </row>
    <row r="469" spans="1:20" ht="30" customHeight="1">
      <c r="A469" s="229" t="str">
        <f>'RAW MONTHLY'!A469</f>
        <v>17/6/2021</v>
      </c>
      <c r="B469" s="230" t="str">
        <f>'RAW MONTHLY'!C469</f>
        <v>OMI ADIO 33KV FDR</v>
      </c>
      <c r="C469" s="5" t="str">
        <f t="shared" si="63"/>
        <v>1</v>
      </c>
      <c r="D469" s="5" t="str">
        <f>'RAW MONTHLY'!E469</f>
        <v>EDC/F/O</v>
      </c>
      <c r="E469" s="5" t="str">
        <f t="shared" si="71"/>
        <v>EDC</v>
      </c>
      <c r="F469" s="6"/>
      <c r="G469" s="6"/>
      <c r="H469" s="17">
        <f t="shared" si="64"/>
        <v>0.15277777777777776</v>
      </c>
      <c r="I469" s="7">
        <f>'RAW MONTHLY'!H469</f>
        <v>0.15277777777777776</v>
      </c>
      <c r="J469" s="8">
        <f>'RAW MONTHLY'!I469</f>
        <v>0.22569444444444445</v>
      </c>
      <c r="K469" s="235">
        <f t="shared" si="65"/>
        <v>0.22569444444444445</v>
      </c>
      <c r="L469" s="16">
        <f t="shared" si="66"/>
        <v>1.75</v>
      </c>
      <c r="M469" s="16">
        <f t="shared" si="67"/>
        <v>2.1</v>
      </c>
      <c r="N469" s="236" t="str">
        <f t="shared" si="68"/>
        <v>2.1</v>
      </c>
      <c r="O469" s="16" t="str">
        <f>'RAW MONTHLY'!K469</f>
        <v>2.1MW</v>
      </c>
      <c r="P469" s="16" t="str">
        <f t="shared" si="69"/>
        <v>1</v>
      </c>
      <c r="Q469" s="241">
        <f>'RAW MONTHLY'!L469</f>
        <v>0</v>
      </c>
      <c r="R469" s="248"/>
      <c r="S469" s="242">
        <f t="shared" si="70"/>
        <v>0</v>
      </c>
      <c r="T469" s="29"/>
    </row>
    <row r="470" spans="1:20" ht="30" customHeight="1">
      <c r="A470" s="229" t="str">
        <f>'RAW MONTHLY'!A470</f>
        <v>17/6/2021</v>
      </c>
      <c r="B470" s="230" t="str">
        <f>'RAW MONTHLY'!C470</f>
        <v>OMI ADIO 33KV FDR</v>
      </c>
      <c r="C470" s="5" t="str">
        <f t="shared" si="63"/>
        <v>1</v>
      </c>
      <c r="D470" s="5" t="str">
        <f>'RAW MONTHLY'!E470</f>
        <v>EDC/F/O</v>
      </c>
      <c r="E470" s="5" t="str">
        <f t="shared" si="71"/>
        <v>EDC</v>
      </c>
      <c r="F470" s="6"/>
      <c r="G470" s="6"/>
      <c r="H470" s="17">
        <f t="shared" si="64"/>
        <v>0.22569444444444445</v>
      </c>
      <c r="I470" s="7">
        <f>'RAW MONTHLY'!H470</f>
        <v>0.22569444444444445</v>
      </c>
      <c r="J470" s="8">
        <f>'RAW MONTHLY'!I470</f>
        <v>0.25555555555555559</v>
      </c>
      <c r="K470" s="235">
        <f t="shared" si="65"/>
        <v>0.25555555555555559</v>
      </c>
      <c r="L470" s="16">
        <f t="shared" si="66"/>
        <v>0.71666666666666667</v>
      </c>
      <c r="M470" s="16">
        <f t="shared" si="67"/>
        <v>0</v>
      </c>
      <c r="N470" s="236" t="str">
        <f t="shared" si="68"/>
        <v>0</v>
      </c>
      <c r="O470" s="16" t="str">
        <f>'RAW MONTHLY'!K470</f>
        <v>0MW</v>
      </c>
      <c r="P470" s="16" t="str">
        <f t="shared" si="69"/>
        <v>1</v>
      </c>
      <c r="Q470" s="241">
        <f>'RAW MONTHLY'!L470</f>
        <v>9634</v>
      </c>
      <c r="R470" s="248"/>
      <c r="S470" s="242">
        <f t="shared" si="70"/>
        <v>6904.3666666666668</v>
      </c>
      <c r="T470" s="42"/>
    </row>
    <row r="471" spans="1:20" ht="30" customHeight="1">
      <c r="A471" s="229" t="str">
        <f>'RAW MONTHLY'!A471</f>
        <v>17/6/2021</v>
      </c>
      <c r="B471" s="230" t="str">
        <f>'RAW MONTHLY'!C471</f>
        <v>OMI ADIO 33KV FDR</v>
      </c>
      <c r="C471" s="5" t="str">
        <f t="shared" si="63"/>
        <v>1</v>
      </c>
      <c r="D471" s="5" t="str">
        <f>'RAW MONTHLY'!E471</f>
        <v>TCN/L/S</v>
      </c>
      <c r="E471" s="5" t="str">
        <f t="shared" si="71"/>
        <v>L/S</v>
      </c>
      <c r="F471" s="6"/>
      <c r="G471" s="6"/>
      <c r="H471" s="17">
        <f t="shared" si="64"/>
        <v>0.44166666666666665</v>
      </c>
      <c r="I471" s="7">
        <f>'RAW MONTHLY'!H471</f>
        <v>0.44166666666666665</v>
      </c>
      <c r="J471" s="8">
        <f>'RAW MONTHLY'!I471</f>
        <v>0.71388888888888891</v>
      </c>
      <c r="K471" s="235">
        <f t="shared" si="65"/>
        <v>0.71388888888888891</v>
      </c>
      <c r="L471" s="16">
        <f t="shared" si="66"/>
        <v>6.5333333333333332</v>
      </c>
      <c r="M471" s="16">
        <f t="shared" si="67"/>
        <v>6.4</v>
      </c>
      <c r="N471" s="236" t="str">
        <f t="shared" si="68"/>
        <v>6.4</v>
      </c>
      <c r="O471" s="16" t="str">
        <f>'RAW MONTHLY'!K471</f>
        <v>6.4MW</v>
      </c>
      <c r="P471" s="16" t="str">
        <f t="shared" si="69"/>
        <v>1</v>
      </c>
      <c r="Q471" s="241">
        <f>'RAW MONTHLY'!L471</f>
        <v>9634</v>
      </c>
      <c r="R471" s="248"/>
      <c r="S471" s="242">
        <f t="shared" si="70"/>
        <v>62942.133333333331</v>
      </c>
      <c r="T471" s="42"/>
    </row>
    <row r="472" spans="1:20" ht="30" customHeight="1">
      <c r="A472" s="229" t="str">
        <f>'RAW MONTHLY'!A472</f>
        <v>17/6/2021</v>
      </c>
      <c r="B472" s="230" t="str">
        <f>'RAW MONTHLY'!C472</f>
        <v>APATA 33KV FDR</v>
      </c>
      <c r="C472" s="5" t="str">
        <f t="shared" si="63"/>
        <v>1</v>
      </c>
      <c r="D472" s="5" t="str">
        <f>'RAW MONTHLY'!E472</f>
        <v>TCN/L/S</v>
      </c>
      <c r="E472" s="5" t="str">
        <f t="shared" si="71"/>
        <v>L/S</v>
      </c>
      <c r="F472" s="6"/>
      <c r="G472" s="6"/>
      <c r="H472" s="17">
        <f t="shared" si="64"/>
        <v>0.57986111111111105</v>
      </c>
      <c r="I472" s="7">
        <f>'RAW MONTHLY'!H472</f>
        <v>0.57986111111111105</v>
      </c>
      <c r="J472" s="8">
        <f>'RAW MONTHLY'!I472</f>
        <v>0.59722222222222221</v>
      </c>
      <c r="K472" s="235">
        <f t="shared" si="65"/>
        <v>0.59722222222222221</v>
      </c>
      <c r="L472" s="16">
        <f t="shared" si="66"/>
        <v>0.41666666666666669</v>
      </c>
      <c r="M472" s="16">
        <f t="shared" si="67"/>
        <v>8</v>
      </c>
      <c r="N472" s="236" t="str">
        <f t="shared" si="68"/>
        <v>8</v>
      </c>
      <c r="O472" s="16" t="str">
        <f>'RAW MONTHLY'!K472</f>
        <v>8MW</v>
      </c>
      <c r="P472" s="16" t="str">
        <f t="shared" si="69"/>
        <v>1</v>
      </c>
      <c r="Q472" s="241">
        <f>'RAW MONTHLY'!L472</f>
        <v>117</v>
      </c>
      <c r="R472" s="248"/>
      <c r="S472" s="242">
        <f t="shared" si="70"/>
        <v>48.75</v>
      </c>
      <c r="T472" s="20"/>
    </row>
    <row r="473" spans="1:20" ht="30" customHeight="1">
      <c r="A473" s="229" t="str">
        <f>'RAW MONTHLY'!A473</f>
        <v>17/6/2021</v>
      </c>
      <c r="B473" s="230" t="str">
        <f>'RAW MONTHLY'!C473</f>
        <v>ERUWA TOWN 33KV FDR</v>
      </c>
      <c r="C473" s="5" t="str">
        <f t="shared" si="63"/>
        <v>1</v>
      </c>
      <c r="D473" s="5" t="str">
        <f>'RAW MONTHLY'!E473</f>
        <v>TCN/L/S</v>
      </c>
      <c r="E473" s="5" t="str">
        <f t="shared" si="71"/>
        <v>L/S</v>
      </c>
      <c r="F473" s="6"/>
      <c r="G473" s="6"/>
      <c r="H473" s="17">
        <f t="shared" si="64"/>
        <v>0.64930555555555558</v>
      </c>
      <c r="I473" s="7">
        <f>'RAW MONTHLY'!H473</f>
        <v>0.64930555555555558</v>
      </c>
      <c r="J473" s="8">
        <f>'RAW MONTHLY'!I473</f>
        <v>0.99930555555555556</v>
      </c>
      <c r="K473" s="235">
        <f t="shared" si="65"/>
        <v>0.99930555555555556</v>
      </c>
      <c r="L473" s="16">
        <f t="shared" si="66"/>
        <v>8.4</v>
      </c>
      <c r="M473" s="16">
        <f t="shared" si="67"/>
        <v>2.5</v>
      </c>
      <c r="N473" s="236" t="str">
        <f t="shared" si="68"/>
        <v>2.5</v>
      </c>
      <c r="O473" s="16" t="str">
        <f>'RAW MONTHLY'!K473</f>
        <v>2.5MW</v>
      </c>
      <c r="P473" s="16" t="str">
        <f t="shared" si="69"/>
        <v>0</v>
      </c>
      <c r="Q473" s="241">
        <f>'RAW MONTHLY'!L473</f>
        <v>4000</v>
      </c>
      <c r="R473" s="248"/>
      <c r="S473" s="242">
        <f t="shared" si="70"/>
        <v>0</v>
      </c>
      <c r="T473" s="20"/>
    </row>
    <row r="474" spans="1:20" ht="30" customHeight="1">
      <c r="A474" s="229" t="str">
        <f>'RAW MONTHLY'!A474</f>
        <v>17/6/2021</v>
      </c>
      <c r="B474" s="230" t="str">
        <f>'RAW MONTHLY'!C474</f>
        <v>ERUWA/LANLATE 33KV FDR</v>
      </c>
      <c r="C474" s="5" t="str">
        <f t="shared" si="63"/>
        <v>1</v>
      </c>
      <c r="D474" s="5" t="str">
        <f>'RAW MONTHLY'!E474</f>
        <v>TCN/L/S</v>
      </c>
      <c r="E474" s="5" t="str">
        <f t="shared" si="71"/>
        <v>L/S</v>
      </c>
      <c r="F474" s="6"/>
      <c r="G474" s="6"/>
      <c r="H474" s="17">
        <f t="shared" si="64"/>
        <v>0.8041666666666667</v>
      </c>
      <c r="I474" s="7">
        <f>'RAW MONTHLY'!H474</f>
        <v>0.8041666666666667</v>
      </c>
      <c r="J474" s="8">
        <f>'RAW MONTHLY'!I474</f>
        <v>0.80902777777777779</v>
      </c>
      <c r="K474" s="235">
        <f t="shared" si="65"/>
        <v>0.80902777777777779</v>
      </c>
      <c r="L474" s="16">
        <f t="shared" si="66"/>
        <v>0.11666666666666667</v>
      </c>
      <c r="M474" s="16">
        <f t="shared" si="67"/>
        <v>14</v>
      </c>
      <c r="N474" s="236" t="str">
        <f t="shared" si="68"/>
        <v>14</v>
      </c>
      <c r="O474" s="16" t="str">
        <f>'RAW MONTHLY'!K474</f>
        <v>14MW</v>
      </c>
      <c r="P474" s="16" t="str">
        <f t="shared" si="69"/>
        <v>1</v>
      </c>
      <c r="Q474" s="241">
        <f>'RAW MONTHLY'!L474</f>
        <v>4010</v>
      </c>
      <c r="R474" s="247"/>
      <c r="S474" s="242">
        <f t="shared" si="70"/>
        <v>467.83333333333331</v>
      </c>
      <c r="T474" s="6"/>
    </row>
    <row r="475" spans="1:20" ht="30" customHeight="1">
      <c r="A475" s="229" t="str">
        <f>'RAW MONTHLY'!A475</f>
        <v>17/6/2021</v>
      </c>
      <c r="B475" s="230" t="str">
        <f>'RAW MONTHLY'!C475</f>
        <v>OMI ADIO 33KV FDR</v>
      </c>
      <c r="C475" s="5" t="str">
        <f t="shared" si="63"/>
        <v>1</v>
      </c>
      <c r="D475" s="5" t="str">
        <f>'RAW MONTHLY'!E475</f>
        <v>EDC/F/O</v>
      </c>
      <c r="E475" s="5" t="str">
        <f t="shared" si="71"/>
        <v>EDC</v>
      </c>
      <c r="F475" s="6"/>
      <c r="G475" s="6"/>
      <c r="H475" s="17">
        <f t="shared" si="64"/>
        <v>0.8041666666666667</v>
      </c>
      <c r="I475" s="7">
        <f>'RAW MONTHLY'!H475</f>
        <v>0.8041666666666667</v>
      </c>
      <c r="J475" s="8">
        <f>'RAW MONTHLY'!I475</f>
        <v>0.80902777777777779</v>
      </c>
      <c r="K475" s="235">
        <f t="shared" si="65"/>
        <v>0.80902777777777779</v>
      </c>
      <c r="L475" s="16">
        <f t="shared" si="66"/>
        <v>0.11666666666666667</v>
      </c>
      <c r="M475" s="16">
        <f t="shared" si="67"/>
        <v>2.4</v>
      </c>
      <c r="N475" s="236" t="str">
        <f t="shared" si="68"/>
        <v>2.4</v>
      </c>
      <c r="O475" s="16" t="str">
        <f>'RAW MONTHLY'!K475</f>
        <v>2.4MW</v>
      </c>
      <c r="P475" s="16" t="str">
        <f t="shared" si="69"/>
        <v>1</v>
      </c>
      <c r="Q475" s="241">
        <f>'RAW MONTHLY'!L475</f>
        <v>0</v>
      </c>
      <c r="R475" s="247"/>
      <c r="S475" s="242">
        <f t="shared" si="70"/>
        <v>0</v>
      </c>
      <c r="T475" s="6"/>
    </row>
    <row r="476" spans="1:20" ht="30" customHeight="1">
      <c r="A476" s="229" t="str">
        <f>'RAW MONTHLY'!A476</f>
        <v>17/6/2021</v>
      </c>
      <c r="B476" s="230" t="str">
        <f>'RAW MONTHLY'!C476</f>
        <v>OMI ADIO 33KV FDR</v>
      </c>
      <c r="C476" s="5" t="str">
        <f t="shared" si="63"/>
        <v>1</v>
      </c>
      <c r="D476" s="5" t="str">
        <f>'RAW MONTHLY'!E476</f>
        <v>EDC/F/O</v>
      </c>
      <c r="E476" s="5" t="str">
        <f t="shared" si="71"/>
        <v>EDC</v>
      </c>
      <c r="F476" s="6"/>
      <c r="G476" s="6"/>
      <c r="H476" s="17">
        <f t="shared" si="64"/>
        <v>0.80902777777777779</v>
      </c>
      <c r="I476" s="7">
        <f>'RAW MONTHLY'!H476</f>
        <v>0.80902777777777779</v>
      </c>
      <c r="J476" s="8">
        <f>'RAW MONTHLY'!I476</f>
        <v>0.99930555555555556</v>
      </c>
      <c r="K476" s="235">
        <f t="shared" si="65"/>
        <v>0.99930555555555556</v>
      </c>
      <c r="L476" s="16">
        <f t="shared" si="66"/>
        <v>4.5666666666666664</v>
      </c>
      <c r="M476" s="16">
        <f t="shared" si="67"/>
        <v>0</v>
      </c>
      <c r="N476" s="236" t="str">
        <f t="shared" si="68"/>
        <v>0</v>
      </c>
      <c r="O476" s="16" t="str">
        <f>'RAW MONTHLY'!K476</f>
        <v>0MW</v>
      </c>
      <c r="P476" s="16" t="str">
        <f t="shared" si="69"/>
        <v>0</v>
      </c>
      <c r="Q476" s="241">
        <f>'RAW MONTHLY'!L476</f>
        <v>0</v>
      </c>
      <c r="R476" s="248"/>
      <c r="S476" s="242">
        <f t="shared" si="70"/>
        <v>0</v>
      </c>
      <c r="T476" s="6"/>
    </row>
    <row r="477" spans="1:20" ht="30" customHeight="1">
      <c r="A477" s="229" t="str">
        <f>'RAW MONTHLY'!A477</f>
        <v>16/6/2021</v>
      </c>
      <c r="B477" s="230" t="str">
        <f>'RAW MONTHLY'!C477</f>
        <v>INTRCHANGE 33KV</v>
      </c>
      <c r="C477" s="5" t="str">
        <f t="shared" si="63"/>
        <v/>
      </c>
      <c r="D477" s="5" t="str">
        <f>'RAW MONTHLY'!E477</f>
        <v>EDC F/O</v>
      </c>
      <c r="E477" s="5" t="str">
        <f t="shared" si="71"/>
        <v>EDC</v>
      </c>
      <c r="F477" s="5"/>
      <c r="G477" s="5"/>
      <c r="H477" s="17">
        <f t="shared" si="64"/>
        <v>0</v>
      </c>
      <c r="I477" s="7">
        <f>'RAW MONTHLY'!H477</f>
        <v>0</v>
      </c>
      <c r="J477" s="8">
        <f>'RAW MONTHLY'!I477</f>
        <v>0.57291666666666663</v>
      </c>
      <c r="K477" s="235">
        <f t="shared" si="65"/>
        <v>0.57291666666666663</v>
      </c>
      <c r="L477" s="16">
        <f t="shared" si="66"/>
        <v>13.75</v>
      </c>
      <c r="M477" s="16">
        <f t="shared" si="67"/>
        <v>12</v>
      </c>
      <c r="N477" s="236" t="str">
        <f t="shared" si="68"/>
        <v>12</v>
      </c>
      <c r="O477" s="16">
        <f>'RAW MONTHLY'!K477</f>
        <v>12</v>
      </c>
      <c r="P477" s="16" t="str">
        <f t="shared" si="69"/>
        <v>1</v>
      </c>
      <c r="Q477" s="241">
        <f>'RAW MONTHLY'!L477</f>
        <v>492</v>
      </c>
      <c r="R477" s="249"/>
      <c r="S477" s="242">
        <f t="shared" si="70"/>
        <v>6765</v>
      </c>
      <c r="T477" s="30"/>
    </row>
    <row r="478" spans="1:20" ht="30" customHeight="1">
      <c r="A478" s="229" t="str">
        <f>'RAW MONTHLY'!A478</f>
        <v>17/6/2021</v>
      </c>
      <c r="B478" s="230" t="str">
        <f>'RAW MONTHLY'!C478</f>
        <v>LIBERTY 33KV</v>
      </c>
      <c r="C478" s="5" t="str">
        <f t="shared" si="63"/>
        <v>1</v>
      </c>
      <c r="D478" s="5" t="str">
        <f>'RAW MONTHLY'!E478</f>
        <v>EDC F/O</v>
      </c>
      <c r="E478" s="5" t="str">
        <f t="shared" si="71"/>
        <v>EDC</v>
      </c>
      <c r="F478" s="5"/>
      <c r="G478" s="5"/>
      <c r="H478" s="17">
        <f t="shared" si="64"/>
        <v>0.34375</v>
      </c>
      <c r="I478" s="7">
        <f>'RAW MONTHLY'!H478</f>
        <v>0.34375</v>
      </c>
      <c r="J478" s="8">
        <f>'RAW MONTHLY'!I478</f>
        <v>0.36041666666666666</v>
      </c>
      <c r="K478" s="235">
        <f t="shared" si="65"/>
        <v>0.36041666666666666</v>
      </c>
      <c r="L478" s="16">
        <f t="shared" si="66"/>
        <v>0.4</v>
      </c>
      <c r="M478" s="16">
        <f t="shared" si="67"/>
        <v>5</v>
      </c>
      <c r="N478" s="236" t="str">
        <f t="shared" si="68"/>
        <v>5</v>
      </c>
      <c r="O478" s="16">
        <f>'RAW MONTHLY'!K478</f>
        <v>5</v>
      </c>
      <c r="P478" s="16" t="str">
        <f t="shared" si="69"/>
        <v>1</v>
      </c>
      <c r="Q478" s="241">
        <f>'RAW MONTHLY'!L478</f>
        <v>11</v>
      </c>
      <c r="R478" s="249"/>
      <c r="S478" s="242">
        <f t="shared" si="70"/>
        <v>4.4000000000000004</v>
      </c>
      <c r="T478" s="30"/>
    </row>
    <row r="479" spans="1:20" ht="30" customHeight="1">
      <c r="A479" s="229" t="str">
        <f>'RAW MONTHLY'!A479</f>
        <v>17/6/2021</v>
      </c>
      <c r="B479" s="230" t="str">
        <f>'RAW MONTHLY'!C479</f>
        <v>INTRCHANGE 33KV</v>
      </c>
      <c r="C479" s="5" t="str">
        <f t="shared" si="63"/>
        <v>1</v>
      </c>
      <c r="D479" s="5" t="str">
        <f>'RAW MONTHLY'!E479</f>
        <v>EDC F/O</v>
      </c>
      <c r="E479" s="5" t="str">
        <f t="shared" si="71"/>
        <v>EDC</v>
      </c>
      <c r="F479" s="5"/>
      <c r="G479" s="5"/>
      <c r="H479" s="17">
        <f t="shared" si="64"/>
        <v>0.63194444444444442</v>
      </c>
      <c r="I479" s="7">
        <f>'RAW MONTHLY'!H479</f>
        <v>0.63194444444444442</v>
      </c>
      <c r="J479" s="8">
        <f>'RAW MONTHLY'!I479</f>
        <v>0.64374999999999993</v>
      </c>
      <c r="K479" s="235">
        <f t="shared" si="65"/>
        <v>0.64374999999999993</v>
      </c>
      <c r="L479" s="16">
        <f t="shared" si="66"/>
        <v>0.28333333333333333</v>
      </c>
      <c r="M479" s="16">
        <f t="shared" si="67"/>
        <v>11</v>
      </c>
      <c r="N479" s="236" t="str">
        <f t="shared" si="68"/>
        <v>11</v>
      </c>
      <c r="O479" s="16">
        <f>'RAW MONTHLY'!K479</f>
        <v>11</v>
      </c>
      <c r="P479" s="16" t="str">
        <f t="shared" si="69"/>
        <v>1</v>
      </c>
      <c r="Q479" s="241">
        <f>'RAW MONTHLY'!L479</f>
        <v>492</v>
      </c>
      <c r="R479" s="249"/>
      <c r="S479" s="242">
        <f t="shared" si="70"/>
        <v>139.4</v>
      </c>
      <c r="T479" s="30"/>
    </row>
    <row r="480" spans="1:20" ht="30" customHeight="1">
      <c r="A480" s="229" t="str">
        <f>'RAW MONTHLY'!A480</f>
        <v>17/6/2021</v>
      </c>
      <c r="B480" s="230">
        <f>'RAW MONTHLY'!C480</f>
        <v>0</v>
      </c>
      <c r="C480" s="5" t="str">
        <f t="shared" si="63"/>
        <v/>
      </c>
      <c r="D480" s="5" t="str">
        <f>'RAW MONTHLY'!E480</f>
        <v>TCN L/S</v>
      </c>
      <c r="E480" s="5" t="str">
        <f t="shared" si="71"/>
        <v>L/S</v>
      </c>
      <c r="F480" s="5"/>
      <c r="G480" s="5"/>
      <c r="H480" s="17">
        <f t="shared" si="64"/>
        <v>0</v>
      </c>
      <c r="I480" s="7">
        <f>'RAW MONTHLY'!H480</f>
        <v>0</v>
      </c>
      <c r="J480" s="8">
        <f>'RAW MONTHLY'!I480</f>
        <v>0</v>
      </c>
      <c r="K480" s="235">
        <f t="shared" si="65"/>
        <v>0</v>
      </c>
      <c r="L480" s="16">
        <f t="shared" si="66"/>
        <v>0</v>
      </c>
      <c r="M480" s="16">
        <f t="shared" si="67"/>
        <v>0</v>
      </c>
      <c r="N480" s="236" t="str">
        <f t="shared" si="68"/>
        <v>0</v>
      </c>
      <c r="O480" s="16">
        <f>'RAW MONTHLY'!K480</f>
        <v>0</v>
      </c>
      <c r="P480" s="16" t="str">
        <f t="shared" si="69"/>
        <v>1</v>
      </c>
      <c r="Q480" s="241">
        <f>'RAW MONTHLY'!L480</f>
        <v>0</v>
      </c>
      <c r="R480" s="5"/>
      <c r="S480" s="242">
        <f t="shared" si="70"/>
        <v>0</v>
      </c>
      <c r="T480" s="30"/>
    </row>
    <row r="481" spans="1:20" ht="30" customHeight="1">
      <c r="A481" s="229" t="str">
        <f>'RAW MONTHLY'!A481</f>
        <v>16/6/2021</v>
      </c>
      <c r="B481" s="230" t="str">
        <f>'RAW MONTHLY'!C481</f>
        <v>ROM 33KV</v>
      </c>
      <c r="C481" s="5" t="str">
        <f t="shared" si="63"/>
        <v/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0</v>
      </c>
      <c r="I481" s="7">
        <f>'RAW MONTHLY'!H481</f>
        <v>0</v>
      </c>
      <c r="J481" s="8">
        <f>'RAW MONTHLY'!I481</f>
        <v>0.59027777777777779</v>
      </c>
      <c r="K481" s="235">
        <f t="shared" si="65"/>
        <v>0.59027777777777779</v>
      </c>
      <c r="L481" s="16">
        <f t="shared" si="66"/>
        <v>14.166666666666668</v>
      </c>
      <c r="M481" s="16">
        <f t="shared" si="67"/>
        <v>2</v>
      </c>
      <c r="N481" s="236" t="str">
        <f t="shared" si="68"/>
        <v>2</v>
      </c>
      <c r="O481" s="16">
        <f>'RAW MONTHLY'!K481</f>
        <v>2</v>
      </c>
      <c r="P481" s="16" t="str">
        <f t="shared" si="69"/>
        <v>1</v>
      </c>
      <c r="Q481" s="241">
        <f>'RAW MONTHLY'!L481</f>
        <v>14</v>
      </c>
      <c r="R481" s="249"/>
      <c r="S481" s="242">
        <f t="shared" si="70"/>
        <v>198.33333333333334</v>
      </c>
      <c r="T481" s="30"/>
    </row>
    <row r="482" spans="1:20" ht="30" customHeight="1">
      <c r="A482" s="229" t="str">
        <f>'RAW MONTHLY'!A482</f>
        <v>17/6/2021</v>
      </c>
      <c r="B482" s="230" t="str">
        <f>'RAW MONTHLY'!C482</f>
        <v>ROM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0.63194444444444442</v>
      </c>
      <c r="I482" s="7">
        <f>'RAW MONTHLY'!H482</f>
        <v>0.63194444444444442</v>
      </c>
      <c r="J482" s="8">
        <f>'RAW MONTHLY'!I482</f>
        <v>0.8569444444444444</v>
      </c>
      <c r="K482" s="235">
        <f t="shared" si="65"/>
        <v>0.8569444444444444</v>
      </c>
      <c r="L482" s="16">
        <f t="shared" si="66"/>
        <v>5.4</v>
      </c>
      <c r="M482" s="16">
        <f t="shared" si="67"/>
        <v>1.5</v>
      </c>
      <c r="N482" s="236" t="str">
        <f t="shared" si="68"/>
        <v>1.5</v>
      </c>
      <c r="O482" s="16">
        <f>'RAW MONTHLY'!K482</f>
        <v>1.5</v>
      </c>
      <c r="P482" s="16" t="str">
        <f t="shared" si="69"/>
        <v>1</v>
      </c>
      <c r="Q482" s="241">
        <f>'RAW MONTHLY'!L482</f>
        <v>14</v>
      </c>
      <c r="R482" s="5"/>
      <c r="S482" s="242">
        <f t="shared" si="70"/>
        <v>75.600000000000009</v>
      </c>
      <c r="T482" s="30"/>
    </row>
    <row r="483" spans="1:20" ht="30" customHeight="1">
      <c r="A483" s="229" t="str">
        <f>'RAW MONTHLY'!A483</f>
        <v>18/6/2021</v>
      </c>
      <c r="B483" s="230" t="str">
        <f>'RAW MONTHLY'!C483</f>
        <v>OLUYOLE 33KV</v>
      </c>
      <c r="C483" s="5" t="str">
        <f t="shared" si="63"/>
        <v>1</v>
      </c>
      <c r="D483" s="5" t="str">
        <f>'RAW MONTHLY'!E483</f>
        <v>TCN L/S</v>
      </c>
      <c r="E483" s="5" t="str">
        <f t="shared" si="71"/>
        <v>L/S</v>
      </c>
      <c r="F483" s="5"/>
      <c r="G483" s="5"/>
      <c r="H483" s="17">
        <f t="shared" si="64"/>
        <v>1.9444444444444445E-2</v>
      </c>
      <c r="I483" s="7">
        <f>'RAW MONTHLY'!H483</f>
        <v>1.9444444444444445E-2</v>
      </c>
      <c r="J483" s="8">
        <f>'RAW MONTHLY'!I483</f>
        <v>2.2916666666666669E-2</v>
      </c>
      <c r="K483" s="235">
        <f t="shared" si="65"/>
        <v>2.2916666666666669E-2</v>
      </c>
      <c r="L483" s="16">
        <f t="shared" si="66"/>
        <v>8.3333333333333329E-2</v>
      </c>
      <c r="M483" s="16">
        <f t="shared" si="67"/>
        <v>11</v>
      </c>
      <c r="N483" s="236" t="str">
        <f t="shared" si="68"/>
        <v>11</v>
      </c>
      <c r="O483" s="16">
        <f>'RAW MONTHLY'!K483</f>
        <v>11</v>
      </c>
      <c r="P483" s="16" t="str">
        <f t="shared" si="69"/>
        <v>1</v>
      </c>
      <c r="Q483" s="241">
        <f>'RAW MONTHLY'!L483</f>
        <v>14</v>
      </c>
      <c r="R483" s="5"/>
      <c r="S483" s="242">
        <f t="shared" si="70"/>
        <v>1.1666666666666665</v>
      </c>
      <c r="T483" s="37"/>
    </row>
    <row r="484" spans="1:20" ht="30" customHeight="1">
      <c r="A484" s="229" t="str">
        <f>'RAW MONTHLY'!A484</f>
        <v>18/6/2021</v>
      </c>
      <c r="B484" s="230" t="str">
        <f>'RAW MONTHLY'!C484</f>
        <v>EXPRESS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0.39027777777777778</v>
      </c>
      <c r="I484" s="7">
        <f>'RAW MONTHLY'!H484</f>
        <v>0.39027777777777778</v>
      </c>
      <c r="J484" s="8">
        <f>'RAW MONTHLY'!I484</f>
        <v>0.3972222222222222</v>
      </c>
      <c r="K484" s="235">
        <f t="shared" si="65"/>
        <v>0.3972222222222222</v>
      </c>
      <c r="L484" s="16">
        <f t="shared" si="66"/>
        <v>0.16666666666666666</v>
      </c>
      <c r="M484" s="16">
        <f t="shared" si="67"/>
        <v>6</v>
      </c>
      <c r="N484" s="236" t="str">
        <f t="shared" si="68"/>
        <v>6</v>
      </c>
      <c r="O484" s="16">
        <f>'RAW MONTHLY'!K484</f>
        <v>6</v>
      </c>
      <c r="P484" s="16" t="str">
        <f t="shared" si="69"/>
        <v>1</v>
      </c>
      <c r="Q484" s="241">
        <f>'RAW MONTHLY'!L484</f>
        <v>0</v>
      </c>
      <c r="R484" s="249"/>
      <c r="S484" s="242">
        <f t="shared" si="70"/>
        <v>0</v>
      </c>
      <c r="T484" s="30"/>
    </row>
    <row r="485" spans="1:20" ht="30" customHeight="1">
      <c r="A485" s="229" t="str">
        <f>'RAW MONTHLY'!A485</f>
        <v>18/6/2021</v>
      </c>
      <c r="B485" s="230" t="str">
        <f>'RAW MONTHLY'!C485</f>
        <v>INDUSTRIAL 33KV</v>
      </c>
      <c r="C485" s="5" t="str">
        <f t="shared" si="63"/>
        <v>1</v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0.4236111111111111</v>
      </c>
      <c r="I485" s="7">
        <f>'RAW MONTHLY'!H485</f>
        <v>0.4236111111111111</v>
      </c>
      <c r="J485" s="8">
        <f>'RAW MONTHLY'!I485</f>
        <v>0.42986111111111108</v>
      </c>
      <c r="K485" s="235">
        <f t="shared" si="65"/>
        <v>0.42986111111111108</v>
      </c>
      <c r="L485" s="16">
        <f t="shared" si="66"/>
        <v>0.15</v>
      </c>
      <c r="M485" s="16">
        <f t="shared" si="67"/>
        <v>6</v>
      </c>
      <c r="N485" s="236" t="str">
        <f t="shared" si="68"/>
        <v>6</v>
      </c>
      <c r="O485" s="16">
        <f>'RAW MONTHLY'!K485</f>
        <v>6</v>
      </c>
      <c r="P485" s="16" t="str">
        <f t="shared" si="69"/>
        <v>1</v>
      </c>
      <c r="Q485" s="241">
        <f>'RAW MONTHLY'!L485</f>
        <v>25</v>
      </c>
      <c r="R485" s="249"/>
      <c r="S485" s="242">
        <f t="shared" si="70"/>
        <v>3.75</v>
      </c>
      <c r="T485" s="37"/>
    </row>
    <row r="486" spans="1:20" ht="30" customHeight="1">
      <c r="A486" s="229" t="str">
        <f>'RAW MONTHLY'!A486</f>
        <v>18/6/2021</v>
      </c>
      <c r="B486" s="230" t="str">
        <f>'RAW MONTHLY'!C486</f>
        <v>OLUYOLE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0.4770833333333333</v>
      </c>
      <c r="I486" s="7">
        <f>'RAW MONTHLY'!H486</f>
        <v>0.4770833333333333</v>
      </c>
      <c r="J486" s="8">
        <f>'RAW MONTHLY'!I486</f>
        <v>0.48819444444444443</v>
      </c>
      <c r="K486" s="235">
        <f t="shared" si="65"/>
        <v>0.48819444444444443</v>
      </c>
      <c r="L486" s="16">
        <f t="shared" si="66"/>
        <v>0.26666666666666666</v>
      </c>
      <c r="M486" s="16">
        <f t="shared" si="67"/>
        <v>9</v>
      </c>
      <c r="N486" s="236" t="str">
        <f t="shared" si="68"/>
        <v>9</v>
      </c>
      <c r="O486" s="16">
        <f>'RAW MONTHLY'!K486</f>
        <v>9</v>
      </c>
      <c r="P486" s="16" t="str">
        <f t="shared" si="69"/>
        <v>1</v>
      </c>
      <c r="Q486" s="241">
        <f>'RAW MONTHLY'!L486</f>
        <v>14</v>
      </c>
      <c r="R486" s="5"/>
      <c r="S486" s="242">
        <f t="shared" si="70"/>
        <v>3.7333333333333334</v>
      </c>
      <c r="T486" s="30"/>
    </row>
    <row r="487" spans="1:20" ht="30" customHeight="1">
      <c r="A487" s="229" t="str">
        <f>'RAW MONTHLY'!A487</f>
        <v>18/6/2021</v>
      </c>
      <c r="B487" s="230" t="str">
        <f>'RAW MONTHLY'!C487</f>
        <v>INTRCHANGE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0.49236111111111108</v>
      </c>
      <c r="I487" s="7">
        <f>'RAW MONTHLY'!H487</f>
        <v>0.49236111111111108</v>
      </c>
      <c r="J487" s="8">
        <f>'RAW MONTHLY'!I487</f>
        <v>0.49861111111111112</v>
      </c>
      <c r="K487" s="235">
        <f t="shared" si="65"/>
        <v>0.49861111111111112</v>
      </c>
      <c r="L487" s="16">
        <f t="shared" si="66"/>
        <v>0.15</v>
      </c>
      <c r="M487" s="16">
        <f t="shared" si="67"/>
        <v>6</v>
      </c>
      <c r="N487" s="236" t="str">
        <f t="shared" si="68"/>
        <v>6</v>
      </c>
      <c r="O487" s="16">
        <f>'RAW MONTHLY'!K487</f>
        <v>6</v>
      </c>
      <c r="P487" s="16" t="str">
        <f t="shared" si="69"/>
        <v>1</v>
      </c>
      <c r="Q487" s="241">
        <f>'RAW MONTHLY'!L487</f>
        <v>492</v>
      </c>
      <c r="R487" s="246"/>
      <c r="S487" s="242">
        <f t="shared" si="70"/>
        <v>73.8</v>
      </c>
      <c r="T487" s="27"/>
    </row>
    <row r="488" spans="1:20" ht="30" customHeight="1">
      <c r="A488" s="229" t="str">
        <f>'RAW MONTHLY'!A488</f>
        <v>18/6/2021</v>
      </c>
      <c r="B488" s="230" t="str">
        <f>'RAW MONTHLY'!C488</f>
        <v>INTRCHANGE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0.67708333333333337</v>
      </c>
      <c r="I488" s="7">
        <f>'RAW MONTHLY'!H488</f>
        <v>0.67708333333333337</v>
      </c>
      <c r="J488" s="8">
        <f>'RAW MONTHLY'!I488</f>
        <v>0.76388888888888884</v>
      </c>
      <c r="K488" s="235">
        <f t="shared" si="65"/>
        <v>0.76388888888888884</v>
      </c>
      <c r="L488" s="16">
        <f t="shared" si="66"/>
        <v>2.0833333333333335</v>
      </c>
      <c r="M488" s="16">
        <f t="shared" si="67"/>
        <v>13</v>
      </c>
      <c r="N488" s="236" t="str">
        <f t="shared" si="68"/>
        <v>13</v>
      </c>
      <c r="O488" s="16">
        <f>'RAW MONTHLY'!K488</f>
        <v>13</v>
      </c>
      <c r="P488" s="16" t="str">
        <f t="shared" si="69"/>
        <v>1</v>
      </c>
      <c r="Q488" s="241">
        <f>'RAW MONTHLY'!L488</f>
        <v>492</v>
      </c>
      <c r="R488" s="241"/>
      <c r="S488" s="242">
        <f t="shared" si="70"/>
        <v>1025</v>
      </c>
      <c r="T488" s="27"/>
    </row>
    <row r="489" spans="1:20" ht="30" customHeight="1">
      <c r="A489" s="229" t="str">
        <f>'RAW MONTHLY'!A489</f>
        <v>18/6/2021</v>
      </c>
      <c r="B489" s="230" t="str">
        <f>'RAW MONTHLY'!C489</f>
        <v>ROM 33KV</v>
      </c>
      <c r="C489" s="5" t="str">
        <f t="shared" si="63"/>
        <v>1</v>
      </c>
      <c r="D489" s="5" t="str">
        <f>'RAW MONTHLY'!E489</f>
        <v>TCN L/S</v>
      </c>
      <c r="E489" s="5" t="str">
        <f t="shared" si="71"/>
        <v>L/S</v>
      </c>
      <c r="F489" s="6"/>
      <c r="G489" s="5"/>
      <c r="H489" s="17">
        <f t="shared" si="64"/>
        <v>0.37222222222222223</v>
      </c>
      <c r="I489" s="7">
        <f>'RAW MONTHLY'!H489</f>
        <v>0.37222222222222223</v>
      </c>
      <c r="J489" s="8">
        <f>'RAW MONTHLY'!I489</f>
        <v>0.4993055555555555</v>
      </c>
      <c r="K489" s="235">
        <f t="shared" si="65"/>
        <v>0.4993055555555555</v>
      </c>
      <c r="L489" s="16">
        <f t="shared" si="66"/>
        <v>3.05</v>
      </c>
      <c r="M489" s="16">
        <f t="shared" si="67"/>
        <v>2.4</v>
      </c>
      <c r="N489" s="236" t="str">
        <f t="shared" si="68"/>
        <v>2.4</v>
      </c>
      <c r="O489" s="16">
        <f>'RAW MONTHLY'!K489</f>
        <v>2.4</v>
      </c>
      <c r="P489" s="16" t="str">
        <f t="shared" si="69"/>
        <v>1</v>
      </c>
      <c r="Q489" s="241">
        <f>'RAW MONTHLY'!L489</f>
        <v>14</v>
      </c>
      <c r="R489" s="241"/>
      <c r="S489" s="242">
        <f t="shared" si="70"/>
        <v>42.699999999999996</v>
      </c>
      <c r="T489" s="29"/>
    </row>
    <row r="490" spans="1:20" ht="30" customHeight="1">
      <c r="A490" s="229" t="str">
        <f>'RAW MONTHLY'!A490</f>
        <v>18/6/2021</v>
      </c>
      <c r="B490" s="230" t="str">
        <f>'RAW MONTHLY'!C490</f>
        <v>ROM 33KV</v>
      </c>
      <c r="C490" s="5" t="str">
        <f t="shared" si="63"/>
        <v>1</v>
      </c>
      <c r="D490" s="5" t="str">
        <f>'RAW MONTHLY'!E490</f>
        <v>EDC F/O</v>
      </c>
      <c r="E490" s="5" t="str">
        <f t="shared" si="71"/>
        <v>EDC</v>
      </c>
      <c r="F490" s="6"/>
      <c r="G490" s="5"/>
      <c r="H490" s="17">
        <f t="shared" si="64"/>
        <v>0.67708333333333337</v>
      </c>
      <c r="I490" s="7">
        <f>'RAW MONTHLY'!H490</f>
        <v>0.67708333333333337</v>
      </c>
      <c r="J490" s="8">
        <f>'RAW MONTHLY'!I490</f>
        <v>0.99930555555555556</v>
      </c>
      <c r="K490" s="235">
        <f t="shared" si="65"/>
        <v>0.99930555555555556</v>
      </c>
      <c r="L490" s="16">
        <f t="shared" si="66"/>
        <v>7.7333333333333343</v>
      </c>
      <c r="M490" s="16">
        <f t="shared" si="67"/>
        <v>0</v>
      </c>
      <c r="N490" s="236" t="str">
        <f t="shared" si="68"/>
        <v>0</v>
      </c>
      <c r="O490" s="16">
        <f>'RAW MONTHLY'!K490</f>
        <v>0</v>
      </c>
      <c r="P490" s="16" t="str">
        <f t="shared" si="69"/>
        <v>0</v>
      </c>
      <c r="Q490" s="241">
        <f>'RAW MONTHLY'!L490</f>
        <v>0</v>
      </c>
      <c r="R490" s="241"/>
      <c r="S490" s="242">
        <f t="shared" si="70"/>
        <v>0</v>
      </c>
      <c r="T490" s="42"/>
    </row>
    <row r="491" spans="1:20" ht="30" customHeight="1">
      <c r="A491" s="229" t="str">
        <f>'RAW MONTHLY'!A491</f>
        <v>18/6/2021</v>
      </c>
      <c r="B491" s="230" t="str">
        <f>'RAW MONTHLY'!C491</f>
        <v>ERUWA TOWN 33KV FDR</v>
      </c>
      <c r="C491" s="5" t="str">
        <f t="shared" si="63"/>
        <v/>
      </c>
      <c r="D491" s="5" t="str">
        <f>'RAW MONTHLY'!E491</f>
        <v>TCN/L/S</v>
      </c>
      <c r="E491" s="5" t="str">
        <f t="shared" si="71"/>
        <v>L/S</v>
      </c>
      <c r="F491" s="6"/>
      <c r="G491" s="6"/>
      <c r="H491" s="17">
        <f t="shared" si="64"/>
        <v>0</v>
      </c>
      <c r="I491" s="7">
        <f>'RAW MONTHLY'!H491</f>
        <v>0</v>
      </c>
      <c r="J491" s="8">
        <f>'RAW MONTHLY'!I491</f>
        <v>0.39583333333333331</v>
      </c>
      <c r="K491" s="235">
        <f t="shared" si="65"/>
        <v>0.39583333333333331</v>
      </c>
      <c r="L491" s="16">
        <f t="shared" si="66"/>
        <v>9.5</v>
      </c>
      <c r="M491" s="16">
        <f t="shared" si="67"/>
        <v>0</v>
      </c>
      <c r="N491" s="236" t="str">
        <f t="shared" si="68"/>
        <v>0</v>
      </c>
      <c r="O491" s="16" t="str">
        <f>'RAW MONTHLY'!K491</f>
        <v>0MW</v>
      </c>
      <c r="P491" s="16" t="str">
        <f t="shared" si="69"/>
        <v>1</v>
      </c>
      <c r="Q491" s="241">
        <f>'RAW MONTHLY'!L491</f>
        <v>4000</v>
      </c>
      <c r="R491" s="248"/>
      <c r="S491" s="242">
        <f t="shared" si="70"/>
        <v>38000</v>
      </c>
      <c r="T491" s="42"/>
    </row>
    <row r="492" spans="1:20" ht="30" customHeight="1">
      <c r="A492" s="229" t="str">
        <f>'RAW MONTHLY'!A492</f>
        <v>18/6/2021</v>
      </c>
      <c r="B492" s="230" t="str">
        <f>'RAW MONTHLY'!C492</f>
        <v>OMI ADIO 33KV FDR</v>
      </c>
      <c r="C492" s="5" t="str">
        <f t="shared" si="63"/>
        <v/>
      </c>
      <c r="D492" s="5" t="str">
        <f>'RAW MONTHLY'!E492</f>
        <v>TCN/L/S</v>
      </c>
      <c r="E492" s="5" t="str">
        <f t="shared" si="71"/>
        <v>L/S</v>
      </c>
      <c r="F492" s="6"/>
      <c r="G492" s="6"/>
      <c r="H492" s="17">
        <f t="shared" si="64"/>
        <v>0</v>
      </c>
      <c r="I492" s="7">
        <f>'RAW MONTHLY'!H492</f>
        <v>0</v>
      </c>
      <c r="J492" s="8">
        <f>'RAW MONTHLY'!I492</f>
        <v>0.14166666666666666</v>
      </c>
      <c r="K492" s="235">
        <f t="shared" si="65"/>
        <v>0.14166666666666666</v>
      </c>
      <c r="L492" s="16">
        <f t="shared" si="66"/>
        <v>3.4</v>
      </c>
      <c r="M492" s="16">
        <f t="shared" si="67"/>
        <v>0</v>
      </c>
      <c r="N492" s="236" t="str">
        <f t="shared" si="68"/>
        <v>0</v>
      </c>
      <c r="O492" s="16" t="str">
        <f>'RAW MONTHLY'!K492</f>
        <v>0MW</v>
      </c>
      <c r="P492" s="16" t="str">
        <f t="shared" si="69"/>
        <v>1</v>
      </c>
      <c r="Q492" s="241">
        <f>'RAW MONTHLY'!L492</f>
        <v>9634</v>
      </c>
      <c r="R492" s="248"/>
      <c r="S492" s="242">
        <f t="shared" si="70"/>
        <v>32755.599999999999</v>
      </c>
      <c r="T492" s="20"/>
    </row>
    <row r="493" spans="1:20" ht="30" customHeight="1">
      <c r="A493" s="229" t="str">
        <f>'RAW MONTHLY'!A493</f>
        <v>18/6/2021</v>
      </c>
      <c r="B493" s="230" t="str">
        <f>'RAW MONTHLY'!C493</f>
        <v>OMI ADIO 33KV FDR</v>
      </c>
      <c r="C493" s="5" t="str">
        <f t="shared" si="63"/>
        <v>1</v>
      </c>
      <c r="D493" s="5" t="str">
        <f>'RAW MONTHLY'!E493</f>
        <v>TCN/L/S</v>
      </c>
      <c r="E493" s="5" t="str">
        <f t="shared" si="71"/>
        <v>L/S</v>
      </c>
      <c r="F493" s="6"/>
      <c r="G493" s="6"/>
      <c r="H493" s="17">
        <f t="shared" si="64"/>
        <v>0.35972222222222222</v>
      </c>
      <c r="I493" s="7">
        <f>'RAW MONTHLY'!H493</f>
        <v>0.35972222222222222</v>
      </c>
      <c r="J493" s="8">
        <f>'RAW MONTHLY'!I493</f>
        <v>0.67708333333333337</v>
      </c>
      <c r="K493" s="235">
        <f t="shared" si="65"/>
        <v>0.67708333333333337</v>
      </c>
      <c r="L493" s="16">
        <f t="shared" si="66"/>
        <v>7.6166666666666671</v>
      </c>
      <c r="M493" s="16">
        <f t="shared" si="67"/>
        <v>7.7</v>
      </c>
      <c r="N493" s="236" t="str">
        <f t="shared" si="68"/>
        <v>7.7</v>
      </c>
      <c r="O493" s="16" t="str">
        <f>'RAW MONTHLY'!K493</f>
        <v>7.7MW</v>
      </c>
      <c r="P493" s="16" t="str">
        <f t="shared" si="69"/>
        <v>1</v>
      </c>
      <c r="Q493" s="241">
        <f>'RAW MONTHLY'!L493</f>
        <v>9634</v>
      </c>
      <c r="R493" s="248"/>
      <c r="S493" s="242">
        <f t="shared" si="70"/>
        <v>73378.966666666674</v>
      </c>
      <c r="T493" s="20"/>
    </row>
    <row r="494" spans="1:20" ht="30" customHeight="1">
      <c r="A494" s="229" t="str">
        <f>'RAW MONTHLY'!A494</f>
        <v>18/6/2021</v>
      </c>
      <c r="B494" s="230" t="str">
        <f>'RAW MONTHLY'!C494</f>
        <v>ERUWA/LANLATE 33KV FDR</v>
      </c>
      <c r="C494" s="5" t="str">
        <f t="shared" si="63"/>
        <v>1</v>
      </c>
      <c r="D494" s="5" t="str">
        <f>'RAW MONTHLY'!E494</f>
        <v>EDC/E/F</v>
      </c>
      <c r="E494" s="5" t="str">
        <f t="shared" si="71"/>
        <v>EDC</v>
      </c>
      <c r="F494" s="6"/>
      <c r="G494" s="6"/>
      <c r="H494" s="17">
        <f t="shared" si="64"/>
        <v>0.53125</v>
      </c>
      <c r="I494" s="7">
        <f>'RAW MONTHLY'!H494</f>
        <v>0.53125</v>
      </c>
      <c r="J494" s="8">
        <f>'RAW MONTHLY'!I494</f>
        <v>0.6743055555555556</v>
      </c>
      <c r="K494" s="235">
        <f t="shared" si="65"/>
        <v>0.6743055555555556</v>
      </c>
      <c r="L494" s="16">
        <f t="shared" si="66"/>
        <v>3.4333333333333336</v>
      </c>
      <c r="M494" s="16">
        <f t="shared" si="67"/>
        <v>4</v>
      </c>
      <c r="N494" s="236" t="str">
        <f t="shared" si="68"/>
        <v>4.0</v>
      </c>
      <c r="O494" s="16" t="str">
        <f>'RAW MONTHLY'!K494</f>
        <v>4.0MW</v>
      </c>
      <c r="P494" s="16" t="str">
        <f t="shared" si="69"/>
        <v>1</v>
      </c>
      <c r="Q494" s="241">
        <f>'RAW MONTHLY'!L494</f>
        <v>4010</v>
      </c>
      <c r="R494" s="247"/>
      <c r="S494" s="242">
        <f t="shared" si="70"/>
        <v>13767.666666666668</v>
      </c>
      <c r="T494" s="6"/>
    </row>
    <row r="495" spans="1:20" ht="30" customHeight="1">
      <c r="A495" s="229" t="str">
        <f>'RAW MONTHLY'!A495</f>
        <v>18/6/2021</v>
      </c>
      <c r="B495" s="230" t="str">
        <f>'RAW MONTHLY'!C495</f>
        <v>ERUWA TOWN 33KV FDR</v>
      </c>
      <c r="C495" s="5" t="str">
        <f t="shared" si="63"/>
        <v>1</v>
      </c>
      <c r="D495" s="5" t="str">
        <f>'RAW MONTHLY'!E495</f>
        <v>EDC/F/O</v>
      </c>
      <c r="E495" s="5" t="str">
        <f t="shared" si="71"/>
        <v>EDC</v>
      </c>
      <c r="F495" s="6"/>
      <c r="G495" s="6"/>
      <c r="H495" s="17">
        <f t="shared" si="64"/>
        <v>0.53125</v>
      </c>
      <c r="I495" s="7">
        <f>'RAW MONTHLY'!H495</f>
        <v>0.53125</v>
      </c>
      <c r="J495" s="8">
        <f>'RAW MONTHLY'!I495</f>
        <v>0.99930555555555556</v>
      </c>
      <c r="K495" s="235">
        <f t="shared" si="65"/>
        <v>0.99930555555555556</v>
      </c>
      <c r="L495" s="16">
        <f t="shared" si="66"/>
        <v>11.233333333333333</v>
      </c>
      <c r="M495" s="16">
        <f t="shared" si="67"/>
        <v>0</v>
      </c>
      <c r="N495" s="236" t="str">
        <f t="shared" si="68"/>
        <v>0</v>
      </c>
      <c r="O495" s="16" t="str">
        <f>'RAW MONTHLY'!K495</f>
        <v>0MW</v>
      </c>
      <c r="P495" s="16" t="str">
        <f t="shared" si="69"/>
        <v>0</v>
      </c>
      <c r="Q495" s="241">
        <f>'RAW MONTHLY'!L495</f>
        <v>0</v>
      </c>
      <c r="R495" s="247"/>
      <c r="S495" s="242">
        <f t="shared" si="70"/>
        <v>0</v>
      </c>
      <c r="T495" s="6"/>
    </row>
    <row r="496" spans="1:20" ht="30" customHeight="1">
      <c r="A496" s="229" t="str">
        <f>'RAW MONTHLY'!A496</f>
        <v>18/6/2021</v>
      </c>
      <c r="B496" s="230" t="str">
        <f>'RAW MONTHLY'!C496</f>
        <v>OMI ADIO 33KV FDR</v>
      </c>
      <c r="C496" s="5" t="str">
        <f t="shared" si="63"/>
        <v>1</v>
      </c>
      <c r="D496" s="5" t="str">
        <f>'RAW MONTHLY'!E496</f>
        <v>EDC/O/C</v>
      </c>
      <c r="E496" s="5" t="str">
        <f t="shared" si="71"/>
        <v>EDC</v>
      </c>
      <c r="F496" s="6"/>
      <c r="G496" s="6"/>
      <c r="H496" s="17">
        <f t="shared" si="64"/>
        <v>0.70000000000000007</v>
      </c>
      <c r="I496" s="7">
        <f>'RAW MONTHLY'!H496</f>
        <v>0.70000000000000007</v>
      </c>
      <c r="J496" s="8">
        <f>'RAW MONTHLY'!I496</f>
        <v>0.99930555555555556</v>
      </c>
      <c r="K496" s="235">
        <f t="shared" si="65"/>
        <v>0.99930555555555556</v>
      </c>
      <c r="L496" s="16">
        <f t="shared" si="66"/>
        <v>7.1833333333333336</v>
      </c>
      <c r="M496" s="16">
        <f t="shared" si="67"/>
        <v>8</v>
      </c>
      <c r="N496" s="236" t="str">
        <f t="shared" si="68"/>
        <v>8.0</v>
      </c>
      <c r="O496" s="16" t="str">
        <f>'RAW MONTHLY'!K496</f>
        <v>8.0MW</v>
      </c>
      <c r="P496" s="16" t="str">
        <f t="shared" si="69"/>
        <v>0</v>
      </c>
      <c r="Q496" s="241">
        <f>'RAW MONTHLY'!L496</f>
        <v>0</v>
      </c>
      <c r="R496" s="248"/>
      <c r="S496" s="242">
        <f t="shared" si="70"/>
        <v>0</v>
      </c>
      <c r="T496" s="6"/>
    </row>
    <row r="497" spans="1:20" ht="30" customHeight="1">
      <c r="A497" s="229" t="str">
        <f>'RAW MONTHLY'!A497</f>
        <v>18/6/2021</v>
      </c>
      <c r="B497" s="230" t="str">
        <f>'RAW MONTHLY'!C497</f>
        <v>ERUWA/LANLATE 33KV FDR</v>
      </c>
      <c r="C497" s="5" t="str">
        <f t="shared" si="63"/>
        <v>1</v>
      </c>
      <c r="D497" s="5" t="str">
        <f>'RAW MONTHLY'!E497</f>
        <v>EDC/O/C</v>
      </c>
      <c r="E497" s="5" t="str">
        <f t="shared" si="71"/>
        <v>EDC</v>
      </c>
      <c r="F497" s="6"/>
      <c r="G497" s="6"/>
      <c r="H497" s="17">
        <f t="shared" si="64"/>
        <v>0.70000000000000007</v>
      </c>
      <c r="I497" s="7">
        <f>'RAW MONTHLY'!H497</f>
        <v>0.70000000000000007</v>
      </c>
      <c r="J497" s="8">
        <f>'RAW MONTHLY'!I497</f>
        <v>0.76458333333333339</v>
      </c>
      <c r="K497" s="235">
        <f t="shared" si="65"/>
        <v>0.76458333333333339</v>
      </c>
      <c r="L497" s="16">
        <f t="shared" si="66"/>
        <v>1.5500000000000003</v>
      </c>
      <c r="M497" s="16">
        <f t="shared" si="67"/>
        <v>10</v>
      </c>
      <c r="N497" s="236" t="str">
        <f t="shared" si="68"/>
        <v>10</v>
      </c>
      <c r="O497" s="16" t="str">
        <f>'RAW MONTHLY'!K497</f>
        <v>10MW</v>
      </c>
      <c r="P497" s="16" t="str">
        <f t="shared" si="69"/>
        <v>1</v>
      </c>
      <c r="Q497" s="241">
        <f>'RAW MONTHLY'!L497</f>
        <v>4010</v>
      </c>
      <c r="R497" s="248"/>
      <c r="S497" s="242">
        <f t="shared" si="70"/>
        <v>6215.5000000000009</v>
      </c>
      <c r="T497" s="6"/>
    </row>
    <row r="498" spans="1:20" ht="30" customHeight="1">
      <c r="A498" s="229" t="str">
        <f>'RAW MONTHLY'!A498</f>
        <v>18/6/2021</v>
      </c>
      <c r="B498" s="230" t="str">
        <f>'RAW MONTHLY'!C498</f>
        <v>ERUWA/LANLATE 33KV FDR</v>
      </c>
      <c r="C498" s="5" t="str">
        <f t="shared" si="63"/>
        <v>1</v>
      </c>
      <c r="D498" s="5" t="str">
        <f>'RAW MONTHLY'!E498</f>
        <v>EDC/E/F</v>
      </c>
      <c r="E498" s="5" t="str">
        <f t="shared" si="71"/>
        <v>EDC</v>
      </c>
      <c r="F498" s="5"/>
      <c r="G498" s="5"/>
      <c r="H498" s="17">
        <f t="shared" si="64"/>
        <v>0.79791666666666661</v>
      </c>
      <c r="I498" s="7">
        <f>'RAW MONTHLY'!H498</f>
        <v>0.79791666666666661</v>
      </c>
      <c r="J498" s="8">
        <f>'RAW MONTHLY'!I498</f>
        <v>0.8041666666666667</v>
      </c>
      <c r="K498" s="235">
        <f t="shared" si="65"/>
        <v>0.8041666666666667</v>
      </c>
      <c r="L498" s="16">
        <f t="shared" si="66"/>
        <v>0.15</v>
      </c>
      <c r="M498" s="16">
        <f t="shared" si="67"/>
        <v>1</v>
      </c>
      <c r="N498" s="236" t="str">
        <f t="shared" si="68"/>
        <v>1</v>
      </c>
      <c r="O498" s="16" t="str">
        <f>'RAW MONTHLY'!K498</f>
        <v>1MW</v>
      </c>
      <c r="P498" s="16" t="str">
        <f t="shared" si="69"/>
        <v>1</v>
      </c>
      <c r="Q498" s="241">
        <f>'RAW MONTHLY'!L498</f>
        <v>4010</v>
      </c>
      <c r="R498" s="249"/>
      <c r="S498" s="242">
        <f t="shared" si="70"/>
        <v>601.5</v>
      </c>
      <c r="T498" s="30"/>
    </row>
    <row r="499" spans="1:20" ht="30" customHeight="1">
      <c r="A499" s="229" t="str">
        <f>'RAW MONTHLY'!A499</f>
        <v>18/6/2021</v>
      </c>
      <c r="B499" s="230" t="str">
        <f>'RAW MONTHLY'!C499</f>
        <v>ERUWA/LANLATE 33KV FDR</v>
      </c>
      <c r="C499" s="5" t="str">
        <f t="shared" si="63"/>
        <v>1</v>
      </c>
      <c r="D499" s="5" t="str">
        <f>'RAW MONTHLY'!E499</f>
        <v>TCN/F/O</v>
      </c>
      <c r="E499" s="5" t="str">
        <f t="shared" si="71"/>
        <v>F/O</v>
      </c>
      <c r="F499" s="5"/>
      <c r="G499" s="5"/>
      <c r="H499" s="17">
        <f t="shared" si="64"/>
        <v>0.82291666666666663</v>
      </c>
      <c r="I499" s="7">
        <f>'RAW MONTHLY'!H499</f>
        <v>0.82291666666666663</v>
      </c>
      <c r="J499" s="8">
        <f>'RAW MONTHLY'!I499</f>
        <v>0.99930555555555556</v>
      </c>
      <c r="K499" s="235">
        <f t="shared" si="65"/>
        <v>0.99930555555555556</v>
      </c>
      <c r="L499" s="16">
        <f t="shared" si="66"/>
        <v>4.2333333333333334</v>
      </c>
      <c r="M499" s="16">
        <f t="shared" si="67"/>
        <v>1</v>
      </c>
      <c r="N499" s="236" t="str">
        <f t="shared" si="68"/>
        <v>1</v>
      </c>
      <c r="O499" s="16" t="str">
        <f>'RAW MONTHLY'!K499</f>
        <v>1MW</v>
      </c>
      <c r="P499" s="16" t="str">
        <f t="shared" si="69"/>
        <v>0</v>
      </c>
      <c r="Q499" s="241">
        <f>'RAW MONTHLY'!L499</f>
        <v>0</v>
      </c>
      <c r="R499" s="249"/>
      <c r="S499" s="242">
        <f t="shared" si="70"/>
        <v>0</v>
      </c>
      <c r="T499" s="30"/>
    </row>
    <row r="500" spans="1:20" ht="30" customHeight="1">
      <c r="A500" s="229">
        <f>'RAW MONTHLY'!A500</f>
        <v>44365</v>
      </c>
      <c r="B500" s="230" t="str">
        <f>'RAW MONTHLY'!C500</f>
        <v>APETE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0.23611111111111113</v>
      </c>
      <c r="I500" s="7">
        <f>'RAW MONTHLY'!H500</f>
        <v>0.23611111111111113</v>
      </c>
      <c r="J500" s="8">
        <f>'RAW MONTHLY'!I500</f>
        <v>0.99930555555555556</v>
      </c>
      <c r="K500" s="235">
        <f t="shared" si="65"/>
        <v>0.99930555555555556</v>
      </c>
      <c r="L500" s="16">
        <f t="shared" si="66"/>
        <v>18.316666666666666</v>
      </c>
      <c r="M500" s="16">
        <f t="shared" si="67"/>
        <v>5.7</v>
      </c>
      <c r="N500" s="236" t="str">
        <f t="shared" si="68"/>
        <v>5.7</v>
      </c>
      <c r="O500" s="16">
        <f>'RAW MONTHLY'!K500</f>
        <v>5.7</v>
      </c>
      <c r="P500" s="16" t="str">
        <f t="shared" si="69"/>
        <v>0</v>
      </c>
      <c r="Q500" s="241">
        <f>'RAW MONTHLY'!L500</f>
        <v>0</v>
      </c>
      <c r="R500" s="249"/>
      <c r="S500" s="242">
        <f t="shared" si="70"/>
        <v>0</v>
      </c>
      <c r="T500" s="30"/>
    </row>
    <row r="501" spans="1:20" ht="30" customHeight="1">
      <c r="A501" s="229">
        <f>'RAW MONTHLY'!A501</f>
        <v>44365</v>
      </c>
      <c r="B501" s="230" t="str">
        <f>'RAW MONTHLY'!C501</f>
        <v>AGODI 1</v>
      </c>
      <c r="C501" s="5" t="str">
        <f t="shared" si="63"/>
        <v>1</v>
      </c>
      <c r="D501" s="5" t="str">
        <f>'RAW MONTHLY'!E501</f>
        <v>EDC P/O</v>
      </c>
      <c r="E501" s="5" t="str">
        <f t="shared" si="71"/>
        <v>EDC</v>
      </c>
      <c r="F501" s="5"/>
      <c r="G501" s="5"/>
      <c r="H501" s="17">
        <f t="shared" si="64"/>
        <v>0.47361111111111115</v>
      </c>
      <c r="I501" s="7">
        <f>'RAW MONTHLY'!H501</f>
        <v>0.47361111111111115</v>
      </c>
      <c r="J501" s="8">
        <f>'RAW MONTHLY'!I501</f>
        <v>0.59236111111111112</v>
      </c>
      <c r="K501" s="235">
        <f t="shared" si="65"/>
        <v>0.59236111111111112</v>
      </c>
      <c r="L501" s="16">
        <f t="shared" si="66"/>
        <v>2.85</v>
      </c>
      <c r="M501" s="16">
        <f t="shared" si="67"/>
        <v>11</v>
      </c>
      <c r="N501" s="236" t="str">
        <f t="shared" si="68"/>
        <v>11</v>
      </c>
      <c r="O501" s="16">
        <f>'RAW MONTHLY'!K501</f>
        <v>11</v>
      </c>
      <c r="P501" s="16" t="str">
        <f t="shared" si="69"/>
        <v>1</v>
      </c>
      <c r="Q501" s="241">
        <f>'RAW MONTHLY'!L501</f>
        <v>227</v>
      </c>
      <c r="R501" s="5"/>
      <c r="S501" s="242">
        <f t="shared" si="70"/>
        <v>646.95000000000005</v>
      </c>
      <c r="T501" s="30"/>
    </row>
    <row r="502" spans="1:20" ht="30" customHeight="1">
      <c r="A502" s="229">
        <f>'RAW MONTHLY'!A502</f>
        <v>44365</v>
      </c>
      <c r="B502" s="230" t="str">
        <f>'RAW MONTHLY'!C502</f>
        <v>MINISTER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0.47361111111111115</v>
      </c>
      <c r="I502" s="7">
        <f>'RAW MONTHLY'!H502</f>
        <v>0.47361111111111115</v>
      </c>
      <c r="J502" s="8">
        <f>'RAW MONTHLY'!I502</f>
        <v>0.59305555555555556</v>
      </c>
      <c r="K502" s="235">
        <f t="shared" si="65"/>
        <v>0.59305555555555556</v>
      </c>
      <c r="L502" s="16">
        <f t="shared" si="66"/>
        <v>2.8666666666666667</v>
      </c>
      <c r="M502" s="16">
        <f t="shared" si="67"/>
        <v>0.1</v>
      </c>
      <c r="N502" s="236" t="str">
        <f t="shared" si="68"/>
        <v>0.1</v>
      </c>
      <c r="O502" s="16">
        <f>'RAW MONTHLY'!K502</f>
        <v>0.1</v>
      </c>
      <c r="P502" s="16" t="str">
        <f t="shared" si="69"/>
        <v>1</v>
      </c>
      <c r="Q502" s="241">
        <f>'RAW MONTHLY'!L502</f>
        <v>6</v>
      </c>
      <c r="R502" s="249"/>
      <c r="S502" s="242">
        <f t="shared" si="70"/>
        <v>17.2</v>
      </c>
      <c r="T502" s="37"/>
    </row>
    <row r="503" spans="1:20" ht="30" customHeight="1">
      <c r="A503" s="229">
        <f>'RAW MONTHLY'!A503</f>
        <v>44365</v>
      </c>
      <c r="B503" s="230" t="str">
        <f>'RAW MONTHLY'!C503</f>
        <v>AGODI 2</v>
      </c>
      <c r="C503" s="5" t="str">
        <f t="shared" si="63"/>
        <v>1</v>
      </c>
      <c r="D503" s="5" t="str">
        <f>'RAW MONTHLY'!E503</f>
        <v>EDC P/O</v>
      </c>
      <c r="E503" s="5" t="str">
        <f t="shared" si="71"/>
        <v>EDC</v>
      </c>
      <c r="F503" s="6"/>
      <c r="G503" s="5"/>
      <c r="H503" s="17">
        <f t="shared" si="64"/>
        <v>0.47361111111111115</v>
      </c>
      <c r="I503" s="7">
        <f>'RAW MONTHLY'!H503</f>
        <v>0.47361111111111115</v>
      </c>
      <c r="J503" s="8">
        <f>'RAW MONTHLY'!I503</f>
        <v>0.59166666666666667</v>
      </c>
      <c r="K503" s="235">
        <f t="shared" si="65"/>
        <v>0.59166666666666667</v>
      </c>
      <c r="L503" s="16">
        <f t="shared" si="66"/>
        <v>2.8333333333333335</v>
      </c>
      <c r="M503" s="16">
        <f t="shared" si="67"/>
        <v>0.1</v>
      </c>
      <c r="N503" s="236" t="str">
        <f t="shared" si="68"/>
        <v>0.1</v>
      </c>
      <c r="O503" s="16">
        <f>'RAW MONTHLY'!K503</f>
        <v>0.1</v>
      </c>
      <c r="P503" s="16" t="str">
        <f t="shared" si="69"/>
        <v>1</v>
      </c>
      <c r="Q503" s="241">
        <f>'RAW MONTHLY'!L503</f>
        <v>1065</v>
      </c>
      <c r="R503" s="5"/>
      <c r="S503" s="242">
        <f t="shared" si="70"/>
        <v>3017.5</v>
      </c>
      <c r="T503" s="30"/>
    </row>
    <row r="504" spans="1:20" ht="30" customHeight="1">
      <c r="A504" s="229">
        <f>'RAW MONTHLY'!A504</f>
        <v>44365</v>
      </c>
      <c r="B504" s="230" t="str">
        <f>'RAW MONTHLY'!C504</f>
        <v>AGODI 2</v>
      </c>
      <c r="C504" s="5" t="str">
        <f t="shared" si="63"/>
        <v>1</v>
      </c>
      <c r="D504" s="5" t="str">
        <f>'RAW MONTHLY'!E504</f>
        <v>EDC F/O</v>
      </c>
      <c r="E504" s="5" t="str">
        <f t="shared" si="71"/>
        <v>EDC</v>
      </c>
      <c r="F504" s="6"/>
      <c r="G504" s="5"/>
      <c r="H504" s="17">
        <f t="shared" si="64"/>
        <v>0.60069444444444442</v>
      </c>
      <c r="I504" s="7">
        <f>'RAW MONTHLY'!H504</f>
        <v>0.60069444444444442</v>
      </c>
      <c r="J504" s="8">
        <f>'RAW MONTHLY'!I504</f>
        <v>0.69444444444444453</v>
      </c>
      <c r="K504" s="235">
        <f t="shared" si="65"/>
        <v>0.69444444444444453</v>
      </c>
      <c r="L504" s="16">
        <f t="shared" si="66"/>
        <v>2.25</v>
      </c>
      <c r="M504" s="16">
        <f t="shared" si="67"/>
        <v>0.1</v>
      </c>
      <c r="N504" s="236" t="str">
        <f t="shared" si="68"/>
        <v>0.1</v>
      </c>
      <c r="O504" s="16">
        <f>'RAW MONTHLY'!K504</f>
        <v>0.1</v>
      </c>
      <c r="P504" s="16" t="str">
        <f t="shared" si="69"/>
        <v>1</v>
      </c>
      <c r="Q504" s="241">
        <f>'RAW MONTHLY'!L504</f>
        <v>6</v>
      </c>
      <c r="R504" s="246"/>
      <c r="S504" s="242">
        <f t="shared" si="70"/>
        <v>13.5</v>
      </c>
      <c r="T504" s="27"/>
    </row>
    <row r="505" spans="1:20" ht="30" customHeight="1">
      <c r="A505" s="229">
        <f>'RAW MONTHLY'!A505</f>
        <v>44365</v>
      </c>
      <c r="B505" s="230" t="str">
        <f>'RAW MONTHLY'!C505</f>
        <v>MINISTER 33KV</v>
      </c>
      <c r="C505" s="5" t="str">
        <f t="shared" si="63"/>
        <v>1</v>
      </c>
      <c r="D505" s="5" t="str">
        <f>'RAW MONTHLY'!E505</f>
        <v>EDC F/O</v>
      </c>
      <c r="E505" s="5" t="str">
        <f t="shared" si="71"/>
        <v>EDC</v>
      </c>
      <c r="F505" s="6"/>
      <c r="G505" s="5"/>
      <c r="H505" s="17">
        <f t="shared" si="64"/>
        <v>0.95694444444444438</v>
      </c>
      <c r="I505" s="7">
        <f>'RAW MONTHLY'!H505</f>
        <v>0.95694444444444438</v>
      </c>
      <c r="J505" s="8">
        <f>'RAW MONTHLY'!I505</f>
        <v>0.99930555555555556</v>
      </c>
      <c r="K505" s="235">
        <f t="shared" si="65"/>
        <v>0.99930555555555556</v>
      </c>
      <c r="L505" s="16">
        <f t="shared" si="66"/>
        <v>1.0166666666666666</v>
      </c>
      <c r="M505" s="16">
        <f t="shared" si="67"/>
        <v>0.1</v>
      </c>
      <c r="N505" s="236" t="str">
        <f t="shared" si="68"/>
        <v>0.1</v>
      </c>
      <c r="O505" s="16">
        <f>'RAW MONTHLY'!K505</f>
        <v>0.1</v>
      </c>
      <c r="P505" s="16" t="str">
        <f t="shared" si="69"/>
        <v>0</v>
      </c>
      <c r="Q505" s="241">
        <f>'RAW MONTHLY'!L505</f>
        <v>0</v>
      </c>
      <c r="R505" s="241"/>
      <c r="S505" s="242">
        <f t="shared" si="70"/>
        <v>0</v>
      </c>
      <c r="T505" s="27"/>
    </row>
    <row r="506" spans="1:20" ht="30" customHeight="1">
      <c r="A506" s="229">
        <f>'RAW MONTHLY'!A506</f>
        <v>44365</v>
      </c>
      <c r="B506" s="230" t="str">
        <f>'RAW MONTHLY'!C506</f>
        <v>AGODI 1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0.95694444444444438</v>
      </c>
      <c r="I506" s="7">
        <f>'RAW MONTHLY'!H506</f>
        <v>0.95694444444444438</v>
      </c>
      <c r="J506" s="8">
        <f>'RAW MONTHLY'!I506</f>
        <v>0.96180555555555547</v>
      </c>
      <c r="K506" s="235">
        <f t="shared" si="65"/>
        <v>0.96180555555555547</v>
      </c>
      <c r="L506" s="16">
        <f t="shared" si="66"/>
        <v>0.11666666666666667</v>
      </c>
      <c r="M506" s="16">
        <f t="shared" si="67"/>
        <v>11</v>
      </c>
      <c r="N506" s="236" t="str">
        <f t="shared" si="68"/>
        <v>11</v>
      </c>
      <c r="O506" s="16">
        <f>'RAW MONTHLY'!K506</f>
        <v>11</v>
      </c>
      <c r="P506" s="16" t="str">
        <f t="shared" si="69"/>
        <v>1</v>
      </c>
      <c r="Q506" s="241">
        <f>'RAW MONTHLY'!L506</f>
        <v>227</v>
      </c>
      <c r="R506" s="248"/>
      <c r="S506" s="242">
        <f t="shared" si="70"/>
        <v>26.483333333333334</v>
      </c>
      <c r="T506" s="29"/>
    </row>
    <row r="507" spans="1:20" ht="30" customHeight="1">
      <c r="A507" s="229" t="str">
        <f>'RAW MONTHLY'!A507</f>
        <v>19/6/2021</v>
      </c>
      <c r="B507" s="230" t="str">
        <f>'RAW MONTHLY'!C507</f>
        <v>EXPRESS 33KV</v>
      </c>
      <c r="C507" s="5" t="str">
        <f t="shared" si="63"/>
        <v>1</v>
      </c>
      <c r="D507" s="5" t="str">
        <f>'RAW MONTHLY'!E507</f>
        <v>EDC F/O</v>
      </c>
      <c r="E507" s="5" t="str">
        <f t="shared" si="71"/>
        <v>EDC</v>
      </c>
      <c r="F507" s="6"/>
      <c r="G507" s="6"/>
      <c r="H507" s="17">
        <f t="shared" si="64"/>
        <v>0.38055555555555554</v>
      </c>
      <c r="I507" s="7">
        <f>'RAW MONTHLY'!H507</f>
        <v>0.38055555555555554</v>
      </c>
      <c r="J507" s="8">
        <f>'RAW MONTHLY'!I507</f>
        <v>0.38611111111111113</v>
      </c>
      <c r="K507" s="235">
        <f t="shared" si="65"/>
        <v>0.38611111111111113</v>
      </c>
      <c r="L507" s="16">
        <f t="shared" si="66"/>
        <v>0.13333333333333333</v>
      </c>
      <c r="M507" s="16">
        <f t="shared" si="67"/>
        <v>9</v>
      </c>
      <c r="N507" s="236" t="str">
        <f t="shared" si="68"/>
        <v>9</v>
      </c>
      <c r="O507" s="16">
        <f>'RAW MONTHLY'!K507</f>
        <v>9</v>
      </c>
      <c r="P507" s="16" t="str">
        <f t="shared" si="69"/>
        <v>1</v>
      </c>
      <c r="Q507" s="241">
        <f>'RAW MONTHLY'!L507</f>
        <v>1</v>
      </c>
      <c r="R507" s="248"/>
      <c r="S507" s="242">
        <f t="shared" si="70"/>
        <v>0.13333333333333333</v>
      </c>
      <c r="T507" s="29"/>
    </row>
    <row r="508" spans="1:20" ht="30" customHeight="1">
      <c r="A508" s="229" t="str">
        <f>'RAW MONTHLY'!A508</f>
        <v>19/6/2021</v>
      </c>
      <c r="B508" s="230" t="str">
        <f>'RAW MONTHLY'!C508</f>
        <v>INTERCHANGE 33KV</v>
      </c>
      <c r="C508" s="5" t="str">
        <f t="shared" si="63"/>
        <v>1</v>
      </c>
      <c r="D508" s="5" t="str">
        <f>'RAW MONTHLY'!E508</f>
        <v>EDC P/O</v>
      </c>
      <c r="E508" s="5" t="str">
        <f t="shared" si="71"/>
        <v>EDC</v>
      </c>
      <c r="F508" s="6"/>
      <c r="G508" s="6"/>
      <c r="H508" s="17">
        <f t="shared" si="64"/>
        <v>0.44513888888888892</v>
      </c>
      <c r="I508" s="7">
        <f>'RAW MONTHLY'!H508</f>
        <v>0.44513888888888892</v>
      </c>
      <c r="J508" s="8">
        <f>'RAW MONTHLY'!I508</f>
        <v>0.63750000000000007</v>
      </c>
      <c r="K508" s="235">
        <f t="shared" si="65"/>
        <v>0.63750000000000007</v>
      </c>
      <c r="L508" s="16">
        <f t="shared" si="66"/>
        <v>4.6166666666666671</v>
      </c>
      <c r="M508" s="16">
        <f t="shared" si="67"/>
        <v>9</v>
      </c>
      <c r="N508" s="236" t="str">
        <f t="shared" si="68"/>
        <v>9</v>
      </c>
      <c r="O508" s="16">
        <f>'RAW MONTHLY'!K508</f>
        <v>9</v>
      </c>
      <c r="P508" s="16" t="str">
        <f t="shared" si="69"/>
        <v>1</v>
      </c>
      <c r="Q508" s="241">
        <f>'RAW MONTHLY'!L508</f>
        <v>492</v>
      </c>
      <c r="R508" s="248"/>
      <c r="S508" s="242">
        <f t="shared" si="70"/>
        <v>2271.4</v>
      </c>
      <c r="T508" s="29"/>
    </row>
    <row r="509" spans="1:20" ht="30" customHeight="1">
      <c r="A509" s="229" t="str">
        <f>'RAW MONTHLY'!A509</f>
        <v>19/6/2021</v>
      </c>
      <c r="B509" s="230" t="str">
        <f>'RAW MONTHLY'!C509</f>
        <v>EXPRESS 33KV</v>
      </c>
      <c r="C509" s="5" t="str">
        <f t="shared" si="63"/>
        <v>1</v>
      </c>
      <c r="D509" s="5" t="str">
        <f>'RAW MONTHLY'!E509</f>
        <v>EDC F/O</v>
      </c>
      <c r="E509" s="5" t="str">
        <f t="shared" si="71"/>
        <v>EDC</v>
      </c>
      <c r="F509" s="6"/>
      <c r="G509" s="6"/>
      <c r="H509" s="17">
        <f t="shared" si="64"/>
        <v>0.44791666666666669</v>
      </c>
      <c r="I509" s="7">
        <f>'RAW MONTHLY'!H509</f>
        <v>0.44791666666666669</v>
      </c>
      <c r="J509" s="8">
        <f>'RAW MONTHLY'!I509</f>
        <v>0.45208333333333334</v>
      </c>
      <c r="K509" s="235">
        <f t="shared" si="65"/>
        <v>0.45208333333333334</v>
      </c>
      <c r="L509" s="16">
        <f t="shared" si="66"/>
        <v>0.1</v>
      </c>
      <c r="M509" s="16">
        <f t="shared" si="67"/>
        <v>3</v>
      </c>
      <c r="N509" s="236" t="str">
        <f t="shared" si="68"/>
        <v>3</v>
      </c>
      <c r="O509" s="16">
        <f>'RAW MONTHLY'!K509</f>
        <v>3</v>
      </c>
      <c r="P509" s="16" t="str">
        <f t="shared" si="69"/>
        <v>1</v>
      </c>
      <c r="Q509" s="241">
        <f>'RAW MONTHLY'!L509</f>
        <v>0</v>
      </c>
      <c r="R509" s="248"/>
      <c r="S509" s="242">
        <f t="shared" si="70"/>
        <v>0</v>
      </c>
      <c r="T509" s="29"/>
    </row>
    <row r="510" spans="1:20" ht="30" customHeight="1">
      <c r="A510" s="229" t="str">
        <f>'RAW MONTHLY'!A510</f>
        <v>19/6/2021</v>
      </c>
      <c r="B510" s="230" t="str">
        <f>'RAW MONTHLY'!C510</f>
        <v>INDUSTRIAL 33KV</v>
      </c>
      <c r="C510" s="5" t="str">
        <f t="shared" si="63"/>
        <v>1</v>
      </c>
      <c r="D510" s="5" t="str">
        <f>'RAW MONTHLY'!E510</f>
        <v>EDC F/O</v>
      </c>
      <c r="E510" s="5" t="str">
        <f t="shared" si="71"/>
        <v>EDC</v>
      </c>
      <c r="F510" s="6"/>
      <c r="G510" s="6"/>
      <c r="H510" s="17">
        <f t="shared" si="64"/>
        <v>0.47569444444444442</v>
      </c>
      <c r="I510" s="7">
        <f>'RAW MONTHLY'!H510</f>
        <v>0.47569444444444442</v>
      </c>
      <c r="J510" s="8">
        <f>'RAW MONTHLY'!I510</f>
        <v>0.47916666666666669</v>
      </c>
      <c r="K510" s="235">
        <f t="shared" si="65"/>
        <v>0.47916666666666669</v>
      </c>
      <c r="L510" s="16">
        <f t="shared" si="66"/>
        <v>8.3333333333333329E-2</v>
      </c>
      <c r="M510" s="16">
        <f t="shared" si="67"/>
        <v>6</v>
      </c>
      <c r="N510" s="236" t="str">
        <f t="shared" si="68"/>
        <v>6</v>
      </c>
      <c r="O510" s="16">
        <f>'RAW MONTHLY'!K510</f>
        <v>6</v>
      </c>
      <c r="P510" s="16" t="str">
        <f t="shared" si="69"/>
        <v>1</v>
      </c>
      <c r="Q510" s="241">
        <f>'RAW MONTHLY'!L510</f>
        <v>25</v>
      </c>
      <c r="R510" s="248"/>
      <c r="S510" s="242">
        <f t="shared" si="70"/>
        <v>2.083333333333333</v>
      </c>
      <c r="T510" s="29"/>
    </row>
    <row r="511" spans="1:20" ht="30" customHeight="1">
      <c r="A511" s="229" t="str">
        <f>'RAW MONTHLY'!A511</f>
        <v>19/6/2021</v>
      </c>
      <c r="B511" s="230" t="str">
        <f>'RAW MONTHLY'!C511</f>
        <v>EXPRESS 33KV</v>
      </c>
      <c r="C511" s="5" t="str">
        <f t="shared" si="63"/>
        <v>1</v>
      </c>
      <c r="D511" s="5" t="str">
        <f>'RAW MONTHLY'!E511</f>
        <v>EDC F/O</v>
      </c>
      <c r="E511" s="5" t="str">
        <f t="shared" si="71"/>
        <v>EDC</v>
      </c>
      <c r="F511" s="6"/>
      <c r="G511" s="6"/>
      <c r="H511" s="17">
        <f t="shared" si="64"/>
        <v>0.78263888888888899</v>
      </c>
      <c r="I511" s="7">
        <f>'RAW MONTHLY'!H511</f>
        <v>0.78263888888888899</v>
      </c>
      <c r="J511" s="8">
        <f>'RAW MONTHLY'!I511</f>
        <v>0.78888888888888886</v>
      </c>
      <c r="K511" s="235">
        <f t="shared" si="65"/>
        <v>0.78888888888888886</v>
      </c>
      <c r="L511" s="16">
        <f t="shared" si="66"/>
        <v>0.15</v>
      </c>
      <c r="M511" s="16">
        <f t="shared" si="67"/>
        <v>8</v>
      </c>
      <c r="N511" s="236" t="str">
        <f t="shared" si="68"/>
        <v>8</v>
      </c>
      <c r="O511" s="16">
        <f>'RAW MONTHLY'!K511</f>
        <v>8</v>
      </c>
      <c r="P511" s="16" t="str">
        <f t="shared" si="69"/>
        <v>1</v>
      </c>
      <c r="Q511" s="241">
        <f>'RAW MONTHLY'!L511</f>
        <v>0</v>
      </c>
      <c r="R511" s="247"/>
      <c r="S511" s="242">
        <f t="shared" si="70"/>
        <v>0</v>
      </c>
      <c r="T511" s="29"/>
    </row>
    <row r="512" spans="1:20" ht="30" customHeight="1">
      <c r="A512" s="229" t="str">
        <f>'RAW MONTHLY'!A512</f>
        <v>19/6/2021</v>
      </c>
      <c r="B512" s="230" t="str">
        <f>'RAW MONTHLY'!C512</f>
        <v>OLUYOLE 33KV</v>
      </c>
      <c r="C512" s="5" t="str">
        <f t="shared" si="63"/>
        <v>1</v>
      </c>
      <c r="D512" s="5" t="str">
        <f>'RAW MONTHLY'!E512</f>
        <v>TCN L/S</v>
      </c>
      <c r="E512" s="5" t="str">
        <f t="shared" si="71"/>
        <v>L/S</v>
      </c>
      <c r="F512" s="6"/>
      <c r="G512" s="6"/>
      <c r="H512" s="17">
        <f t="shared" si="64"/>
        <v>0.86111111111111116</v>
      </c>
      <c r="I512" s="7">
        <f>'RAW MONTHLY'!H512</f>
        <v>0.86111111111111116</v>
      </c>
      <c r="J512" s="8">
        <f>'RAW MONTHLY'!I512</f>
        <v>0.86805555555555547</v>
      </c>
      <c r="K512" s="235">
        <f t="shared" si="65"/>
        <v>0.86805555555555547</v>
      </c>
      <c r="L512" s="16">
        <f t="shared" si="66"/>
        <v>0.16666666666666666</v>
      </c>
      <c r="M512" s="16">
        <f t="shared" si="67"/>
        <v>12</v>
      </c>
      <c r="N512" s="236" t="str">
        <f t="shared" si="68"/>
        <v>12</v>
      </c>
      <c r="O512" s="16">
        <f>'RAW MONTHLY'!K512</f>
        <v>12</v>
      </c>
      <c r="P512" s="16" t="str">
        <f t="shared" si="69"/>
        <v>1</v>
      </c>
      <c r="Q512" s="241">
        <f>'RAW MONTHLY'!L512</f>
        <v>14</v>
      </c>
      <c r="R512" s="247"/>
      <c r="S512" s="242">
        <f t="shared" si="70"/>
        <v>2.333333333333333</v>
      </c>
      <c r="T512" s="29"/>
    </row>
    <row r="513" spans="1:20" ht="30" customHeight="1">
      <c r="A513" s="229" t="str">
        <f>'RAW MONTHLY'!A513</f>
        <v>18/6/2021</v>
      </c>
      <c r="B513" s="230" t="str">
        <f>'RAW MONTHLY'!C513</f>
        <v>ROM 33KV</v>
      </c>
      <c r="C513" s="5" t="str">
        <f t="shared" si="63"/>
        <v/>
      </c>
      <c r="D513" s="5" t="str">
        <f>'RAW MONTHLY'!E513</f>
        <v>TCN L/S</v>
      </c>
      <c r="E513" s="5" t="str">
        <f t="shared" si="71"/>
        <v>L/S</v>
      </c>
      <c r="F513" s="6"/>
      <c r="G513" s="6"/>
      <c r="H513" s="17">
        <f t="shared" si="64"/>
        <v>0</v>
      </c>
      <c r="I513" s="7">
        <f>'RAW MONTHLY'!H513</f>
        <v>0</v>
      </c>
      <c r="J513" s="8">
        <f>'RAW MONTHLY'!I513</f>
        <v>0.25555555555555559</v>
      </c>
      <c r="K513" s="235">
        <f t="shared" si="65"/>
        <v>0.25555555555555559</v>
      </c>
      <c r="L513" s="16">
        <f t="shared" si="66"/>
        <v>6.1333333333333346</v>
      </c>
      <c r="M513" s="16">
        <f t="shared" si="67"/>
        <v>0</v>
      </c>
      <c r="N513" s="236" t="str">
        <f t="shared" si="68"/>
        <v>0</v>
      </c>
      <c r="O513" s="16">
        <f>'RAW MONTHLY'!K513</f>
        <v>0</v>
      </c>
      <c r="P513" s="16" t="str">
        <f t="shared" si="69"/>
        <v>1</v>
      </c>
      <c r="Q513" s="241">
        <f>'RAW MONTHLY'!L513</f>
        <v>14</v>
      </c>
      <c r="R513" s="248"/>
      <c r="S513" s="242">
        <f t="shared" si="70"/>
        <v>85.866666666666688</v>
      </c>
      <c r="T513" s="29"/>
    </row>
    <row r="514" spans="1:20" ht="30" customHeight="1">
      <c r="A514" s="229" t="str">
        <f>'RAW MONTHLY'!A514</f>
        <v>19/6/2021</v>
      </c>
      <c r="B514" s="230" t="str">
        <f>'RAW MONTHLY'!C514</f>
        <v>ROM 33KV</v>
      </c>
      <c r="C514" s="5" t="str">
        <f t="shared" si="63"/>
        <v>1</v>
      </c>
      <c r="D514" s="5" t="str">
        <f>'RAW MONTHLY'!E514</f>
        <v>EDC P/O</v>
      </c>
      <c r="E514" s="5" t="str">
        <f t="shared" si="71"/>
        <v>EDC</v>
      </c>
      <c r="F514" s="5"/>
      <c r="G514" s="5"/>
      <c r="H514" s="17">
        <f t="shared" si="64"/>
        <v>0.44513888888888892</v>
      </c>
      <c r="I514" s="7">
        <f>'RAW MONTHLY'!H514</f>
        <v>0.44513888888888892</v>
      </c>
      <c r="J514" s="8">
        <f>'RAW MONTHLY'!I514</f>
        <v>0.64583333333333337</v>
      </c>
      <c r="K514" s="235">
        <f t="shared" si="65"/>
        <v>0.64583333333333337</v>
      </c>
      <c r="L514" s="16">
        <f t="shared" si="66"/>
        <v>4.8166666666666664</v>
      </c>
      <c r="M514" s="16">
        <f t="shared" si="67"/>
        <v>0</v>
      </c>
      <c r="N514" s="236" t="str">
        <f t="shared" si="68"/>
        <v>0</v>
      </c>
      <c r="O514" s="16">
        <f>'RAW MONTHLY'!K514</f>
        <v>0</v>
      </c>
      <c r="P514" s="16" t="str">
        <f t="shared" si="69"/>
        <v>1</v>
      </c>
      <c r="Q514" s="241">
        <f>'RAW MONTHLY'!L514</f>
        <v>14</v>
      </c>
      <c r="R514" s="249"/>
      <c r="S514" s="242">
        <f t="shared" si="70"/>
        <v>67.433333333333337</v>
      </c>
      <c r="T514" s="30"/>
    </row>
    <row r="515" spans="1:20" ht="30" customHeight="1">
      <c r="A515" s="229">
        <f>'RAW MONTHLY'!A515</f>
        <v>44365</v>
      </c>
      <c r="B515" s="230" t="str">
        <f>'RAW MONTHLY'!C515</f>
        <v>APETE 33KV</v>
      </c>
      <c r="C515" s="5" t="str">
        <f t="shared" si="63"/>
        <v/>
      </c>
      <c r="D515" s="5" t="str">
        <f>'RAW MONTHLY'!E515</f>
        <v>EDC F/O</v>
      </c>
      <c r="E515" s="5" t="str">
        <f t="shared" si="71"/>
        <v>EDC</v>
      </c>
      <c r="F515" s="5"/>
      <c r="G515" s="5"/>
      <c r="H515" s="17">
        <f t="shared" si="64"/>
        <v>0</v>
      </c>
      <c r="I515" s="7">
        <f>'RAW MONTHLY'!H515</f>
        <v>0</v>
      </c>
      <c r="J515" s="8">
        <f>'RAW MONTHLY'!I515</f>
        <v>0.21666666666666667</v>
      </c>
      <c r="K515" s="235">
        <f t="shared" si="65"/>
        <v>0.21666666666666667</v>
      </c>
      <c r="L515" s="16">
        <f t="shared" si="66"/>
        <v>5.2</v>
      </c>
      <c r="M515" s="16">
        <f t="shared" si="67"/>
        <v>5.7</v>
      </c>
      <c r="N515" s="236" t="str">
        <f t="shared" si="68"/>
        <v>5.7</v>
      </c>
      <c r="O515" s="16">
        <f>'RAW MONTHLY'!K515</f>
        <v>5.7</v>
      </c>
      <c r="P515" s="16" t="str">
        <f t="shared" si="69"/>
        <v>1</v>
      </c>
      <c r="Q515" s="241">
        <f>'RAW MONTHLY'!L515</f>
        <v>9306</v>
      </c>
      <c r="R515" s="249"/>
      <c r="S515" s="242">
        <f t="shared" si="70"/>
        <v>48391.200000000004</v>
      </c>
      <c r="T515" s="30"/>
    </row>
    <row r="516" spans="1:20" ht="30" customHeight="1">
      <c r="A516" s="229">
        <f>'RAW MONTHLY'!A516</f>
        <v>44365</v>
      </c>
      <c r="B516" s="230" t="str">
        <f>'RAW MONTHLY'!C516</f>
        <v>MINISTER 33KV</v>
      </c>
      <c r="C516" s="5" t="str">
        <f t="shared" si="63"/>
        <v/>
      </c>
      <c r="D516" s="5" t="str">
        <f>'RAW MONTHLY'!E516</f>
        <v>EDC F/O</v>
      </c>
      <c r="E516" s="5" t="str">
        <f t="shared" si="71"/>
        <v>EDC</v>
      </c>
      <c r="F516" s="6"/>
      <c r="G516" s="6"/>
      <c r="H516" s="17">
        <f t="shared" si="64"/>
        <v>0</v>
      </c>
      <c r="I516" s="7">
        <f>'RAW MONTHLY'!H516</f>
        <v>0</v>
      </c>
      <c r="J516" s="8">
        <f>'RAW MONTHLY'!I516</f>
        <v>0.37013888888888885</v>
      </c>
      <c r="K516" s="235">
        <f t="shared" si="65"/>
        <v>0.37013888888888885</v>
      </c>
      <c r="L516" s="16">
        <f t="shared" si="66"/>
        <v>8.8833333333333329</v>
      </c>
      <c r="M516" s="16">
        <f t="shared" si="67"/>
        <v>0.1</v>
      </c>
      <c r="N516" s="236" t="str">
        <f t="shared" si="68"/>
        <v>0.1</v>
      </c>
      <c r="O516" s="16">
        <f>'RAW MONTHLY'!K516</f>
        <v>0.1</v>
      </c>
      <c r="P516" s="16" t="str">
        <f t="shared" si="69"/>
        <v>1</v>
      </c>
      <c r="Q516" s="241">
        <f>'RAW MONTHLY'!L516</f>
        <v>1065</v>
      </c>
      <c r="R516" s="249"/>
      <c r="S516" s="242">
        <f t="shared" si="70"/>
        <v>9460.75</v>
      </c>
      <c r="T516" s="30"/>
    </row>
    <row r="517" spans="1:20" ht="30" customHeight="1">
      <c r="A517" s="229">
        <f>'RAW MONTHLY'!A517</f>
        <v>44366</v>
      </c>
      <c r="B517" s="230" t="str">
        <f>'RAW MONTHLY'!C517</f>
        <v>APETE 33KV</v>
      </c>
      <c r="C517" s="5" t="str">
        <f t="shared" si="63"/>
        <v>1</v>
      </c>
      <c r="D517" s="5" t="str">
        <f>'RAW MONTHLY'!E517</f>
        <v>EDC L/S</v>
      </c>
      <c r="E517" s="5" t="str">
        <f t="shared" si="71"/>
        <v>L/S</v>
      </c>
      <c r="F517" s="6"/>
      <c r="G517" s="5"/>
      <c r="H517" s="17">
        <f t="shared" si="64"/>
        <v>0.27916666666666667</v>
      </c>
      <c r="I517" s="7">
        <f>'RAW MONTHLY'!H517</f>
        <v>0.27916666666666667</v>
      </c>
      <c r="J517" s="8">
        <f>'RAW MONTHLY'!I517</f>
        <v>0.42152777777777778</v>
      </c>
      <c r="K517" s="235">
        <f t="shared" si="65"/>
        <v>0.42152777777777778</v>
      </c>
      <c r="L517" s="16">
        <f t="shared" si="66"/>
        <v>3.4166666666666665</v>
      </c>
      <c r="M517" s="16">
        <f t="shared" si="67"/>
        <v>9.1999999999999993</v>
      </c>
      <c r="N517" s="236" t="str">
        <f t="shared" si="68"/>
        <v>9.2</v>
      </c>
      <c r="O517" s="16">
        <f>'RAW MONTHLY'!K517</f>
        <v>9.1999999999999993</v>
      </c>
      <c r="P517" s="16" t="str">
        <f t="shared" si="69"/>
        <v>1</v>
      </c>
      <c r="Q517" s="241">
        <f>'RAW MONTHLY'!L517</f>
        <v>9306</v>
      </c>
      <c r="R517" s="249"/>
      <c r="S517" s="242">
        <f t="shared" si="70"/>
        <v>31795.5</v>
      </c>
      <c r="T517" s="30"/>
    </row>
    <row r="518" spans="1:20" ht="30" customHeight="1">
      <c r="A518" s="229">
        <f>'RAW MONTHLY'!A518</f>
        <v>44366</v>
      </c>
      <c r="B518" s="230" t="str">
        <f>'RAW MONTHLY'!C518</f>
        <v>MINISTER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0.55277777777777781</v>
      </c>
      <c r="I518" s="7">
        <f>'RAW MONTHLY'!H518</f>
        <v>0.55277777777777781</v>
      </c>
      <c r="J518" s="8">
        <f>'RAW MONTHLY'!I518</f>
        <v>0.94166666666666676</v>
      </c>
      <c r="K518" s="235">
        <f t="shared" ref="K518:K581" si="74">J518</f>
        <v>0.94166666666666676</v>
      </c>
      <c r="L518" s="16">
        <f t="shared" ref="L518:L581" si="75">TEXT(J518-I518,"h:mm")*24</f>
        <v>9.3333333333333339</v>
      </c>
      <c r="M518" s="16">
        <f t="shared" ref="M518:M581" si="76">N518*1</f>
        <v>0.1</v>
      </c>
      <c r="N518" s="236" t="str">
        <f t="shared" ref="N518:N581" si="77">SUBSTITUTE(O518,"MW","")</f>
        <v>0.1</v>
      </c>
      <c r="O518" s="16">
        <f>'RAW MONTHLY'!K518</f>
        <v>0.1</v>
      </c>
      <c r="P518" s="16" t="str">
        <f t="shared" ref="P518:P581" si="78">IF(K518&gt;=0.99,"0","1")</f>
        <v>1</v>
      </c>
      <c r="Q518" s="241">
        <f>'RAW MONTHLY'!L518</f>
        <v>1065</v>
      </c>
      <c r="R518" s="249"/>
      <c r="S518" s="242">
        <f t="shared" ref="S518:S581" si="79">Q518*L518*P518</f>
        <v>9940</v>
      </c>
      <c r="T518" s="37"/>
    </row>
    <row r="519" spans="1:20" ht="30" customHeight="1">
      <c r="A519" s="229">
        <f>'RAW MONTHLY'!A519</f>
        <v>44366</v>
      </c>
      <c r="B519" s="230" t="str">
        <f>'RAW MONTHLY'!C519</f>
        <v>APETE 33KV</v>
      </c>
      <c r="C519" s="5" t="str">
        <f t="shared" si="72"/>
        <v>1</v>
      </c>
      <c r="D519" s="5" t="str">
        <f>'RAW MONTHLY'!E519</f>
        <v>EDC L/S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L/S</v>
      </c>
      <c r="F519" s="233"/>
      <c r="G519" s="233"/>
      <c r="H519" s="17">
        <f t="shared" si="73"/>
        <v>0.5625</v>
      </c>
      <c r="I519" s="7">
        <f>'RAW MONTHLY'!H519</f>
        <v>0.5625</v>
      </c>
      <c r="J519" s="8">
        <f>'RAW MONTHLY'!I519</f>
        <v>0.99930555555555556</v>
      </c>
      <c r="K519" s="235">
        <f t="shared" si="74"/>
        <v>0.99930555555555556</v>
      </c>
      <c r="L519" s="16">
        <f t="shared" si="75"/>
        <v>10.483333333333333</v>
      </c>
      <c r="M519" s="16">
        <f t="shared" si="76"/>
        <v>9.1999999999999993</v>
      </c>
      <c r="N519" s="236" t="str">
        <f t="shared" si="77"/>
        <v>9.2</v>
      </c>
      <c r="O519" s="16">
        <f>'RAW MONTHLY'!K519</f>
        <v>9.1999999999999993</v>
      </c>
      <c r="P519" s="16" t="str">
        <f t="shared" si="78"/>
        <v>0</v>
      </c>
      <c r="Q519" s="241">
        <f>'RAW MONTHLY'!L519</f>
        <v>0</v>
      </c>
      <c r="R519" s="5"/>
      <c r="S519" s="242">
        <f t="shared" si="79"/>
        <v>0</v>
      </c>
      <c r="T519" s="30"/>
    </row>
    <row r="520" spans="1:20" ht="30" customHeight="1">
      <c r="A520" s="229" t="str">
        <f>'RAW MONTHLY'!A520</f>
        <v>19/6/2021</v>
      </c>
      <c r="B520" s="230" t="str">
        <f>'RAW MONTHLY'!C520</f>
        <v>ERUWA TOWN 33KV FDR</v>
      </c>
      <c r="C520" s="5" t="str">
        <f t="shared" si="72"/>
        <v/>
      </c>
      <c r="D520" s="5" t="str">
        <f>'RAW MONTHLY'!E520</f>
        <v>EDC/F/O</v>
      </c>
      <c r="E520" s="5" t="str">
        <f t="shared" si="80"/>
        <v>EDC</v>
      </c>
      <c r="F520" s="233"/>
      <c r="G520" s="233"/>
      <c r="H520" s="17">
        <f t="shared" si="73"/>
        <v>0</v>
      </c>
      <c r="I520" s="7">
        <f>'RAW MONTHLY'!H520</f>
        <v>0</v>
      </c>
      <c r="J520" s="8">
        <f>'RAW MONTHLY'!I520</f>
        <v>0.4375</v>
      </c>
      <c r="K520" s="235">
        <f t="shared" si="74"/>
        <v>0.4375</v>
      </c>
      <c r="L520" s="16">
        <f t="shared" si="75"/>
        <v>10.5</v>
      </c>
      <c r="M520" s="16">
        <f t="shared" si="76"/>
        <v>0</v>
      </c>
      <c r="N520" s="236" t="str">
        <f t="shared" si="77"/>
        <v>0</v>
      </c>
      <c r="O520" s="16" t="str">
        <f>'RAW MONTHLY'!K520</f>
        <v>0MW</v>
      </c>
      <c r="P520" s="16" t="str">
        <f t="shared" si="78"/>
        <v>1</v>
      </c>
      <c r="Q520" s="241">
        <f>'RAW MONTHLY'!L520</f>
        <v>4000</v>
      </c>
      <c r="R520" s="246"/>
      <c r="S520" s="242">
        <f t="shared" si="79"/>
        <v>42000</v>
      </c>
      <c r="T520" s="27"/>
    </row>
    <row r="521" spans="1:20" ht="30" customHeight="1">
      <c r="A521" s="229" t="str">
        <f>'RAW MONTHLY'!A521</f>
        <v>19/6/2021</v>
      </c>
      <c r="B521" s="230" t="str">
        <f>'RAW MONTHLY'!C521</f>
        <v>OMI-ADIO 33KV FDR</v>
      </c>
      <c r="C521" s="5" t="str">
        <f t="shared" si="72"/>
        <v/>
      </c>
      <c r="D521" s="5" t="str">
        <f>'RAW MONTHLY'!E521</f>
        <v>EDC/E/F</v>
      </c>
      <c r="E521" s="5" t="str">
        <f t="shared" si="80"/>
        <v>EDC</v>
      </c>
      <c r="F521" s="6"/>
      <c r="G521" s="6"/>
      <c r="H521" s="17">
        <f t="shared" si="73"/>
        <v>0</v>
      </c>
      <c r="I521" s="7">
        <f>'RAW MONTHLY'!H521</f>
        <v>0</v>
      </c>
      <c r="J521" s="8">
        <f>'RAW MONTHLY'!I521</f>
        <v>0.64583333333333337</v>
      </c>
      <c r="K521" s="235">
        <f t="shared" si="74"/>
        <v>0.64583333333333337</v>
      </c>
      <c r="L521" s="16">
        <f t="shared" si="75"/>
        <v>15.5</v>
      </c>
      <c r="M521" s="16">
        <f t="shared" si="76"/>
        <v>0</v>
      </c>
      <c r="N521" s="236" t="str">
        <f t="shared" si="77"/>
        <v>0</v>
      </c>
      <c r="O521" s="16" t="str">
        <f>'RAW MONTHLY'!K521</f>
        <v>0MW</v>
      </c>
      <c r="P521" s="16" t="str">
        <f t="shared" si="78"/>
        <v>1</v>
      </c>
      <c r="Q521" s="241">
        <f>'RAW MONTHLY'!L521</f>
        <v>9634</v>
      </c>
      <c r="R521" s="248"/>
      <c r="S521" s="242">
        <f t="shared" si="79"/>
        <v>149327</v>
      </c>
      <c r="T521" s="27"/>
    </row>
    <row r="522" spans="1:20" ht="30" customHeight="1">
      <c r="A522" s="229" t="str">
        <f>'RAW MONTHLY'!A522</f>
        <v>19/6/2021</v>
      </c>
      <c r="B522" s="230" t="str">
        <f>'RAW MONTHLY'!C522</f>
        <v>ERUWA/LANLATE 33KV FDR</v>
      </c>
      <c r="C522" s="5" t="str">
        <f t="shared" si="72"/>
        <v/>
      </c>
      <c r="D522" s="5" t="str">
        <f>'RAW MONTHLY'!E522</f>
        <v>EDC/F/O</v>
      </c>
      <c r="E522" s="5" t="str">
        <f t="shared" si="80"/>
        <v>EDC</v>
      </c>
      <c r="F522" s="6"/>
      <c r="G522" s="6"/>
      <c r="H522" s="17">
        <f t="shared" si="73"/>
        <v>0</v>
      </c>
      <c r="I522" s="7">
        <f>'RAW MONTHLY'!H522</f>
        <v>0</v>
      </c>
      <c r="J522" s="8">
        <f>'RAW MONTHLY'!I522</f>
        <v>0.4236111111111111</v>
      </c>
      <c r="K522" s="235">
        <f t="shared" si="74"/>
        <v>0.4236111111111111</v>
      </c>
      <c r="L522" s="16">
        <f t="shared" si="75"/>
        <v>10.166666666666666</v>
      </c>
      <c r="M522" s="16">
        <f t="shared" si="76"/>
        <v>0</v>
      </c>
      <c r="N522" s="236" t="str">
        <f t="shared" si="77"/>
        <v>0</v>
      </c>
      <c r="O522" s="16" t="str">
        <f>'RAW MONTHLY'!K522</f>
        <v>0MW</v>
      </c>
      <c r="P522" s="16" t="str">
        <f t="shared" si="78"/>
        <v>1</v>
      </c>
      <c r="Q522" s="241">
        <f>'RAW MONTHLY'!L522</f>
        <v>4010</v>
      </c>
      <c r="R522" s="248"/>
      <c r="S522" s="242">
        <f t="shared" si="79"/>
        <v>40768.333333333328</v>
      </c>
      <c r="T522" s="29"/>
    </row>
    <row r="523" spans="1:20" ht="30" customHeight="1">
      <c r="A523" s="229" t="str">
        <f>'RAW MONTHLY'!A523</f>
        <v>19/6/2021</v>
      </c>
      <c r="B523" s="230" t="str">
        <f>'RAW MONTHLY'!C523</f>
        <v>APATA 33KV FDR</v>
      </c>
      <c r="C523" s="5" t="str">
        <f t="shared" si="72"/>
        <v>1</v>
      </c>
      <c r="D523" s="5" t="str">
        <f>'RAW MONTHLY'!E523</f>
        <v>EDC/E/F</v>
      </c>
      <c r="E523" s="5" t="str">
        <f t="shared" si="80"/>
        <v>EDC</v>
      </c>
      <c r="F523" s="5"/>
      <c r="G523" s="5"/>
      <c r="H523" s="17">
        <f t="shared" si="73"/>
        <v>0.42152777777777778</v>
      </c>
      <c r="I523" s="7">
        <f>'RAW MONTHLY'!H523</f>
        <v>0.42152777777777778</v>
      </c>
      <c r="J523" s="8">
        <f>'RAW MONTHLY'!I523</f>
        <v>0.4236111111111111</v>
      </c>
      <c r="K523" s="235">
        <f t="shared" si="74"/>
        <v>0.4236111111111111</v>
      </c>
      <c r="L523" s="16">
        <f t="shared" si="75"/>
        <v>0.05</v>
      </c>
      <c r="M523" s="16">
        <f t="shared" si="76"/>
        <v>1</v>
      </c>
      <c r="N523" s="236" t="str">
        <f t="shared" si="77"/>
        <v>1</v>
      </c>
      <c r="O523" s="16" t="str">
        <f>'RAW MONTHLY'!K523</f>
        <v>1MW</v>
      </c>
      <c r="P523" s="16" t="str">
        <f t="shared" si="78"/>
        <v>1</v>
      </c>
      <c r="Q523" s="241">
        <f>'RAW MONTHLY'!L523</f>
        <v>117</v>
      </c>
      <c r="R523" s="249"/>
      <c r="S523" s="242">
        <f t="shared" si="79"/>
        <v>5.8500000000000005</v>
      </c>
      <c r="T523" s="30"/>
    </row>
    <row r="524" spans="1:20" ht="30" customHeight="1">
      <c r="A524" s="229" t="str">
        <f>'RAW MONTHLY'!A524</f>
        <v>19/6/2021</v>
      </c>
      <c r="B524" s="230" t="str">
        <f>'RAW MONTHLY'!C524</f>
        <v>APATA 33KV FDR</v>
      </c>
      <c r="C524" s="5" t="str">
        <f t="shared" si="72"/>
        <v>1</v>
      </c>
      <c r="D524" s="5" t="str">
        <f>'RAW MONTHLY'!E524</f>
        <v>EDC/E/F</v>
      </c>
      <c r="E524" s="5" t="str">
        <f t="shared" si="80"/>
        <v>EDC</v>
      </c>
      <c r="F524" s="5"/>
      <c r="G524" s="5"/>
      <c r="H524" s="17">
        <f t="shared" si="73"/>
        <v>0.53888888888888886</v>
      </c>
      <c r="I524" s="7">
        <f>'RAW MONTHLY'!H524</f>
        <v>0.53888888888888886</v>
      </c>
      <c r="J524" s="8">
        <f>'RAW MONTHLY'!I524</f>
        <v>0.56944444444444442</v>
      </c>
      <c r="K524" s="235">
        <f t="shared" si="74"/>
        <v>0.56944444444444442</v>
      </c>
      <c r="L524" s="16">
        <f t="shared" si="75"/>
        <v>0.73333333333333328</v>
      </c>
      <c r="M524" s="16">
        <f t="shared" si="76"/>
        <v>5</v>
      </c>
      <c r="N524" s="236" t="str">
        <f t="shared" si="77"/>
        <v>5</v>
      </c>
      <c r="O524" s="16" t="str">
        <f>'RAW MONTHLY'!K524</f>
        <v>5MW</v>
      </c>
      <c r="P524" s="16" t="str">
        <f t="shared" si="78"/>
        <v>1</v>
      </c>
      <c r="Q524" s="241">
        <f>'RAW MONTHLY'!L524</f>
        <v>117</v>
      </c>
      <c r="R524" s="5"/>
      <c r="S524" s="242">
        <f t="shared" si="79"/>
        <v>85.8</v>
      </c>
      <c r="T524" s="30"/>
    </row>
    <row r="525" spans="1:20" ht="30" customHeight="1">
      <c r="A525" s="229" t="str">
        <f>'RAW MONTHLY'!A525</f>
        <v>19/6/2021</v>
      </c>
      <c r="B525" s="230" t="str">
        <f>'RAW MONTHLY'!C525</f>
        <v>ERUWA TOWN 33KV FDR</v>
      </c>
      <c r="C525" s="5" t="str">
        <f t="shared" si="72"/>
        <v>1</v>
      </c>
      <c r="D525" s="5" t="str">
        <f>'RAW MONTHLY'!E525</f>
        <v>TCN/L/S</v>
      </c>
      <c r="E525" s="5" t="str">
        <f t="shared" si="80"/>
        <v>L/S</v>
      </c>
      <c r="F525" s="233"/>
      <c r="G525" s="233"/>
      <c r="H525" s="17">
        <f t="shared" si="73"/>
        <v>0.55902777777777779</v>
      </c>
      <c r="I525" s="7">
        <f>'RAW MONTHLY'!H525</f>
        <v>0.55902777777777779</v>
      </c>
      <c r="J525" s="8">
        <f>'RAW MONTHLY'!I525</f>
        <v>0.99930555555555556</v>
      </c>
      <c r="K525" s="235">
        <f t="shared" si="74"/>
        <v>0.99930555555555556</v>
      </c>
      <c r="L525" s="16">
        <f t="shared" si="75"/>
        <v>10.566666666666666</v>
      </c>
      <c r="M525" s="16">
        <f t="shared" si="76"/>
        <v>2.2999999999999998</v>
      </c>
      <c r="N525" s="236" t="str">
        <f t="shared" si="77"/>
        <v>2.3</v>
      </c>
      <c r="O525" s="16" t="str">
        <f>'RAW MONTHLY'!K525</f>
        <v>2.3MW</v>
      </c>
      <c r="P525" s="16" t="str">
        <f t="shared" si="78"/>
        <v>0</v>
      </c>
      <c r="Q525" s="241">
        <f>'RAW MONTHLY'!L525</f>
        <v>0</v>
      </c>
      <c r="R525" s="249"/>
      <c r="S525" s="242">
        <f t="shared" si="79"/>
        <v>0</v>
      </c>
      <c r="T525" s="30"/>
    </row>
    <row r="526" spans="1:20" ht="30" customHeight="1">
      <c r="A526" s="229" t="str">
        <f>'RAW MONTHLY'!A526</f>
        <v>19/6/2021</v>
      </c>
      <c r="B526" s="230" t="str">
        <f>'RAW MONTHLY'!C526</f>
        <v>ERUWA/LANLATE 33KV FDR</v>
      </c>
      <c r="C526" s="5" t="str">
        <f t="shared" si="72"/>
        <v>1</v>
      </c>
      <c r="D526" s="5" t="str">
        <f>'RAW MONTHLY'!E526</f>
        <v>TCN/L/S</v>
      </c>
      <c r="E526" s="5" t="str">
        <f t="shared" si="80"/>
        <v>L/S</v>
      </c>
      <c r="F526" s="233"/>
      <c r="G526" s="233"/>
      <c r="H526" s="17">
        <f t="shared" si="73"/>
        <v>0.8208333333333333</v>
      </c>
      <c r="I526" s="7">
        <f>'RAW MONTHLY'!H526</f>
        <v>0.8208333333333333</v>
      </c>
      <c r="J526" s="8">
        <f>'RAW MONTHLY'!I526</f>
        <v>0.82916666666666661</v>
      </c>
      <c r="K526" s="235">
        <f t="shared" si="74"/>
        <v>0.82916666666666661</v>
      </c>
      <c r="L526" s="16">
        <f t="shared" si="75"/>
        <v>0.2</v>
      </c>
      <c r="M526" s="16">
        <f t="shared" si="76"/>
        <v>12</v>
      </c>
      <c r="N526" s="236" t="str">
        <f t="shared" si="77"/>
        <v>12.0</v>
      </c>
      <c r="O526" s="16" t="str">
        <f>'RAW MONTHLY'!K526</f>
        <v>12.0MW</v>
      </c>
      <c r="P526" s="16" t="str">
        <f t="shared" si="78"/>
        <v>1</v>
      </c>
      <c r="Q526" s="241">
        <f>'RAW MONTHLY'!L526</f>
        <v>4010</v>
      </c>
      <c r="R526" s="249"/>
      <c r="S526" s="242">
        <f t="shared" si="79"/>
        <v>802</v>
      </c>
      <c r="T526" s="30"/>
    </row>
    <row r="527" spans="1:20" ht="30" customHeight="1">
      <c r="A527" s="229" t="str">
        <f>'RAW MONTHLY'!A527</f>
        <v>19/6/2021</v>
      </c>
      <c r="B527" s="230" t="str">
        <f>'RAW MONTHLY'!C527</f>
        <v>OMI-ADIO 33KV FDR</v>
      </c>
      <c r="C527" s="5" t="str">
        <f t="shared" si="72"/>
        <v>1</v>
      </c>
      <c r="D527" s="5" t="str">
        <f>'RAW MONTHLY'!E527</f>
        <v>EDC/F/O</v>
      </c>
      <c r="E527" s="5" t="str">
        <f t="shared" si="80"/>
        <v>EDC</v>
      </c>
      <c r="F527" s="233"/>
      <c r="G527" s="233"/>
      <c r="H527" s="17">
        <f t="shared" si="73"/>
        <v>0.8208333333333333</v>
      </c>
      <c r="I527" s="7">
        <f>'RAW MONTHLY'!H527</f>
        <v>0.8208333333333333</v>
      </c>
      <c r="J527" s="8">
        <f>'RAW MONTHLY'!I527</f>
        <v>0.93958333333333333</v>
      </c>
      <c r="K527" s="235">
        <f t="shared" si="74"/>
        <v>0.93958333333333333</v>
      </c>
      <c r="L527" s="16">
        <f t="shared" si="75"/>
        <v>2.85</v>
      </c>
      <c r="M527" s="16">
        <f t="shared" si="76"/>
        <v>0</v>
      </c>
      <c r="N527" s="236" t="str">
        <f t="shared" si="77"/>
        <v>0</v>
      </c>
      <c r="O527" s="16" t="str">
        <f>'RAW MONTHLY'!K527</f>
        <v>0MW</v>
      </c>
      <c r="P527" s="16" t="str">
        <f t="shared" si="78"/>
        <v>1</v>
      </c>
      <c r="Q527" s="241">
        <f>'RAW MONTHLY'!L527</f>
        <v>9634</v>
      </c>
      <c r="R527" s="249"/>
      <c r="S527" s="242">
        <f t="shared" si="79"/>
        <v>27456.9</v>
      </c>
      <c r="T527" s="37"/>
    </row>
    <row r="528" spans="1:20" ht="30" customHeight="1">
      <c r="A528" s="229" t="str">
        <f>'RAW MONTHLY'!A528</f>
        <v>20/6/2021</v>
      </c>
      <c r="B528" s="230" t="str">
        <f>'RAW MONTHLY'!C528</f>
        <v>LIBERTY 33KV</v>
      </c>
      <c r="C528" s="5" t="str">
        <f t="shared" si="72"/>
        <v>1</v>
      </c>
      <c r="D528" s="5" t="str">
        <f>'RAW MONTHLY'!E528</f>
        <v>EDC F/O</v>
      </c>
      <c r="E528" s="5" t="str">
        <f t="shared" si="80"/>
        <v>EDC</v>
      </c>
      <c r="F528" s="233"/>
      <c r="G528" s="233"/>
      <c r="H528" s="17">
        <f t="shared" si="73"/>
        <v>0.40972222222222227</v>
      </c>
      <c r="I528" s="7">
        <f>'RAW MONTHLY'!H528</f>
        <v>0.40972222222222227</v>
      </c>
      <c r="J528" s="8">
        <f>'RAW MONTHLY'!I528</f>
        <v>0.41875000000000001</v>
      </c>
      <c r="K528" s="235">
        <f t="shared" si="74"/>
        <v>0.41875000000000001</v>
      </c>
      <c r="L528" s="16">
        <f t="shared" si="75"/>
        <v>0.21666666666666667</v>
      </c>
      <c r="M528" s="16">
        <f t="shared" si="76"/>
        <v>5</v>
      </c>
      <c r="N528" s="236" t="str">
        <f t="shared" si="77"/>
        <v>5</v>
      </c>
      <c r="O528" s="16">
        <f>'RAW MONTHLY'!K528</f>
        <v>5</v>
      </c>
      <c r="P528" s="16" t="str">
        <f t="shared" si="78"/>
        <v>1</v>
      </c>
      <c r="Q528" s="241">
        <f>'RAW MONTHLY'!L528</f>
        <v>11</v>
      </c>
      <c r="R528" s="5"/>
      <c r="S528" s="242">
        <f t="shared" si="79"/>
        <v>2.3833333333333333</v>
      </c>
      <c r="T528" s="30"/>
    </row>
    <row r="529" spans="1:20" ht="30" customHeight="1">
      <c r="A529" s="229" t="str">
        <f>'RAW MONTHLY'!A529</f>
        <v>20/6/2021</v>
      </c>
      <c r="B529" s="230" t="str">
        <f>'RAW MONTHLY'!C529</f>
        <v>OLUYOLE 33KV</v>
      </c>
      <c r="C529" s="5" t="str">
        <f t="shared" si="72"/>
        <v>1</v>
      </c>
      <c r="D529" s="5" t="str">
        <f>'RAW MONTHLY'!E529</f>
        <v>EDC F/O</v>
      </c>
      <c r="E529" s="5" t="str">
        <f t="shared" si="80"/>
        <v>EDC</v>
      </c>
      <c r="F529" s="233"/>
      <c r="G529" s="233"/>
      <c r="H529" s="17">
        <f t="shared" si="73"/>
        <v>0.48055555555555557</v>
      </c>
      <c r="I529" s="7">
        <f>'RAW MONTHLY'!H529</f>
        <v>0.48055555555555557</v>
      </c>
      <c r="J529" s="8">
        <f>'RAW MONTHLY'!I529</f>
        <v>0.49722222222222223</v>
      </c>
      <c r="K529" s="235">
        <f t="shared" si="74"/>
        <v>0.49722222222222223</v>
      </c>
      <c r="L529" s="16">
        <f t="shared" si="75"/>
        <v>0.4</v>
      </c>
      <c r="M529" s="16">
        <f t="shared" si="76"/>
        <v>13</v>
      </c>
      <c r="N529" s="236" t="str">
        <f t="shared" si="77"/>
        <v>13</v>
      </c>
      <c r="O529" s="16">
        <f>'RAW MONTHLY'!K529</f>
        <v>13</v>
      </c>
      <c r="P529" s="16" t="str">
        <f t="shared" si="78"/>
        <v>1</v>
      </c>
      <c r="Q529" s="241">
        <f>'RAW MONTHLY'!L529</f>
        <v>14</v>
      </c>
      <c r="R529" s="246"/>
      <c r="S529" s="242">
        <f t="shared" si="79"/>
        <v>5.6000000000000005</v>
      </c>
      <c r="T529" s="27"/>
    </row>
    <row r="530" spans="1:20" ht="30" customHeight="1">
      <c r="A530" s="229" t="str">
        <f>'RAW MONTHLY'!A530</f>
        <v>20/6/2021</v>
      </c>
      <c r="B530" s="230" t="str">
        <f>'RAW MONTHLY'!C530</f>
        <v>LIBERTY 33KV</v>
      </c>
      <c r="C530" s="5" t="str">
        <f t="shared" si="72"/>
        <v>1</v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0.55972222222222223</v>
      </c>
      <c r="I530" s="7">
        <f>'RAW MONTHLY'!H530</f>
        <v>0.55972222222222223</v>
      </c>
      <c r="J530" s="8">
        <f>'RAW MONTHLY'!I530</f>
        <v>0.56944444444444442</v>
      </c>
      <c r="K530" s="235">
        <f t="shared" si="74"/>
        <v>0.56944444444444442</v>
      </c>
      <c r="L530" s="16">
        <f t="shared" si="75"/>
        <v>0.23333333333333334</v>
      </c>
      <c r="M530" s="16">
        <f t="shared" si="76"/>
        <v>5</v>
      </c>
      <c r="N530" s="236" t="str">
        <f t="shared" si="77"/>
        <v>5</v>
      </c>
      <c r="O530" s="16">
        <f>'RAW MONTHLY'!K530</f>
        <v>5</v>
      </c>
      <c r="P530" s="16" t="str">
        <f t="shared" si="78"/>
        <v>1</v>
      </c>
      <c r="Q530" s="241">
        <f>'RAW MONTHLY'!L530</f>
        <v>11</v>
      </c>
      <c r="R530" s="241"/>
      <c r="S530" s="242">
        <f t="shared" si="79"/>
        <v>2.5666666666666669</v>
      </c>
      <c r="T530" s="27"/>
    </row>
    <row r="531" spans="1:20" ht="30" customHeight="1">
      <c r="A531" s="229" t="str">
        <f>'RAW MONTHLY'!A531</f>
        <v>20/6/2021</v>
      </c>
      <c r="B531" s="230" t="str">
        <f>'RAW MONTHLY'!C531</f>
        <v>EXPRESS 33KV</v>
      </c>
      <c r="C531" s="5" t="str">
        <f t="shared" si="72"/>
        <v>1</v>
      </c>
      <c r="D531" s="5" t="str">
        <f>'RAW MONTHLY'!E531</f>
        <v>EDC F/O</v>
      </c>
      <c r="E531" s="5" t="str">
        <f t="shared" si="80"/>
        <v>EDC</v>
      </c>
      <c r="F531" s="233"/>
      <c r="G531" s="233"/>
      <c r="H531" s="17">
        <f t="shared" si="73"/>
        <v>0.61805555555555558</v>
      </c>
      <c r="I531" s="7">
        <f>'RAW MONTHLY'!H531</f>
        <v>0.61805555555555558</v>
      </c>
      <c r="J531" s="8">
        <f>'RAW MONTHLY'!I531</f>
        <v>0.63402777777777775</v>
      </c>
      <c r="K531" s="235">
        <f t="shared" si="74"/>
        <v>0.63402777777777775</v>
      </c>
      <c r="L531" s="16">
        <f t="shared" si="75"/>
        <v>0.38333333333333341</v>
      </c>
      <c r="M531" s="16">
        <f t="shared" si="76"/>
        <v>3</v>
      </c>
      <c r="N531" s="236" t="str">
        <f t="shared" si="77"/>
        <v>3</v>
      </c>
      <c r="O531" s="16">
        <f>'RAW MONTHLY'!K531</f>
        <v>3</v>
      </c>
      <c r="P531" s="16" t="str">
        <f t="shared" si="78"/>
        <v>1</v>
      </c>
      <c r="Q531" s="241">
        <f>'RAW MONTHLY'!L531</f>
        <v>1</v>
      </c>
      <c r="R531" s="241"/>
      <c r="S531" s="242">
        <f t="shared" si="79"/>
        <v>0.38333333333333341</v>
      </c>
      <c r="T531" s="29"/>
    </row>
    <row r="532" spans="1:20" ht="30" customHeight="1">
      <c r="A532" s="229" t="str">
        <f>'RAW MONTHLY'!A532</f>
        <v>20/6/2021</v>
      </c>
      <c r="B532" s="230" t="str">
        <f>'RAW MONTHLY'!C532</f>
        <v>EXPRESS 33KV</v>
      </c>
      <c r="C532" s="5" t="str">
        <f t="shared" si="72"/>
        <v>1</v>
      </c>
      <c r="D532" s="5" t="str">
        <f>'RAW MONTHLY'!E532</f>
        <v>EDC F/O</v>
      </c>
      <c r="E532" s="5" t="str">
        <f t="shared" si="80"/>
        <v>EDC</v>
      </c>
      <c r="F532" s="233"/>
      <c r="G532" s="233"/>
      <c r="H532" s="17">
        <f t="shared" si="73"/>
        <v>0.65833333333333333</v>
      </c>
      <c r="I532" s="7">
        <f>'RAW MONTHLY'!H532</f>
        <v>0.65833333333333333</v>
      </c>
      <c r="J532" s="8">
        <f>'RAW MONTHLY'!I532</f>
        <v>0.67291666666666661</v>
      </c>
      <c r="K532" s="235">
        <f t="shared" si="74"/>
        <v>0.67291666666666661</v>
      </c>
      <c r="L532" s="16">
        <f t="shared" si="75"/>
        <v>0.35</v>
      </c>
      <c r="M532" s="16">
        <f t="shared" si="76"/>
        <v>5</v>
      </c>
      <c r="N532" s="236" t="str">
        <f t="shared" si="77"/>
        <v>5</v>
      </c>
      <c r="O532" s="16">
        <f>'RAW MONTHLY'!K532</f>
        <v>5</v>
      </c>
      <c r="P532" s="16" t="str">
        <f t="shared" si="78"/>
        <v>1</v>
      </c>
      <c r="Q532" s="241">
        <f>'RAW MONTHLY'!L532</f>
        <v>1</v>
      </c>
      <c r="R532" s="241"/>
      <c r="S532" s="242">
        <f t="shared" si="79"/>
        <v>0.35</v>
      </c>
      <c r="T532" s="42"/>
    </row>
    <row r="533" spans="1:20" ht="30" customHeight="1">
      <c r="A533" s="229" t="str">
        <f>'RAW MONTHLY'!A533</f>
        <v>20/6/2021</v>
      </c>
      <c r="B533" s="230" t="str">
        <f>'RAW MONTHLY'!C533</f>
        <v>OLUYOLE 33KV</v>
      </c>
      <c r="C533" s="5" t="str">
        <f t="shared" si="72"/>
        <v>1</v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0.81111111111111101</v>
      </c>
      <c r="I533" s="7">
        <f>'RAW MONTHLY'!H533</f>
        <v>0.81111111111111101</v>
      </c>
      <c r="J533" s="8">
        <f>'RAW MONTHLY'!I533</f>
        <v>0.8222222222222223</v>
      </c>
      <c r="K533" s="235">
        <f t="shared" si="74"/>
        <v>0.8222222222222223</v>
      </c>
      <c r="L533" s="16">
        <f t="shared" si="75"/>
        <v>0.26666666666666666</v>
      </c>
      <c r="M533" s="16">
        <f t="shared" si="76"/>
        <v>4</v>
      </c>
      <c r="N533" s="236" t="str">
        <f t="shared" si="77"/>
        <v>4</v>
      </c>
      <c r="O533" s="16">
        <f>'RAW MONTHLY'!K533</f>
        <v>4</v>
      </c>
      <c r="P533" s="16" t="str">
        <f t="shared" si="78"/>
        <v>1</v>
      </c>
      <c r="Q533" s="241">
        <f>'RAW MONTHLY'!L533</f>
        <v>14</v>
      </c>
      <c r="R533" s="241"/>
      <c r="S533" s="242">
        <f t="shared" si="79"/>
        <v>3.7333333333333334</v>
      </c>
      <c r="T533" s="42"/>
    </row>
    <row r="534" spans="1:20" ht="30" customHeight="1">
      <c r="A534" s="229">
        <f>'RAW MONTHLY'!A534</f>
        <v>44366</v>
      </c>
      <c r="B534" s="230" t="str">
        <f>'RAW MONTHLY'!C534</f>
        <v>APETE 33KV</v>
      </c>
      <c r="C534" s="5" t="str">
        <f t="shared" si="72"/>
        <v/>
      </c>
      <c r="D534" s="5" t="str">
        <f>'RAW MONTHLY'!E534</f>
        <v>EDC L/S</v>
      </c>
      <c r="E534" s="5" t="str">
        <f t="shared" si="80"/>
        <v>L/S</v>
      </c>
      <c r="F534" s="233"/>
      <c r="G534" s="233"/>
      <c r="H534" s="17">
        <f t="shared" si="73"/>
        <v>0</v>
      </c>
      <c r="I534" s="7">
        <f>'RAW MONTHLY'!H534</f>
        <v>0</v>
      </c>
      <c r="J534" s="8">
        <f>'RAW MONTHLY'!I534</f>
        <v>1.0416666666666666E-2</v>
      </c>
      <c r="K534" s="235">
        <f t="shared" si="74"/>
        <v>1.0416666666666666E-2</v>
      </c>
      <c r="L534" s="16">
        <f t="shared" si="75"/>
        <v>0.25</v>
      </c>
      <c r="M534" s="16">
        <f t="shared" si="76"/>
        <v>9.1999999999999993</v>
      </c>
      <c r="N534" s="236" t="str">
        <f t="shared" si="77"/>
        <v>9.2</v>
      </c>
      <c r="O534" s="16">
        <f>'RAW MONTHLY'!K534</f>
        <v>9.1999999999999993</v>
      </c>
      <c r="P534" s="16" t="str">
        <f t="shared" si="78"/>
        <v>1</v>
      </c>
      <c r="Q534" s="241">
        <f>'RAW MONTHLY'!L534</f>
        <v>9306</v>
      </c>
      <c r="R534" s="241"/>
      <c r="S534" s="242">
        <f t="shared" si="79"/>
        <v>2326.5</v>
      </c>
      <c r="T534" s="20"/>
    </row>
    <row r="535" spans="1:20" ht="30" customHeight="1">
      <c r="A535" s="229">
        <f>'RAW MONTHLY'!A535</f>
        <v>44367</v>
      </c>
      <c r="B535" s="230" t="str">
        <f>'RAW MONTHLY'!C535</f>
        <v>APETE 33KV</v>
      </c>
      <c r="C535" s="5" t="str">
        <f t="shared" si="72"/>
        <v>1</v>
      </c>
      <c r="D535" s="5" t="str">
        <f>'RAW MONTHLY'!E535</f>
        <v>EDC L/S</v>
      </c>
      <c r="E535" s="5" t="str">
        <f t="shared" si="80"/>
        <v>L/S</v>
      </c>
      <c r="F535" s="6"/>
      <c r="G535" s="6"/>
      <c r="H535" s="17">
        <f t="shared" si="73"/>
        <v>0.21180555555555555</v>
      </c>
      <c r="I535" s="7">
        <f>'RAW MONTHLY'!H535</f>
        <v>0.21180555555555555</v>
      </c>
      <c r="J535" s="8">
        <f>'RAW MONTHLY'!I535</f>
        <v>0.99930555555555556</v>
      </c>
      <c r="K535" s="235">
        <f t="shared" si="74"/>
        <v>0.99930555555555556</v>
      </c>
      <c r="L535" s="16">
        <f t="shared" si="75"/>
        <v>18.899999999999999</v>
      </c>
      <c r="M535" s="16">
        <f t="shared" si="76"/>
        <v>9.1999999999999993</v>
      </c>
      <c r="N535" s="236" t="str">
        <f t="shared" si="77"/>
        <v>9.2</v>
      </c>
      <c r="O535" s="16">
        <f>'RAW MONTHLY'!K535</f>
        <v>9.1999999999999993</v>
      </c>
      <c r="P535" s="16" t="str">
        <f t="shared" si="78"/>
        <v>0</v>
      </c>
      <c r="Q535" s="241">
        <f>'RAW MONTHLY'!L535</f>
        <v>9306</v>
      </c>
      <c r="R535" s="241"/>
      <c r="S535" s="242">
        <f t="shared" si="79"/>
        <v>0</v>
      </c>
      <c r="T535" s="20"/>
    </row>
    <row r="536" spans="1:20" ht="30" customHeight="1">
      <c r="A536" s="229">
        <f>'RAW MONTHLY'!A536</f>
        <v>44367</v>
      </c>
      <c r="B536" s="230" t="str">
        <f>'RAW MONTHLY'!C536</f>
        <v>MINISTER 33KV</v>
      </c>
      <c r="C536" s="5" t="str">
        <f t="shared" si="72"/>
        <v>1</v>
      </c>
      <c r="D536" s="5" t="str">
        <f>'RAW MONTHLY'!E536</f>
        <v>EDC F/O</v>
      </c>
      <c r="E536" s="5" t="str">
        <f t="shared" si="80"/>
        <v>EDC</v>
      </c>
      <c r="F536" s="6"/>
      <c r="G536" s="6"/>
      <c r="H536" s="17">
        <f t="shared" si="73"/>
        <v>0.47569444444444442</v>
      </c>
      <c r="I536" s="7">
        <f>'RAW MONTHLY'!H536</f>
        <v>0.47569444444444442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12.566666666666666</v>
      </c>
      <c r="M536" s="16">
        <f t="shared" si="76"/>
        <v>0.1</v>
      </c>
      <c r="N536" s="236" t="str">
        <f t="shared" si="77"/>
        <v>0.1</v>
      </c>
      <c r="O536" s="16">
        <f>'RAW MONTHLY'!K536</f>
        <v>0.1</v>
      </c>
      <c r="P536" s="16" t="str">
        <f t="shared" si="78"/>
        <v>0</v>
      </c>
      <c r="Q536" s="241">
        <f>'RAW MONTHLY'!L536</f>
        <v>1065</v>
      </c>
      <c r="R536" s="247"/>
      <c r="S536" s="242">
        <f t="shared" si="79"/>
        <v>0</v>
      </c>
      <c r="T536" s="6"/>
    </row>
    <row r="537" spans="1:20" ht="30" customHeight="1">
      <c r="A537" s="229" t="str">
        <f>'RAW MONTHLY'!A537</f>
        <v>20/6/2021</v>
      </c>
      <c r="B537" s="230" t="str">
        <f>'RAW MONTHLY'!C537</f>
        <v>ERUWA TOWN 33KV FDR</v>
      </c>
      <c r="C537" s="5" t="str">
        <f t="shared" si="72"/>
        <v/>
      </c>
      <c r="D537" s="5" t="str">
        <f>'RAW MONTHLY'!E537</f>
        <v>TCN/L/S</v>
      </c>
      <c r="E537" s="5" t="str">
        <f t="shared" si="80"/>
        <v>L/S</v>
      </c>
      <c r="F537" s="6"/>
      <c r="G537" s="6"/>
      <c r="H537" s="17">
        <f t="shared" si="73"/>
        <v>0</v>
      </c>
      <c r="I537" s="7">
        <f>'RAW MONTHLY'!H537</f>
        <v>0</v>
      </c>
      <c r="J537" s="8">
        <f>'RAW MONTHLY'!I537</f>
        <v>0.33888888888888885</v>
      </c>
      <c r="K537" s="235">
        <f t="shared" si="74"/>
        <v>0.33888888888888885</v>
      </c>
      <c r="L537" s="16">
        <f t="shared" si="75"/>
        <v>8.1333333333333329</v>
      </c>
      <c r="M537" s="16">
        <f t="shared" si="76"/>
        <v>0</v>
      </c>
      <c r="N537" s="236" t="str">
        <f t="shared" si="77"/>
        <v>0</v>
      </c>
      <c r="O537" s="16" t="str">
        <f>'RAW MONTHLY'!K537</f>
        <v>0MW</v>
      </c>
      <c r="P537" s="16" t="str">
        <f t="shared" si="78"/>
        <v>1</v>
      </c>
      <c r="Q537" s="241">
        <f>'RAW MONTHLY'!L537</f>
        <v>4000</v>
      </c>
      <c r="R537" s="247"/>
      <c r="S537" s="242">
        <f t="shared" si="79"/>
        <v>32533.333333333332</v>
      </c>
      <c r="T537" s="6"/>
    </row>
    <row r="538" spans="1:20" ht="30" customHeight="1">
      <c r="A538" s="229" t="str">
        <f>'RAW MONTHLY'!A538</f>
        <v>20/6/2021</v>
      </c>
      <c r="B538" s="230" t="str">
        <f>'RAW MONTHLY'!C538</f>
        <v>OMI ADIO 33KV FDR</v>
      </c>
      <c r="C538" s="5" t="str">
        <f t="shared" si="72"/>
        <v>1</v>
      </c>
      <c r="D538" s="5" t="str">
        <f>'RAW MONTHLY'!E538</f>
        <v>TCN/L/S</v>
      </c>
      <c r="E538" s="5" t="str">
        <f t="shared" si="80"/>
        <v>L/S</v>
      </c>
      <c r="F538" s="6"/>
      <c r="G538" s="6"/>
      <c r="H538" s="17">
        <f t="shared" si="73"/>
        <v>0.16319444444444445</v>
      </c>
      <c r="I538" s="7">
        <f>'RAW MONTHLY'!H538</f>
        <v>0.16319444444444445</v>
      </c>
      <c r="J538" s="8">
        <f>'RAW MONTHLY'!I538</f>
        <v>0.4236111111111111</v>
      </c>
      <c r="K538" s="235">
        <f t="shared" si="74"/>
        <v>0.4236111111111111</v>
      </c>
      <c r="L538" s="16">
        <f t="shared" si="75"/>
        <v>6.25</v>
      </c>
      <c r="M538" s="16">
        <f t="shared" si="76"/>
        <v>3.2</v>
      </c>
      <c r="N538" s="236" t="str">
        <f t="shared" si="77"/>
        <v>3.2</v>
      </c>
      <c r="O538" s="16" t="str">
        <f>'RAW MONTHLY'!K538</f>
        <v>3.2MW</v>
      </c>
      <c r="P538" s="16" t="str">
        <f t="shared" si="78"/>
        <v>1</v>
      </c>
      <c r="Q538" s="241">
        <f>'RAW MONTHLY'!L538</f>
        <v>5000</v>
      </c>
      <c r="R538" s="248"/>
      <c r="S538" s="242">
        <f t="shared" si="79"/>
        <v>31250</v>
      </c>
      <c r="T538" s="6"/>
    </row>
    <row r="539" spans="1:20" ht="30" customHeight="1">
      <c r="A539" s="229" t="str">
        <f>'RAW MONTHLY'!A539</f>
        <v>20/6/2021</v>
      </c>
      <c r="B539" s="230" t="str">
        <f>'RAW MONTHLY'!C539</f>
        <v>OMI ADIO 33KV FDR</v>
      </c>
      <c r="C539" s="5" t="str">
        <f t="shared" si="72"/>
        <v>1</v>
      </c>
      <c r="D539" s="5" t="str">
        <f>'RAW MONTHLY'!E539</f>
        <v>EDC/E/F</v>
      </c>
      <c r="E539" s="5" t="str">
        <f t="shared" si="80"/>
        <v>EDC</v>
      </c>
      <c r="F539" s="6"/>
      <c r="G539" s="6"/>
      <c r="H539" s="17">
        <f t="shared" si="73"/>
        <v>0.49305555555555558</v>
      </c>
      <c r="I539" s="7">
        <f>'RAW MONTHLY'!H539</f>
        <v>0.49305555555555558</v>
      </c>
      <c r="J539" s="8">
        <f>'RAW MONTHLY'!I539</f>
        <v>0.5180555555555556</v>
      </c>
      <c r="K539" s="235">
        <f t="shared" si="74"/>
        <v>0.5180555555555556</v>
      </c>
      <c r="L539" s="16">
        <f t="shared" si="75"/>
        <v>0.6</v>
      </c>
      <c r="M539" s="16">
        <f t="shared" si="76"/>
        <v>3</v>
      </c>
      <c r="N539" s="236" t="str">
        <f t="shared" si="77"/>
        <v>3.0</v>
      </c>
      <c r="O539" s="16" t="str">
        <f>'RAW MONTHLY'!K539</f>
        <v>3.0MW</v>
      </c>
      <c r="P539" s="16" t="str">
        <f t="shared" si="78"/>
        <v>1</v>
      </c>
      <c r="Q539" s="241">
        <f>'RAW MONTHLY'!L539</f>
        <v>5000</v>
      </c>
      <c r="R539" s="248"/>
      <c r="S539" s="242">
        <f t="shared" si="79"/>
        <v>3000</v>
      </c>
      <c r="T539" s="6"/>
    </row>
    <row r="540" spans="1:20" ht="30" customHeight="1">
      <c r="A540" s="229" t="str">
        <f>'RAW MONTHLY'!A540</f>
        <v>20/6/2021</v>
      </c>
      <c r="B540" s="230" t="str">
        <f>'RAW MONTHLY'!C540</f>
        <v>ERUWA TOWN 33KV FDR</v>
      </c>
      <c r="C540" s="5" t="str">
        <f t="shared" si="72"/>
        <v>1</v>
      </c>
      <c r="D540" s="5" t="str">
        <f>'RAW MONTHLY'!E540</f>
        <v>TCN/L/S</v>
      </c>
      <c r="E540" s="5" t="str">
        <f t="shared" si="80"/>
        <v>L/S</v>
      </c>
      <c r="F540" s="6"/>
      <c r="G540" s="6"/>
      <c r="H540" s="17">
        <f t="shared" si="73"/>
        <v>0.53472222222222221</v>
      </c>
      <c r="I540" s="7">
        <f>'RAW MONTHLY'!H540</f>
        <v>0.53472222222222221</v>
      </c>
      <c r="J540" s="8">
        <f>'RAW MONTHLY'!I540</f>
        <v>0.99930555555555556</v>
      </c>
      <c r="K540" s="235">
        <f t="shared" si="74"/>
        <v>0.99930555555555556</v>
      </c>
      <c r="L540" s="16">
        <f t="shared" si="75"/>
        <v>11.15</v>
      </c>
      <c r="M540" s="16">
        <f t="shared" si="76"/>
        <v>2.1</v>
      </c>
      <c r="N540" s="236" t="str">
        <f t="shared" si="77"/>
        <v>2.1</v>
      </c>
      <c r="O540" s="16" t="str">
        <f>'RAW MONTHLY'!K540</f>
        <v>2.1MW</v>
      </c>
      <c r="P540" s="16" t="str">
        <f t="shared" si="78"/>
        <v>0</v>
      </c>
      <c r="Q540" s="241">
        <f>'RAW MONTHLY'!L540</f>
        <v>0</v>
      </c>
      <c r="R540" s="248"/>
      <c r="S540" s="242">
        <f t="shared" si="79"/>
        <v>0</v>
      </c>
      <c r="T540" s="6"/>
    </row>
    <row r="541" spans="1:20" ht="30" customHeight="1">
      <c r="A541" s="229" t="str">
        <f>'RAW MONTHLY'!A541</f>
        <v>20/6/2021</v>
      </c>
      <c r="B541" s="230" t="str">
        <f>'RAW MONTHLY'!C541</f>
        <v>APATA 33KV FDR</v>
      </c>
      <c r="C541" s="5" t="str">
        <f t="shared" si="72"/>
        <v>1</v>
      </c>
      <c r="D541" s="5" t="str">
        <f>'RAW MONTHLY'!E541</f>
        <v>TCN/L/S</v>
      </c>
      <c r="E541" s="5" t="str">
        <f t="shared" si="80"/>
        <v>L/S</v>
      </c>
      <c r="F541" s="6"/>
      <c r="G541" s="6"/>
      <c r="H541" s="17">
        <f t="shared" si="73"/>
        <v>0.59513888888888888</v>
      </c>
      <c r="I541" s="7">
        <f>'RAW MONTHLY'!H541</f>
        <v>0.59513888888888888</v>
      </c>
      <c r="J541" s="8">
        <f>'RAW MONTHLY'!I541</f>
        <v>0.61527777777777781</v>
      </c>
      <c r="K541" s="235">
        <f t="shared" si="74"/>
        <v>0.61527777777777781</v>
      </c>
      <c r="L541" s="16">
        <f t="shared" si="75"/>
        <v>0.48333333333333339</v>
      </c>
      <c r="M541" s="16">
        <f t="shared" si="76"/>
        <v>7</v>
      </c>
      <c r="N541" s="236" t="str">
        <f t="shared" si="77"/>
        <v>7</v>
      </c>
      <c r="O541" s="16" t="str">
        <f>'RAW MONTHLY'!K541</f>
        <v>7MW</v>
      </c>
      <c r="P541" s="16" t="str">
        <f t="shared" si="78"/>
        <v>1</v>
      </c>
      <c r="Q541" s="241">
        <f>'RAW MONTHLY'!L541</f>
        <v>117</v>
      </c>
      <c r="R541" s="248"/>
      <c r="S541" s="242">
        <f t="shared" si="79"/>
        <v>56.550000000000004</v>
      </c>
      <c r="T541" s="6"/>
    </row>
    <row r="542" spans="1:20" ht="30" customHeight="1">
      <c r="A542" s="229" t="str">
        <f>'RAW MONTHLY'!A542</f>
        <v>20/6/2021</v>
      </c>
      <c r="B542" s="230" t="str">
        <f>'RAW MONTHLY'!C542</f>
        <v>OMI ADIO 33KV FDR</v>
      </c>
      <c r="C542" s="5" t="str">
        <f t="shared" si="72"/>
        <v>1</v>
      </c>
      <c r="D542" s="5" t="str">
        <f>'RAW MONTHLY'!E542</f>
        <v>TCN/L/S</v>
      </c>
      <c r="E542" s="5" t="str">
        <f t="shared" si="80"/>
        <v>L/S</v>
      </c>
      <c r="F542" s="5"/>
      <c r="G542" s="5"/>
      <c r="H542" s="17">
        <f t="shared" si="73"/>
        <v>0.61597222222222225</v>
      </c>
      <c r="I542" s="7">
        <f>'RAW MONTHLY'!H542</f>
        <v>0.61597222222222225</v>
      </c>
      <c r="J542" s="8">
        <f>'RAW MONTHLY'!I542</f>
        <v>0.89236111111111116</v>
      </c>
      <c r="K542" s="235">
        <f t="shared" si="74"/>
        <v>0.89236111111111116</v>
      </c>
      <c r="L542" s="16">
        <f t="shared" si="75"/>
        <v>6.6333333333333329</v>
      </c>
      <c r="M542" s="16">
        <f t="shared" si="76"/>
        <v>3.3</v>
      </c>
      <c r="N542" s="236" t="str">
        <f t="shared" si="77"/>
        <v>3.3</v>
      </c>
      <c r="O542" s="16" t="str">
        <f>'RAW MONTHLY'!K542</f>
        <v>3.3MW</v>
      </c>
      <c r="P542" s="16" t="str">
        <f t="shared" si="78"/>
        <v>1</v>
      </c>
      <c r="Q542" s="241">
        <f>'RAW MONTHLY'!L542</f>
        <v>5000</v>
      </c>
      <c r="R542" s="249"/>
      <c r="S542" s="242">
        <f t="shared" si="79"/>
        <v>33166.666666666664</v>
      </c>
      <c r="T542" s="30"/>
    </row>
    <row r="543" spans="1:20" ht="30" customHeight="1">
      <c r="A543" s="229" t="str">
        <f>'RAW MONTHLY'!A543</f>
        <v>20/6/2021</v>
      </c>
      <c r="B543" s="230" t="str">
        <f>'RAW MONTHLY'!C543</f>
        <v>ERUWA/LANLATE 33KV FDR</v>
      </c>
      <c r="C543" s="5" t="str">
        <f t="shared" si="72"/>
        <v>1</v>
      </c>
      <c r="D543" s="5" t="str">
        <f>'RAW MONTHLY'!E543</f>
        <v>EDC/E/F</v>
      </c>
      <c r="E543" s="5" t="str">
        <f t="shared" si="80"/>
        <v>EDC</v>
      </c>
      <c r="F543" s="5"/>
      <c r="G543" s="5"/>
      <c r="H543" s="17">
        <f t="shared" si="73"/>
        <v>0.63263888888888886</v>
      </c>
      <c r="I543" s="7">
        <f>'RAW MONTHLY'!H543</f>
        <v>0.63263888888888886</v>
      </c>
      <c r="J543" s="8">
        <f>'RAW MONTHLY'!I543</f>
        <v>0.64722222222222225</v>
      </c>
      <c r="K543" s="235">
        <f t="shared" si="74"/>
        <v>0.64722222222222225</v>
      </c>
      <c r="L543" s="16">
        <f t="shared" si="75"/>
        <v>0.35</v>
      </c>
      <c r="M543" s="16">
        <f t="shared" si="76"/>
        <v>1</v>
      </c>
      <c r="N543" s="236" t="str">
        <f t="shared" si="77"/>
        <v>1</v>
      </c>
      <c r="O543" s="16" t="str">
        <f>'RAW MONTHLY'!K543</f>
        <v>1MW</v>
      </c>
      <c r="P543" s="16" t="str">
        <f t="shared" si="78"/>
        <v>1</v>
      </c>
      <c r="Q543" s="241">
        <f>'RAW MONTHLY'!L543</f>
        <v>4010</v>
      </c>
      <c r="R543" s="249"/>
      <c r="S543" s="242">
        <f t="shared" si="79"/>
        <v>1403.5</v>
      </c>
      <c r="T543" s="30"/>
    </row>
    <row r="544" spans="1:20" ht="30" customHeight="1">
      <c r="A544" s="229" t="str">
        <f>'RAW MONTHLY'!A544</f>
        <v>20/6/2021</v>
      </c>
      <c r="B544" s="230" t="str">
        <f>'RAW MONTHLY'!C544</f>
        <v>ERUWA/LANLATE 33KV FDR</v>
      </c>
      <c r="C544" s="5" t="str">
        <f t="shared" si="72"/>
        <v>1</v>
      </c>
      <c r="D544" s="5" t="str">
        <f>'RAW MONTHLY'!E544</f>
        <v>EDC/E/F</v>
      </c>
      <c r="E544" s="5" t="str">
        <f t="shared" si="80"/>
        <v>EDC</v>
      </c>
      <c r="F544" s="5"/>
      <c r="G544" s="5"/>
      <c r="H544" s="17">
        <f t="shared" si="73"/>
        <v>0.65625</v>
      </c>
      <c r="I544" s="7">
        <f>'RAW MONTHLY'!H544</f>
        <v>0.65625</v>
      </c>
      <c r="J544" s="8">
        <f>'RAW MONTHLY'!I544</f>
        <v>0.67083333333333339</v>
      </c>
      <c r="K544" s="235">
        <f t="shared" si="74"/>
        <v>0.67083333333333339</v>
      </c>
      <c r="L544" s="16">
        <f t="shared" si="75"/>
        <v>0.35</v>
      </c>
      <c r="M544" s="16">
        <f t="shared" si="76"/>
        <v>1</v>
      </c>
      <c r="N544" s="236" t="str">
        <f t="shared" si="77"/>
        <v>1</v>
      </c>
      <c r="O544" s="16" t="str">
        <f>'RAW MONTHLY'!K544</f>
        <v>1MW</v>
      </c>
      <c r="P544" s="16" t="str">
        <f t="shared" si="78"/>
        <v>1</v>
      </c>
      <c r="Q544" s="241">
        <f>'RAW MONTHLY'!L544</f>
        <v>0</v>
      </c>
      <c r="R544" s="249"/>
      <c r="S544" s="242">
        <f t="shared" si="79"/>
        <v>0</v>
      </c>
      <c r="T544" s="30"/>
    </row>
    <row r="545" spans="1:20" ht="30" customHeight="1">
      <c r="A545" s="229" t="str">
        <f>'RAW MONTHLY'!A545</f>
        <v>21/6/2021</v>
      </c>
      <c r="B545" s="230" t="str">
        <f>'RAW MONTHLY'!C545</f>
        <v>LIBERTY 33KV</v>
      </c>
      <c r="C545" s="5" t="str">
        <f t="shared" si="72"/>
        <v>1</v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0.3611111111111111</v>
      </c>
      <c r="I545" s="7">
        <f>'RAW MONTHLY'!H545</f>
        <v>0.3611111111111111</v>
      </c>
      <c r="J545" s="8">
        <f>'RAW MONTHLY'!I545</f>
        <v>0.37013888888888885</v>
      </c>
      <c r="K545" s="235">
        <f t="shared" si="74"/>
        <v>0.37013888888888885</v>
      </c>
      <c r="L545" s="16">
        <f t="shared" si="75"/>
        <v>0.21666666666666667</v>
      </c>
      <c r="M545" s="16">
        <f t="shared" si="76"/>
        <v>4</v>
      </c>
      <c r="N545" s="236" t="str">
        <f t="shared" si="77"/>
        <v>4</v>
      </c>
      <c r="O545" s="16">
        <f>'RAW MONTHLY'!K545</f>
        <v>4</v>
      </c>
      <c r="P545" s="16" t="str">
        <f t="shared" si="78"/>
        <v>1</v>
      </c>
      <c r="Q545" s="241">
        <f>'RAW MONTHLY'!L545</f>
        <v>11</v>
      </c>
      <c r="R545" s="249"/>
      <c r="S545" s="242">
        <f t="shared" si="79"/>
        <v>2.3833333333333333</v>
      </c>
      <c r="T545" s="30"/>
    </row>
    <row r="546" spans="1:20" ht="30" customHeight="1">
      <c r="A546" s="229" t="str">
        <f>'RAW MONTHLY'!A546</f>
        <v>21/6/2021</v>
      </c>
      <c r="B546" s="230" t="str">
        <f>'RAW MONTHLY'!C546</f>
        <v>LIBERTY 33KV</v>
      </c>
      <c r="C546" s="5" t="str">
        <f t="shared" si="72"/>
        <v>1</v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0.40972222222222227</v>
      </c>
      <c r="I546" s="7">
        <f>'RAW MONTHLY'!H546</f>
        <v>0.40972222222222227</v>
      </c>
      <c r="J546" s="8">
        <f>'RAW MONTHLY'!I546</f>
        <v>0.41736111111111113</v>
      </c>
      <c r="K546" s="235">
        <f t="shared" si="74"/>
        <v>0.41736111111111113</v>
      </c>
      <c r="L546" s="16">
        <f t="shared" si="75"/>
        <v>0.18333333333333332</v>
      </c>
      <c r="M546" s="16">
        <f t="shared" si="76"/>
        <v>2</v>
      </c>
      <c r="N546" s="236" t="str">
        <f t="shared" si="77"/>
        <v>2</v>
      </c>
      <c r="O546" s="16">
        <f>'RAW MONTHLY'!K546</f>
        <v>2</v>
      </c>
      <c r="P546" s="16" t="str">
        <f t="shared" si="78"/>
        <v>1</v>
      </c>
      <c r="Q546" s="241">
        <f>'RAW MONTHLY'!L546</f>
        <v>11</v>
      </c>
      <c r="R546" s="5"/>
      <c r="S546" s="242">
        <f t="shared" si="79"/>
        <v>2.0166666666666666</v>
      </c>
      <c r="T546" s="30"/>
    </row>
    <row r="547" spans="1:20" ht="30" customHeight="1">
      <c r="A547" s="229" t="str">
        <f>'RAW MONTHLY'!A547</f>
        <v>21/6/2021</v>
      </c>
      <c r="B547" s="230" t="str">
        <f>'RAW MONTHLY'!C547</f>
        <v>LIBERTY 33KV</v>
      </c>
      <c r="C547" s="5" t="str">
        <f t="shared" si="72"/>
        <v>1</v>
      </c>
      <c r="D547" s="5" t="str">
        <f>'RAW MONTHLY'!E547</f>
        <v>TCN L/S</v>
      </c>
      <c r="E547" s="5" t="str">
        <f t="shared" si="80"/>
        <v>L/S</v>
      </c>
      <c r="F547" s="5"/>
      <c r="G547" s="5"/>
      <c r="H547" s="17">
        <f t="shared" si="73"/>
        <v>0.4909722222222222</v>
      </c>
      <c r="I547" s="7">
        <f>'RAW MONTHLY'!H547</f>
        <v>0.4909722222222222</v>
      </c>
      <c r="J547" s="8">
        <f>'RAW MONTHLY'!I547</f>
        <v>0.55069444444444449</v>
      </c>
      <c r="K547" s="235">
        <f t="shared" si="74"/>
        <v>0.55069444444444449</v>
      </c>
      <c r="L547" s="16">
        <f t="shared" si="75"/>
        <v>1.4333333333333333</v>
      </c>
      <c r="M547" s="16">
        <f t="shared" si="76"/>
        <v>2</v>
      </c>
      <c r="N547" s="236" t="str">
        <f t="shared" si="77"/>
        <v>2</v>
      </c>
      <c r="O547" s="16">
        <f>'RAW MONTHLY'!K547</f>
        <v>2</v>
      </c>
      <c r="P547" s="16" t="str">
        <f t="shared" si="78"/>
        <v>1</v>
      </c>
      <c r="Q547" s="241">
        <f>'RAW MONTHLY'!L547</f>
        <v>11</v>
      </c>
      <c r="R547" s="5"/>
      <c r="S547" s="242">
        <f t="shared" si="79"/>
        <v>15.766666666666667</v>
      </c>
      <c r="T547" s="37"/>
    </row>
    <row r="548" spans="1:20" ht="30" customHeight="1">
      <c r="A548" s="229" t="str">
        <f>'RAW MONTHLY'!A548</f>
        <v>21/6/2021</v>
      </c>
      <c r="B548" s="230" t="str">
        <f>'RAW MONTHLY'!C548</f>
        <v>INDUSTRIAL 33KV</v>
      </c>
      <c r="C548" s="5" t="str">
        <f t="shared" si="72"/>
        <v>1</v>
      </c>
      <c r="D548" s="5" t="str">
        <f>'RAW MONTHLY'!E548</f>
        <v>TCN L/S</v>
      </c>
      <c r="E548" s="5" t="str">
        <f t="shared" si="80"/>
        <v>L/S</v>
      </c>
      <c r="F548" s="233"/>
      <c r="G548" s="233"/>
      <c r="H548" s="17">
        <f t="shared" si="73"/>
        <v>0.4909722222222222</v>
      </c>
      <c r="I548" s="7">
        <f>'RAW MONTHLY'!H548</f>
        <v>0.4909722222222222</v>
      </c>
      <c r="J548" s="8">
        <f>'RAW MONTHLY'!I548</f>
        <v>0.75624999999999998</v>
      </c>
      <c r="K548" s="235">
        <f t="shared" si="74"/>
        <v>0.75624999999999998</v>
      </c>
      <c r="L548" s="16">
        <f t="shared" si="75"/>
        <v>6.3666666666666671</v>
      </c>
      <c r="M548" s="16">
        <f t="shared" si="76"/>
        <v>6</v>
      </c>
      <c r="N548" s="236" t="str">
        <f t="shared" si="77"/>
        <v>6</v>
      </c>
      <c r="O548" s="16">
        <f>'RAW MONTHLY'!K548</f>
        <v>6</v>
      </c>
      <c r="P548" s="16" t="str">
        <f t="shared" si="78"/>
        <v>1</v>
      </c>
      <c r="Q548" s="241">
        <f>'RAW MONTHLY'!L548</f>
        <v>25</v>
      </c>
      <c r="R548" s="246"/>
      <c r="S548" s="242">
        <f t="shared" si="79"/>
        <v>159.16666666666669</v>
      </c>
      <c r="T548" s="27"/>
    </row>
    <row r="549" spans="1:20" ht="30" customHeight="1">
      <c r="A549" s="229" t="str">
        <f>'RAW MONTHLY'!A549</f>
        <v>21/6/2021</v>
      </c>
      <c r="B549" s="230" t="str">
        <f>'RAW MONTHLY'!C549</f>
        <v>EXPRESS 33KV</v>
      </c>
      <c r="C549" s="5" t="str">
        <f t="shared" si="72"/>
        <v>1</v>
      </c>
      <c r="D549" s="5" t="str">
        <f>'RAW MONTHLY'!E549</f>
        <v>EDC F/O</v>
      </c>
      <c r="E549" s="5" t="str">
        <f t="shared" si="80"/>
        <v>EDC</v>
      </c>
      <c r="F549" s="233"/>
      <c r="G549" s="233"/>
      <c r="H549" s="17">
        <f t="shared" si="73"/>
        <v>0.64652777777777781</v>
      </c>
      <c r="I549" s="7">
        <f>'RAW MONTHLY'!H549</f>
        <v>0.64652777777777781</v>
      </c>
      <c r="J549" s="8">
        <f>'RAW MONTHLY'!I549</f>
        <v>0.65208333333333335</v>
      </c>
      <c r="K549" s="235">
        <f t="shared" si="74"/>
        <v>0.65208333333333335</v>
      </c>
      <c r="L549" s="16">
        <f t="shared" si="75"/>
        <v>0.13333333333333333</v>
      </c>
      <c r="M549" s="16">
        <f t="shared" si="76"/>
        <v>3</v>
      </c>
      <c r="N549" s="236" t="str">
        <f t="shared" si="77"/>
        <v>3</v>
      </c>
      <c r="O549" s="16">
        <f>'RAW MONTHLY'!K549</f>
        <v>3</v>
      </c>
      <c r="P549" s="16" t="str">
        <f t="shared" si="78"/>
        <v>1</v>
      </c>
      <c r="Q549" s="241">
        <f>'RAW MONTHLY'!L549</f>
        <v>1</v>
      </c>
      <c r="R549" s="241"/>
      <c r="S549" s="242">
        <f t="shared" si="79"/>
        <v>0.13333333333333333</v>
      </c>
      <c r="T549" s="27"/>
    </row>
    <row r="550" spans="1:20" ht="30" customHeight="1">
      <c r="A550" s="229" t="str">
        <f>'RAW MONTHLY'!A550</f>
        <v>21/6/2021</v>
      </c>
      <c r="B550" s="230" t="str">
        <f>'RAW MONTHLY'!C550</f>
        <v>OLUYOLE 33KV</v>
      </c>
      <c r="C550" s="5" t="str">
        <f t="shared" si="72"/>
        <v>1</v>
      </c>
      <c r="D550" s="5" t="str">
        <f>'RAW MONTHLY'!E550</f>
        <v>TCN L/S</v>
      </c>
      <c r="E550" s="5" t="str">
        <f t="shared" si="80"/>
        <v>L/S</v>
      </c>
      <c r="F550" s="233"/>
      <c r="G550" s="233"/>
      <c r="H550" s="17">
        <f t="shared" si="73"/>
        <v>0.67083333333333339</v>
      </c>
      <c r="I550" s="7">
        <f>'RAW MONTHLY'!H550</f>
        <v>0.67083333333333339</v>
      </c>
      <c r="J550" s="8">
        <f>'RAW MONTHLY'!I550</f>
        <v>0.6791666666666667</v>
      </c>
      <c r="K550" s="235">
        <f t="shared" si="74"/>
        <v>0.6791666666666667</v>
      </c>
      <c r="L550" s="16">
        <f t="shared" si="75"/>
        <v>0.2</v>
      </c>
      <c r="M550" s="16">
        <f t="shared" si="76"/>
        <v>9.5</v>
      </c>
      <c r="N550" s="236" t="str">
        <f t="shared" si="77"/>
        <v>9.5</v>
      </c>
      <c r="O550" s="16">
        <f>'RAW MONTHLY'!K550</f>
        <v>9.5</v>
      </c>
      <c r="P550" s="16" t="str">
        <f t="shared" si="78"/>
        <v>1</v>
      </c>
      <c r="Q550" s="241">
        <f>'RAW MONTHLY'!L550</f>
        <v>14</v>
      </c>
      <c r="R550" s="241"/>
      <c r="S550" s="242">
        <f t="shared" si="79"/>
        <v>2.8000000000000003</v>
      </c>
      <c r="T550" s="29"/>
    </row>
    <row r="551" spans="1:20" ht="30" customHeight="1">
      <c r="A551" s="229" t="str">
        <f>'RAW MONTHLY'!A551</f>
        <v>21/6/2021</v>
      </c>
      <c r="B551" s="230" t="str">
        <f>'RAW MONTHLY'!C551</f>
        <v>ROM 33KV</v>
      </c>
      <c r="C551" s="5" t="str">
        <f t="shared" si="72"/>
        <v>1</v>
      </c>
      <c r="D551" s="5" t="str">
        <f>'RAW MONTHLY'!E551</f>
        <v>TCN L/S</v>
      </c>
      <c r="E551" s="5" t="str">
        <f t="shared" si="80"/>
        <v>L/S</v>
      </c>
      <c r="F551" s="233"/>
      <c r="G551" s="233"/>
      <c r="H551" s="17">
        <f t="shared" si="73"/>
        <v>0.49513888888888885</v>
      </c>
      <c r="I551" s="7">
        <f>'RAW MONTHLY'!H551</f>
        <v>0.49513888888888885</v>
      </c>
      <c r="J551" s="8">
        <f>'RAW MONTHLY'!I551</f>
        <v>0.99930555555555556</v>
      </c>
      <c r="K551" s="235">
        <f t="shared" si="74"/>
        <v>0.99930555555555556</v>
      </c>
      <c r="L551" s="16">
        <f t="shared" si="75"/>
        <v>12.1</v>
      </c>
      <c r="M551" s="16">
        <f t="shared" si="76"/>
        <v>2.8</v>
      </c>
      <c r="N551" s="236" t="str">
        <f t="shared" si="77"/>
        <v>2.8</v>
      </c>
      <c r="O551" s="16">
        <f>'RAW MONTHLY'!K551</f>
        <v>2.8</v>
      </c>
      <c r="P551" s="16" t="str">
        <f t="shared" si="78"/>
        <v>0</v>
      </c>
      <c r="Q551" s="241">
        <f>'RAW MONTHLY'!L551</f>
        <v>0</v>
      </c>
      <c r="R551" s="241"/>
      <c r="S551" s="242">
        <f t="shared" si="79"/>
        <v>0</v>
      </c>
      <c r="T551" s="42"/>
    </row>
    <row r="552" spans="1:20" ht="30" customHeight="1">
      <c r="A552" s="229">
        <f>'RAW MONTHLY'!A552</f>
        <v>44367</v>
      </c>
      <c r="B552" s="230" t="str">
        <f>'RAW MONTHLY'!C552</f>
        <v>APETE 33KV</v>
      </c>
      <c r="C552" s="5" t="str">
        <f t="shared" si="72"/>
        <v/>
      </c>
      <c r="D552" s="5" t="str">
        <f>'RAW MONTHLY'!E552</f>
        <v>EDC L/S</v>
      </c>
      <c r="E552" s="5" t="str">
        <f t="shared" si="80"/>
        <v>L/S</v>
      </c>
      <c r="F552" s="233"/>
      <c r="G552" s="233"/>
      <c r="H552" s="17">
        <f t="shared" si="73"/>
        <v>0</v>
      </c>
      <c r="I552" s="7">
        <f>'RAW MONTHLY'!H552</f>
        <v>0</v>
      </c>
      <c r="J552" s="8">
        <f>'RAW MONTHLY'!I552</f>
        <v>0.99930555555555556</v>
      </c>
      <c r="K552" s="235">
        <f t="shared" si="74"/>
        <v>0.99930555555555556</v>
      </c>
      <c r="L552" s="16">
        <f t="shared" si="75"/>
        <v>23.983333333333334</v>
      </c>
      <c r="M552" s="16">
        <f t="shared" si="76"/>
        <v>9.1999999999999993</v>
      </c>
      <c r="N552" s="236" t="str">
        <f t="shared" si="77"/>
        <v>9.2</v>
      </c>
      <c r="O552" s="16">
        <f>'RAW MONTHLY'!K552</f>
        <v>9.1999999999999993</v>
      </c>
      <c r="P552" s="16" t="str">
        <f t="shared" si="78"/>
        <v>0</v>
      </c>
      <c r="Q552" s="241">
        <f>'RAW MONTHLY'!L552</f>
        <v>0</v>
      </c>
      <c r="R552" s="241"/>
      <c r="S552" s="242">
        <f t="shared" si="79"/>
        <v>0</v>
      </c>
      <c r="T552" s="42"/>
    </row>
    <row r="553" spans="1:20" ht="30" customHeight="1">
      <c r="A553" s="229">
        <f>'RAW MONTHLY'!A553</f>
        <v>44367</v>
      </c>
      <c r="B553" s="230" t="str">
        <f>'RAW MONTHLY'!C553</f>
        <v>MINISTER 33KV</v>
      </c>
      <c r="C553" s="5" t="str">
        <f t="shared" si="72"/>
        <v/>
      </c>
      <c r="D553" s="5" t="str">
        <f>'RAW MONTHLY'!E553</f>
        <v>EDC F/O</v>
      </c>
      <c r="E553" s="5" t="str">
        <f t="shared" si="80"/>
        <v>EDC</v>
      </c>
      <c r="F553" s="233"/>
      <c r="G553" s="233"/>
      <c r="H553" s="17">
        <f t="shared" si="73"/>
        <v>0</v>
      </c>
      <c r="I553" s="7">
        <f>'RAW MONTHLY'!H553</f>
        <v>0</v>
      </c>
      <c r="J553" s="8">
        <f>'RAW MONTHLY'!I553</f>
        <v>0.7055555555555556</v>
      </c>
      <c r="K553" s="235">
        <f t="shared" si="74"/>
        <v>0.7055555555555556</v>
      </c>
      <c r="L553" s="16">
        <f t="shared" si="75"/>
        <v>16.933333333333334</v>
      </c>
      <c r="M553" s="16">
        <f t="shared" si="76"/>
        <v>0.1</v>
      </c>
      <c r="N553" s="236" t="str">
        <f t="shared" si="77"/>
        <v>0.1</v>
      </c>
      <c r="O553" s="16">
        <f>'RAW MONTHLY'!K553</f>
        <v>0.1</v>
      </c>
      <c r="P553" s="16" t="str">
        <f t="shared" si="78"/>
        <v>1</v>
      </c>
      <c r="Q553" s="241">
        <f>'RAW MONTHLY'!L553</f>
        <v>1065</v>
      </c>
      <c r="R553" s="241"/>
      <c r="S553" s="242">
        <f t="shared" si="79"/>
        <v>18034</v>
      </c>
      <c r="T553" s="20"/>
    </row>
    <row r="554" spans="1:20" ht="30" customHeight="1">
      <c r="A554" s="229">
        <f>'RAW MONTHLY'!A554</f>
        <v>44368</v>
      </c>
      <c r="B554" s="230" t="str">
        <f>'RAW MONTHLY'!C554</f>
        <v>SAMONDA 33KV</v>
      </c>
      <c r="C554" s="5" t="str">
        <f t="shared" si="72"/>
        <v>1</v>
      </c>
      <c r="D554" s="5" t="str">
        <f>'RAW MONTHLY'!E554</f>
        <v>EDC F/O</v>
      </c>
      <c r="E554" s="5" t="str">
        <f t="shared" si="80"/>
        <v>EDC</v>
      </c>
      <c r="F554" s="233"/>
      <c r="G554" s="233"/>
      <c r="H554" s="17">
        <f t="shared" si="73"/>
        <v>0.43333333333333335</v>
      </c>
      <c r="I554" s="7">
        <f>'RAW MONTHLY'!H554</f>
        <v>0.43333333333333335</v>
      </c>
      <c r="J554" s="8">
        <f>'RAW MONTHLY'!I554</f>
        <v>0.72222222222222221</v>
      </c>
      <c r="K554" s="235">
        <f t="shared" si="74"/>
        <v>0.72222222222222221</v>
      </c>
      <c r="L554" s="16">
        <f t="shared" si="75"/>
        <v>6.9333333333333336</v>
      </c>
      <c r="M554" s="16">
        <f t="shared" si="76"/>
        <v>0.4</v>
      </c>
      <c r="N554" s="236" t="str">
        <f t="shared" si="77"/>
        <v>0.4</v>
      </c>
      <c r="O554" s="16">
        <f>'RAW MONTHLY'!K554</f>
        <v>0.4</v>
      </c>
      <c r="P554" s="16" t="str">
        <f t="shared" si="78"/>
        <v>1</v>
      </c>
      <c r="Q554" s="241">
        <f>'RAW MONTHLY'!L554</f>
        <v>2</v>
      </c>
      <c r="R554" s="241"/>
      <c r="S554" s="242">
        <f t="shared" si="79"/>
        <v>13.866666666666667</v>
      </c>
      <c r="T554" s="20"/>
    </row>
    <row r="555" spans="1:20" ht="30" customHeight="1">
      <c r="A555" s="229" t="str">
        <f>'RAW MONTHLY'!A555</f>
        <v>20/6/2021</v>
      </c>
      <c r="B555" s="230" t="str">
        <f>'RAW MONTHLY'!C555</f>
        <v>ERUWA TOWN 33KV FDR</v>
      </c>
      <c r="C555" s="5" t="str">
        <f t="shared" si="72"/>
        <v>1</v>
      </c>
      <c r="D555" s="5" t="str">
        <f>'RAW MONTHLY'!E555</f>
        <v>TCN/L/S</v>
      </c>
      <c r="E555" s="5" t="str">
        <f t="shared" si="80"/>
        <v>L/S</v>
      </c>
      <c r="F555" s="6"/>
      <c r="G555" s="6"/>
      <c r="H555" s="17">
        <f t="shared" si="73"/>
        <v>0.53472222222222221</v>
      </c>
      <c r="I555" s="7">
        <f>'RAW MONTHLY'!H555</f>
        <v>0.53472222222222221</v>
      </c>
      <c r="J555" s="8">
        <f>'RAW MONTHLY'!I555</f>
        <v>0.99930555555555556</v>
      </c>
      <c r="K555" s="235">
        <f t="shared" si="74"/>
        <v>0.99930555555555556</v>
      </c>
      <c r="L555" s="16">
        <f t="shared" si="75"/>
        <v>11.15</v>
      </c>
      <c r="M555" s="16">
        <f t="shared" si="76"/>
        <v>2.1</v>
      </c>
      <c r="N555" s="236" t="str">
        <f t="shared" si="77"/>
        <v>2.1</v>
      </c>
      <c r="O555" s="16" t="str">
        <f>'RAW MONTHLY'!K555</f>
        <v>2.1MW</v>
      </c>
      <c r="P555" s="16" t="str">
        <f t="shared" si="78"/>
        <v>0</v>
      </c>
      <c r="Q555" s="241">
        <f>'RAW MONTHLY'!L555</f>
        <v>0</v>
      </c>
      <c r="R555" s="247"/>
      <c r="S555" s="242">
        <f t="shared" si="79"/>
        <v>0</v>
      </c>
      <c r="T555" s="6"/>
    </row>
    <row r="556" spans="1:20" ht="30" customHeight="1">
      <c r="A556" s="229" t="str">
        <f>'RAW MONTHLY'!A556</f>
        <v>21/6/2021</v>
      </c>
      <c r="B556" s="230" t="str">
        <f>'RAW MONTHLY'!C556</f>
        <v>APATA 33KV FDR</v>
      </c>
      <c r="C556" s="5" t="str">
        <f t="shared" si="72"/>
        <v>1</v>
      </c>
      <c r="D556" s="5" t="str">
        <f>'RAW MONTHLY'!E556</f>
        <v>TCN/L/S</v>
      </c>
      <c r="E556" s="5" t="str">
        <f t="shared" si="80"/>
        <v>L/S</v>
      </c>
      <c r="F556" s="6"/>
      <c r="G556" s="6"/>
      <c r="H556" s="17">
        <f t="shared" si="73"/>
        <v>0.67986111111111114</v>
      </c>
      <c r="I556" s="7">
        <f>'RAW MONTHLY'!H556</f>
        <v>0.67986111111111114</v>
      </c>
      <c r="J556" s="8">
        <f>'RAW MONTHLY'!I556</f>
        <v>0.68472222222222223</v>
      </c>
      <c r="K556" s="235">
        <f t="shared" si="74"/>
        <v>0.68472222222222223</v>
      </c>
      <c r="L556" s="16">
        <f t="shared" si="75"/>
        <v>0.11666666666666667</v>
      </c>
      <c r="M556" s="16">
        <f t="shared" si="76"/>
        <v>1</v>
      </c>
      <c r="N556" s="236" t="str">
        <f t="shared" si="77"/>
        <v>1</v>
      </c>
      <c r="O556" s="16" t="str">
        <f>'RAW MONTHLY'!K556</f>
        <v>1MW</v>
      </c>
      <c r="P556" s="16" t="str">
        <f t="shared" si="78"/>
        <v>1</v>
      </c>
      <c r="Q556" s="241">
        <f>'RAW MONTHLY'!L556</f>
        <v>117</v>
      </c>
      <c r="R556" s="247"/>
      <c r="S556" s="242">
        <f t="shared" si="79"/>
        <v>13.65</v>
      </c>
      <c r="T556" s="6"/>
    </row>
    <row r="557" spans="1:20" ht="30" customHeight="1">
      <c r="A557" s="229" t="str">
        <f>'RAW MONTHLY'!A557</f>
        <v>21/6/2021</v>
      </c>
      <c r="B557" s="230" t="str">
        <f>'RAW MONTHLY'!C557</f>
        <v>ERUWA/LANLATE 33KV FDR</v>
      </c>
      <c r="C557" s="5" t="str">
        <f t="shared" si="72"/>
        <v>1</v>
      </c>
      <c r="D557" s="5" t="str">
        <f>'RAW MONTHLY'!E557</f>
        <v>TCN/L/S</v>
      </c>
      <c r="E557" s="5" t="str">
        <f t="shared" si="80"/>
        <v>L/S</v>
      </c>
      <c r="F557" s="6"/>
      <c r="G557" s="6"/>
      <c r="H557" s="17">
        <f t="shared" si="73"/>
        <v>0.69652777777777775</v>
      </c>
      <c r="I557" s="7">
        <f>'RAW MONTHLY'!H557</f>
        <v>0.69652777777777775</v>
      </c>
      <c r="J557" s="8">
        <f>'RAW MONTHLY'!I557</f>
        <v>0.72499999999999998</v>
      </c>
      <c r="K557" s="235">
        <f t="shared" si="74"/>
        <v>0.72499999999999998</v>
      </c>
      <c r="L557" s="16">
        <f t="shared" si="75"/>
        <v>0.68333333333333335</v>
      </c>
      <c r="M557" s="16">
        <f t="shared" si="76"/>
        <v>1</v>
      </c>
      <c r="N557" s="236" t="str">
        <f t="shared" si="77"/>
        <v>1</v>
      </c>
      <c r="O557" s="16" t="str">
        <f>'RAW MONTHLY'!K557</f>
        <v>1MW</v>
      </c>
      <c r="P557" s="16" t="str">
        <f t="shared" si="78"/>
        <v>1</v>
      </c>
      <c r="Q557" s="241">
        <f>'RAW MONTHLY'!L557</f>
        <v>4010</v>
      </c>
      <c r="R557" s="248"/>
      <c r="S557" s="242">
        <f t="shared" si="79"/>
        <v>2740.1666666666665</v>
      </c>
      <c r="T557" s="6"/>
    </row>
    <row r="558" spans="1:20" ht="30" customHeight="1">
      <c r="A558" s="229" t="str">
        <f>'RAW MONTHLY'!A558</f>
        <v>22/6/2021</v>
      </c>
      <c r="B558" s="230" t="str">
        <f>'RAW MONTHLY'!C558</f>
        <v>EXPRESS 33KV</v>
      </c>
      <c r="C558" s="5" t="str">
        <f t="shared" si="72"/>
        <v>1</v>
      </c>
      <c r="D558" s="5" t="str">
        <f>'RAW MONTHLY'!E558</f>
        <v>TCN L/S</v>
      </c>
      <c r="E558" s="5" t="str">
        <f t="shared" si="80"/>
        <v>L/S</v>
      </c>
      <c r="F558" s="6"/>
      <c r="G558" s="6"/>
      <c r="H558" s="17">
        <f t="shared" si="73"/>
        <v>0.23194444444444443</v>
      </c>
      <c r="I558" s="7">
        <f>'RAW MONTHLY'!H558</f>
        <v>0.23194444444444443</v>
      </c>
      <c r="J558" s="8">
        <f>'RAW MONTHLY'!I558</f>
        <v>0.28611111111111115</v>
      </c>
      <c r="K558" s="235">
        <f t="shared" si="74"/>
        <v>0.28611111111111115</v>
      </c>
      <c r="L558" s="16">
        <f t="shared" si="75"/>
        <v>1.3</v>
      </c>
      <c r="M558" s="16">
        <f t="shared" si="76"/>
        <v>8</v>
      </c>
      <c r="N558" s="236" t="str">
        <f t="shared" si="77"/>
        <v>8</v>
      </c>
      <c r="O558" s="16">
        <f>'RAW MONTHLY'!K558</f>
        <v>8</v>
      </c>
      <c r="P558" s="16" t="str">
        <f t="shared" si="78"/>
        <v>1</v>
      </c>
      <c r="Q558" s="241">
        <f>'RAW MONTHLY'!L558</f>
        <v>1</v>
      </c>
      <c r="R558" s="248"/>
      <c r="S558" s="242">
        <f t="shared" si="79"/>
        <v>1.3</v>
      </c>
      <c r="T558" s="6"/>
    </row>
    <row r="559" spans="1:20" ht="30" customHeight="1">
      <c r="A559" s="229" t="str">
        <f>'RAW MONTHLY'!A559</f>
        <v>22/6/2021</v>
      </c>
      <c r="B559" s="230" t="str">
        <f>'RAW MONTHLY'!C559</f>
        <v>INTERCHANGE 33KV</v>
      </c>
      <c r="C559" s="5" t="str">
        <f t="shared" si="72"/>
        <v>1</v>
      </c>
      <c r="D559" s="5" t="str">
        <f>'RAW MONTHLY'!E559</f>
        <v>EDC F/O</v>
      </c>
      <c r="E559" s="5" t="str">
        <f t="shared" si="80"/>
        <v>EDC</v>
      </c>
      <c r="F559" s="5"/>
      <c r="G559" s="5"/>
      <c r="H559" s="17">
        <f t="shared" si="73"/>
        <v>0.51041666666666663</v>
      </c>
      <c r="I559" s="7">
        <f>'RAW MONTHLY'!H559</f>
        <v>0.51041666666666663</v>
      </c>
      <c r="J559" s="8">
        <f>'RAW MONTHLY'!I559</f>
        <v>0.52638888888888891</v>
      </c>
      <c r="K559" s="235">
        <f t="shared" si="74"/>
        <v>0.52638888888888891</v>
      </c>
      <c r="L559" s="16">
        <f t="shared" si="75"/>
        <v>0.38333333333333341</v>
      </c>
      <c r="M559" s="16">
        <f t="shared" si="76"/>
        <v>12</v>
      </c>
      <c r="N559" s="236" t="str">
        <f t="shared" si="77"/>
        <v>12</v>
      </c>
      <c r="O559" s="16">
        <f>'RAW MONTHLY'!K559</f>
        <v>12</v>
      </c>
      <c r="P559" s="16" t="str">
        <f t="shared" si="78"/>
        <v>1</v>
      </c>
      <c r="Q559" s="241">
        <f>'RAW MONTHLY'!L559</f>
        <v>492</v>
      </c>
      <c r="R559" s="249"/>
      <c r="S559" s="242">
        <f t="shared" si="79"/>
        <v>188.60000000000005</v>
      </c>
      <c r="T559" s="30"/>
    </row>
    <row r="560" spans="1:20" ht="30" customHeight="1">
      <c r="A560" s="229" t="str">
        <f>'RAW MONTHLY'!A560</f>
        <v>22/6/2021</v>
      </c>
      <c r="B560" s="230" t="str">
        <f>'RAW MONTHLY'!C560</f>
        <v>INDUSTRIAL 33KV</v>
      </c>
      <c r="C560" s="5" t="str">
        <f t="shared" si="72"/>
        <v>1</v>
      </c>
      <c r="D560" s="5" t="str">
        <f>'RAW MONTHLY'!E560</f>
        <v>EDC F/O</v>
      </c>
      <c r="E560" s="5" t="str">
        <f t="shared" si="80"/>
        <v>EDC</v>
      </c>
      <c r="F560" s="5"/>
      <c r="G560" s="5"/>
      <c r="H560" s="17">
        <f t="shared" si="73"/>
        <v>0.5131944444444444</v>
      </c>
      <c r="I560" s="7">
        <f>'RAW MONTHLY'!H560</f>
        <v>0.5131944444444444</v>
      </c>
      <c r="J560" s="8">
        <f>'RAW MONTHLY'!I560</f>
        <v>0.52916666666666667</v>
      </c>
      <c r="K560" s="235">
        <f t="shared" si="74"/>
        <v>0.52916666666666667</v>
      </c>
      <c r="L560" s="16">
        <f t="shared" si="75"/>
        <v>0.38333333333333341</v>
      </c>
      <c r="M560" s="16">
        <f t="shared" si="76"/>
        <v>5</v>
      </c>
      <c r="N560" s="236" t="str">
        <f t="shared" si="77"/>
        <v>5</v>
      </c>
      <c r="O560" s="16">
        <f>'RAW MONTHLY'!K560</f>
        <v>5</v>
      </c>
      <c r="P560" s="16" t="str">
        <f t="shared" si="78"/>
        <v>1</v>
      </c>
      <c r="Q560" s="241">
        <f>'RAW MONTHLY'!L560</f>
        <v>25</v>
      </c>
      <c r="R560" s="249"/>
      <c r="S560" s="242">
        <f t="shared" si="79"/>
        <v>9.5833333333333357</v>
      </c>
      <c r="T560" s="30"/>
    </row>
    <row r="561" spans="1:20" ht="30" customHeight="1">
      <c r="A561" s="229" t="str">
        <f>'RAW MONTHLY'!A561</f>
        <v>22/6/2021</v>
      </c>
      <c r="B561" s="230" t="str">
        <f>'RAW MONTHLY'!C561</f>
        <v>OLUYOLE 33KV</v>
      </c>
      <c r="C561" s="5" t="str">
        <f t="shared" si="72"/>
        <v>1</v>
      </c>
      <c r="D561" s="5" t="str">
        <f>'RAW MONTHLY'!E561</f>
        <v>EDC F/O</v>
      </c>
      <c r="E561" s="5" t="str">
        <f t="shared" si="80"/>
        <v>EDC</v>
      </c>
      <c r="F561" s="5"/>
      <c r="G561" s="5"/>
      <c r="H561" s="17">
        <f t="shared" si="73"/>
        <v>0.51874999999999993</v>
      </c>
      <c r="I561" s="7">
        <f>'RAW MONTHLY'!H561</f>
        <v>0.51874999999999993</v>
      </c>
      <c r="J561" s="8">
        <f>'RAW MONTHLY'!I561</f>
        <v>0.53472222222222221</v>
      </c>
      <c r="K561" s="235">
        <f t="shared" si="74"/>
        <v>0.53472222222222221</v>
      </c>
      <c r="L561" s="16">
        <f t="shared" si="75"/>
        <v>0.38333333333333341</v>
      </c>
      <c r="M561" s="16">
        <f t="shared" si="76"/>
        <v>12</v>
      </c>
      <c r="N561" s="236" t="str">
        <f t="shared" si="77"/>
        <v>12</v>
      </c>
      <c r="O561" s="16">
        <f>'RAW MONTHLY'!K561</f>
        <v>12</v>
      </c>
      <c r="P561" s="16" t="str">
        <f t="shared" si="78"/>
        <v>1</v>
      </c>
      <c r="Q561" s="241">
        <f>'RAW MONTHLY'!L561</f>
        <v>14</v>
      </c>
      <c r="R561" s="249"/>
      <c r="S561" s="242">
        <f t="shared" si="79"/>
        <v>5.366666666666668</v>
      </c>
      <c r="T561" s="30"/>
    </row>
    <row r="562" spans="1:20" ht="30" customHeight="1">
      <c r="A562" s="229" t="str">
        <f>'RAW MONTHLY'!A562</f>
        <v>22/6/2021</v>
      </c>
      <c r="B562" s="230" t="str">
        <f>'RAW MONTHLY'!C562</f>
        <v>INDUSTRIAL 33KV</v>
      </c>
      <c r="C562" s="5" t="str">
        <f t="shared" si="72"/>
        <v>1</v>
      </c>
      <c r="D562" s="5" t="str">
        <f>'RAW MONTHLY'!E562</f>
        <v>EDC F/O</v>
      </c>
      <c r="E562" s="5" t="str">
        <f t="shared" si="80"/>
        <v>EDC</v>
      </c>
      <c r="F562" s="5"/>
      <c r="G562" s="5"/>
      <c r="H562" s="17">
        <f t="shared" si="73"/>
        <v>0.77083333333333337</v>
      </c>
      <c r="I562" s="7">
        <f>'RAW MONTHLY'!H562</f>
        <v>0.77083333333333337</v>
      </c>
      <c r="J562" s="8">
        <f>'RAW MONTHLY'!I562</f>
        <v>0.99930555555555556</v>
      </c>
      <c r="K562" s="235">
        <f t="shared" si="74"/>
        <v>0.99930555555555556</v>
      </c>
      <c r="L562" s="16">
        <f t="shared" si="75"/>
        <v>5.4833333333333334</v>
      </c>
      <c r="M562" s="16">
        <f t="shared" si="76"/>
        <v>4</v>
      </c>
      <c r="N562" s="236" t="str">
        <f t="shared" si="77"/>
        <v>4</v>
      </c>
      <c r="O562" s="16">
        <f>'RAW MONTHLY'!K562</f>
        <v>4</v>
      </c>
      <c r="P562" s="16" t="str">
        <f t="shared" si="78"/>
        <v>0</v>
      </c>
      <c r="Q562" s="241">
        <f>'RAW MONTHLY'!L562</f>
        <v>0</v>
      </c>
      <c r="R562" s="249"/>
      <c r="S562" s="242">
        <f t="shared" si="79"/>
        <v>0</v>
      </c>
      <c r="T562" s="30"/>
    </row>
    <row r="563" spans="1:20" ht="30" customHeight="1">
      <c r="A563" s="229" t="str">
        <f>'RAW MONTHLY'!A563</f>
        <v>22/6/2021</v>
      </c>
      <c r="B563" s="230" t="str">
        <f>'RAW MONTHLY'!C563</f>
        <v>LIBERTY 33KV</v>
      </c>
      <c r="C563" s="5" t="str">
        <f t="shared" si="72"/>
        <v>1</v>
      </c>
      <c r="D563" s="5" t="str">
        <f>'RAW MONTHLY'!E563</f>
        <v>EDC F/O</v>
      </c>
      <c r="E563" s="5" t="str">
        <f t="shared" si="80"/>
        <v>EDC</v>
      </c>
      <c r="F563" s="5"/>
      <c r="G563" s="5"/>
      <c r="H563" s="17">
        <f t="shared" si="73"/>
        <v>0.90416666666666667</v>
      </c>
      <c r="I563" s="7">
        <f>'RAW MONTHLY'!H563</f>
        <v>0.90416666666666667</v>
      </c>
      <c r="J563" s="8">
        <f>'RAW MONTHLY'!I563</f>
        <v>0.93958333333333333</v>
      </c>
      <c r="K563" s="235">
        <f t="shared" si="74"/>
        <v>0.93958333333333333</v>
      </c>
      <c r="L563" s="16">
        <f t="shared" si="75"/>
        <v>0.85</v>
      </c>
      <c r="M563" s="16">
        <f t="shared" si="76"/>
        <v>1</v>
      </c>
      <c r="N563" s="236" t="str">
        <f t="shared" si="77"/>
        <v>1</v>
      </c>
      <c r="O563" s="16">
        <f>'RAW MONTHLY'!K563</f>
        <v>1</v>
      </c>
      <c r="P563" s="16" t="str">
        <f t="shared" si="78"/>
        <v>1</v>
      </c>
      <c r="Q563" s="241">
        <f>'RAW MONTHLY'!L563</f>
        <v>11</v>
      </c>
      <c r="R563" s="249"/>
      <c r="S563" s="242">
        <f t="shared" si="79"/>
        <v>9.35</v>
      </c>
      <c r="T563" s="30"/>
    </row>
    <row r="564" spans="1:20" ht="30" customHeight="1">
      <c r="A564" s="229" t="str">
        <f>'RAW MONTHLY'!A564</f>
        <v>21/6/2021</v>
      </c>
      <c r="B564" s="230" t="str">
        <f>'RAW MONTHLY'!C564</f>
        <v>ROM 33KV</v>
      </c>
      <c r="C564" s="5" t="str">
        <f t="shared" si="72"/>
        <v/>
      </c>
      <c r="D564" s="5" t="str">
        <f>'RAW MONTHLY'!E564</f>
        <v>TCN L/S</v>
      </c>
      <c r="E564" s="5" t="str">
        <f t="shared" si="80"/>
        <v>L/S</v>
      </c>
      <c r="F564" s="5"/>
      <c r="G564" s="5"/>
      <c r="H564" s="17">
        <f t="shared" si="73"/>
        <v>0</v>
      </c>
      <c r="I564" s="7">
        <f>'RAW MONTHLY'!H564</f>
        <v>0</v>
      </c>
      <c r="J564" s="8">
        <f>'RAW MONTHLY'!I564</f>
        <v>0.34513888888888888</v>
      </c>
      <c r="K564" s="235">
        <f t="shared" si="74"/>
        <v>0.34513888888888888</v>
      </c>
      <c r="L564" s="16">
        <f t="shared" si="75"/>
        <v>8.2833333333333332</v>
      </c>
      <c r="M564" s="16">
        <f t="shared" si="76"/>
        <v>0</v>
      </c>
      <c r="N564" s="236" t="str">
        <f t="shared" si="77"/>
        <v>0</v>
      </c>
      <c r="O564" s="16">
        <f>'RAW MONTHLY'!K564</f>
        <v>0</v>
      </c>
      <c r="P564" s="16" t="str">
        <f t="shared" si="78"/>
        <v>1</v>
      </c>
      <c r="Q564" s="241">
        <f>'RAW MONTHLY'!L564</f>
        <v>14</v>
      </c>
      <c r="R564" s="249"/>
      <c r="S564" s="242">
        <f t="shared" si="79"/>
        <v>115.96666666666667</v>
      </c>
      <c r="T564" s="30"/>
    </row>
    <row r="565" spans="1:20" ht="30" customHeight="1">
      <c r="A565" s="229" t="str">
        <f>'RAW MONTHLY'!A565</f>
        <v>22/6/2021</v>
      </c>
      <c r="B565" s="230" t="str">
        <f>'RAW MONTHLY'!C565</f>
        <v>ROM 33KV</v>
      </c>
      <c r="C565" s="5" t="str">
        <f t="shared" si="72"/>
        <v>1</v>
      </c>
      <c r="D565" s="5" t="str">
        <f>'RAW MONTHLY'!E565</f>
        <v>EDC F/O</v>
      </c>
      <c r="E565" s="5" t="str">
        <f t="shared" si="80"/>
        <v>EDC</v>
      </c>
      <c r="F565" s="5"/>
      <c r="G565" s="5"/>
      <c r="H565" s="17">
        <f t="shared" si="73"/>
        <v>0.51041666666666663</v>
      </c>
      <c r="I565" s="7">
        <f>'RAW MONTHLY'!H565</f>
        <v>0.51041666666666663</v>
      </c>
      <c r="J565" s="8">
        <f>'RAW MONTHLY'!I565</f>
        <v>0.53055555555555556</v>
      </c>
      <c r="K565" s="235">
        <f t="shared" si="74"/>
        <v>0.53055555555555556</v>
      </c>
      <c r="L565" s="16">
        <f t="shared" si="75"/>
        <v>0.48333333333333339</v>
      </c>
      <c r="M565" s="16">
        <f t="shared" si="76"/>
        <v>0</v>
      </c>
      <c r="N565" s="236" t="str">
        <f t="shared" si="77"/>
        <v>0</v>
      </c>
      <c r="O565" s="16">
        <f>'RAW MONTHLY'!K565</f>
        <v>0</v>
      </c>
      <c r="P565" s="16" t="str">
        <f t="shared" si="78"/>
        <v>1</v>
      </c>
      <c r="Q565" s="241">
        <f>'RAW MONTHLY'!L565</f>
        <v>14</v>
      </c>
      <c r="R565" s="249"/>
      <c r="S565" s="242">
        <f t="shared" si="79"/>
        <v>6.7666666666666675</v>
      </c>
      <c r="T565" s="30"/>
    </row>
    <row r="566" spans="1:20" ht="30" customHeight="1">
      <c r="A566" s="229" t="str">
        <f>'RAW MONTHLY'!A566</f>
        <v>22/6/2021</v>
      </c>
      <c r="B566" s="230" t="str">
        <f>'RAW MONTHLY'!C566</f>
        <v>ERUWA TOWN 33KV FDR</v>
      </c>
      <c r="C566" s="5" t="str">
        <f t="shared" si="72"/>
        <v/>
      </c>
      <c r="D566" s="5" t="str">
        <f>'RAW MONTHLY'!E566</f>
        <v>TCN/L/S</v>
      </c>
      <c r="E566" s="5" t="str">
        <f t="shared" si="80"/>
        <v>L/S</v>
      </c>
      <c r="F566" s="5"/>
      <c r="G566" s="5"/>
      <c r="H566" s="17">
        <f t="shared" si="73"/>
        <v>0</v>
      </c>
      <c r="I566" s="7">
        <f>'RAW MONTHLY'!H566</f>
        <v>0</v>
      </c>
      <c r="J566" s="8">
        <f>'RAW MONTHLY'!I566</f>
        <v>0.30555555555555552</v>
      </c>
      <c r="K566" s="235">
        <f t="shared" si="74"/>
        <v>0.30555555555555552</v>
      </c>
      <c r="L566" s="16">
        <f t="shared" si="75"/>
        <v>7.3333333333333321</v>
      </c>
      <c r="M566" s="16">
        <f t="shared" si="76"/>
        <v>0</v>
      </c>
      <c r="N566" s="236" t="str">
        <f t="shared" si="77"/>
        <v>0</v>
      </c>
      <c r="O566" s="16" t="str">
        <f>'RAW MONTHLY'!K566</f>
        <v>0MW</v>
      </c>
      <c r="P566" s="16" t="str">
        <f t="shared" si="78"/>
        <v>1</v>
      </c>
      <c r="Q566" s="241">
        <f>'RAW MONTHLY'!L566</f>
        <v>4000</v>
      </c>
      <c r="R566" s="5"/>
      <c r="S566" s="242">
        <f t="shared" si="79"/>
        <v>29333.333333333328</v>
      </c>
      <c r="T566" s="30"/>
    </row>
    <row r="567" spans="1:20" ht="30" customHeight="1">
      <c r="A567" s="229" t="str">
        <f>'RAW MONTHLY'!A567</f>
        <v>22/6/2021</v>
      </c>
      <c r="B567" s="230" t="str">
        <f>'RAW MONTHLY'!C567</f>
        <v>OMI ADIO 33KV FDR</v>
      </c>
      <c r="C567" s="5" t="str">
        <f t="shared" si="72"/>
        <v/>
      </c>
      <c r="D567" s="5" t="str">
        <f>'RAW MONTHLY'!E567</f>
        <v>TCN/L/S</v>
      </c>
      <c r="E567" s="5" t="str">
        <f t="shared" si="80"/>
        <v>L/S</v>
      </c>
      <c r="F567" s="5"/>
      <c r="G567" s="5"/>
      <c r="H567" s="17">
        <f t="shared" si="73"/>
        <v>0</v>
      </c>
      <c r="I567" s="7">
        <f>'RAW MONTHLY'!H567</f>
        <v>0</v>
      </c>
      <c r="J567" s="8">
        <f>'RAW MONTHLY'!I567</f>
        <v>0.34097222222222223</v>
      </c>
      <c r="K567" s="235">
        <f t="shared" si="74"/>
        <v>0.34097222222222223</v>
      </c>
      <c r="L567" s="16">
        <f t="shared" si="75"/>
        <v>8.1833333333333336</v>
      </c>
      <c r="M567" s="16">
        <f t="shared" si="76"/>
        <v>0</v>
      </c>
      <c r="N567" s="236" t="str">
        <f t="shared" si="77"/>
        <v>0</v>
      </c>
      <c r="O567" s="16" t="str">
        <f>'RAW MONTHLY'!K567</f>
        <v>0MW</v>
      </c>
      <c r="P567" s="16" t="str">
        <f t="shared" si="78"/>
        <v>1</v>
      </c>
      <c r="Q567" s="241">
        <f>'RAW MONTHLY'!L567</f>
        <v>9634</v>
      </c>
      <c r="R567" s="5"/>
      <c r="S567" s="242">
        <f t="shared" si="79"/>
        <v>78838.233333333337</v>
      </c>
      <c r="T567" s="37"/>
    </row>
    <row r="568" spans="1:20" ht="30" customHeight="1">
      <c r="A568" s="229" t="str">
        <f>'RAW MONTHLY'!A568</f>
        <v>22/6/2021</v>
      </c>
      <c r="B568" s="230" t="str">
        <f>'RAW MONTHLY'!C568</f>
        <v>ERUWA/LANLATE 33KV FDR</v>
      </c>
      <c r="C568" s="5" t="str">
        <f t="shared" si="72"/>
        <v>1</v>
      </c>
      <c r="D568" s="5" t="str">
        <f>'RAW MONTHLY'!E568</f>
        <v>EDC/E/F</v>
      </c>
      <c r="E568" s="5" t="str">
        <f t="shared" si="80"/>
        <v>EDC</v>
      </c>
      <c r="F568" s="233"/>
      <c r="G568" s="233"/>
      <c r="H568" s="17">
        <f t="shared" si="73"/>
        <v>0.15625</v>
      </c>
      <c r="I568" s="7">
        <f>'RAW MONTHLY'!H568</f>
        <v>0.15625</v>
      </c>
      <c r="J568" s="8">
        <f>'RAW MONTHLY'!I568</f>
        <v>0.16180555555555556</v>
      </c>
      <c r="K568" s="235">
        <f t="shared" si="74"/>
        <v>0.16180555555555556</v>
      </c>
      <c r="L568" s="16">
        <f t="shared" si="75"/>
        <v>0.13333333333333333</v>
      </c>
      <c r="M568" s="16">
        <f t="shared" si="76"/>
        <v>5</v>
      </c>
      <c r="N568" s="236" t="str">
        <f t="shared" si="77"/>
        <v>5</v>
      </c>
      <c r="O568" s="16" t="str">
        <f>'RAW MONTHLY'!K568</f>
        <v>5MW</v>
      </c>
      <c r="P568" s="16" t="str">
        <f t="shared" si="78"/>
        <v>1</v>
      </c>
      <c r="Q568" s="241">
        <f>'RAW MONTHLY'!L568</f>
        <v>4010</v>
      </c>
      <c r="R568" s="241"/>
      <c r="S568" s="242">
        <f t="shared" si="79"/>
        <v>534.66666666666663</v>
      </c>
      <c r="T568" s="42"/>
    </row>
    <row r="569" spans="1:20" ht="30" customHeight="1">
      <c r="A569" s="229" t="str">
        <f>'RAW MONTHLY'!A569</f>
        <v>22/6/2021</v>
      </c>
      <c r="B569" s="230" t="str">
        <f>'RAW MONTHLY'!C569</f>
        <v>APATA 33KV FDR</v>
      </c>
      <c r="C569" s="5" t="str">
        <f t="shared" si="72"/>
        <v>1</v>
      </c>
      <c r="D569" s="5" t="str">
        <f>'RAW MONTHLY'!E569</f>
        <v>EDC/E/F</v>
      </c>
      <c r="E569" s="5" t="str">
        <f t="shared" si="80"/>
        <v>EDC</v>
      </c>
      <c r="F569" s="233"/>
      <c r="G569" s="233"/>
      <c r="H569" s="17">
        <f t="shared" si="73"/>
        <v>0.15625</v>
      </c>
      <c r="I569" s="7">
        <f>'RAW MONTHLY'!H569</f>
        <v>0.15625</v>
      </c>
      <c r="J569" s="8">
        <f>'RAW MONTHLY'!I569</f>
        <v>0.16527777777777777</v>
      </c>
      <c r="K569" s="235">
        <f t="shared" si="74"/>
        <v>0.16527777777777777</v>
      </c>
      <c r="L569" s="16">
        <f t="shared" si="75"/>
        <v>0.21666666666666667</v>
      </c>
      <c r="M569" s="16">
        <f t="shared" si="76"/>
        <v>2</v>
      </c>
      <c r="N569" s="236" t="str">
        <f t="shared" si="77"/>
        <v>2</v>
      </c>
      <c r="O569" s="16" t="str">
        <f>'RAW MONTHLY'!K569</f>
        <v>2MW</v>
      </c>
      <c r="P569" s="16" t="str">
        <f t="shared" si="78"/>
        <v>1</v>
      </c>
      <c r="Q569" s="241">
        <f>'RAW MONTHLY'!L569</f>
        <v>117</v>
      </c>
      <c r="R569" s="241"/>
      <c r="S569" s="242">
        <f t="shared" si="79"/>
        <v>25.35</v>
      </c>
      <c r="T569" s="42"/>
    </row>
    <row r="570" spans="1:20" ht="30" customHeight="1">
      <c r="A570" s="229" t="str">
        <f>'RAW MONTHLY'!A570</f>
        <v>22/6/2021</v>
      </c>
      <c r="B570" s="230" t="str">
        <f>'RAW MONTHLY'!C570</f>
        <v>ERUWA/LANLATE 33KV FDR</v>
      </c>
      <c r="C570" s="5" t="str">
        <f t="shared" si="72"/>
        <v>1</v>
      </c>
      <c r="D570" s="5" t="str">
        <f>'RAW MONTHLY'!E570</f>
        <v>TCN/L/S</v>
      </c>
      <c r="E570" s="5" t="str">
        <f t="shared" si="80"/>
        <v>L/S</v>
      </c>
      <c r="F570" s="233"/>
      <c r="G570" s="233"/>
      <c r="H570" s="17">
        <f t="shared" si="73"/>
        <v>0.23194444444444443</v>
      </c>
      <c r="I570" s="7">
        <f>'RAW MONTHLY'!H570</f>
        <v>0.23194444444444443</v>
      </c>
      <c r="J570" s="8">
        <f>'RAW MONTHLY'!I570</f>
        <v>0.28472222222222221</v>
      </c>
      <c r="K570" s="235">
        <f t="shared" si="74"/>
        <v>0.28472222222222221</v>
      </c>
      <c r="L570" s="16">
        <f t="shared" si="75"/>
        <v>1.2666666666666666</v>
      </c>
      <c r="M570" s="16">
        <f t="shared" si="76"/>
        <v>6</v>
      </c>
      <c r="N570" s="236" t="str">
        <f t="shared" si="77"/>
        <v>6</v>
      </c>
      <c r="O570" s="16" t="str">
        <f>'RAW MONTHLY'!K570</f>
        <v>6MW</v>
      </c>
      <c r="P570" s="16" t="str">
        <f t="shared" si="78"/>
        <v>1</v>
      </c>
      <c r="Q570" s="241">
        <f>'RAW MONTHLY'!L570</f>
        <v>4010</v>
      </c>
      <c r="R570" s="241"/>
      <c r="S570" s="242">
        <f t="shared" si="79"/>
        <v>5079.333333333333</v>
      </c>
      <c r="T570" s="20"/>
    </row>
    <row r="571" spans="1:20" ht="30" customHeight="1">
      <c r="A571" s="229" t="str">
        <f>'RAW MONTHLY'!A571</f>
        <v>22/6/2021</v>
      </c>
      <c r="B571" s="230" t="str">
        <f>'RAW MONTHLY'!C571</f>
        <v>APATA 33KV FDR</v>
      </c>
      <c r="C571" s="5" t="str">
        <f t="shared" si="72"/>
        <v>1</v>
      </c>
      <c r="D571" s="5" t="str">
        <f>'RAW MONTHLY'!E571</f>
        <v>TCN/L/S</v>
      </c>
      <c r="E571" s="5" t="str">
        <f t="shared" si="80"/>
        <v>L/S</v>
      </c>
      <c r="F571" s="233"/>
      <c r="G571" s="233"/>
      <c r="H571" s="17">
        <f t="shared" si="73"/>
        <v>0.38541666666666669</v>
      </c>
      <c r="I571" s="7">
        <f>'RAW MONTHLY'!H571</f>
        <v>0.38541666666666669</v>
      </c>
      <c r="J571" s="8">
        <f>'RAW MONTHLY'!I571</f>
        <v>0.43055555555555558</v>
      </c>
      <c r="K571" s="235">
        <f t="shared" si="74"/>
        <v>0.43055555555555558</v>
      </c>
      <c r="L571" s="16">
        <f t="shared" si="75"/>
        <v>1.0833333333333333</v>
      </c>
      <c r="M571" s="16">
        <f t="shared" si="76"/>
        <v>7</v>
      </c>
      <c r="N571" s="236" t="str">
        <f t="shared" si="77"/>
        <v>7</v>
      </c>
      <c r="O571" s="16" t="str">
        <f>'RAW MONTHLY'!K571</f>
        <v>7MW</v>
      </c>
      <c r="P571" s="16" t="str">
        <f t="shared" si="78"/>
        <v>1</v>
      </c>
      <c r="Q571" s="241">
        <f>'RAW MONTHLY'!L571</f>
        <v>117</v>
      </c>
      <c r="R571" s="241"/>
      <c r="S571" s="242">
        <f t="shared" si="79"/>
        <v>126.74999999999999</v>
      </c>
      <c r="T571" s="20"/>
    </row>
    <row r="572" spans="1:20" ht="30" customHeight="1">
      <c r="A572" s="229" t="str">
        <f>'RAW MONTHLY'!A572</f>
        <v>22/6/2021</v>
      </c>
      <c r="B572" s="230" t="str">
        <f>'RAW MONTHLY'!C572</f>
        <v>ERUWA TOWN 33KV FDR</v>
      </c>
      <c r="C572" s="5" t="str">
        <f t="shared" si="72"/>
        <v>1</v>
      </c>
      <c r="D572" s="5" t="str">
        <f>'RAW MONTHLY'!E572</f>
        <v>TCN/L/S</v>
      </c>
      <c r="E572" s="5" t="str">
        <f t="shared" si="80"/>
        <v>L/S</v>
      </c>
      <c r="F572" s="233"/>
      <c r="G572" s="233"/>
      <c r="H572" s="17">
        <f t="shared" si="73"/>
        <v>0.49652777777777773</v>
      </c>
      <c r="I572" s="7">
        <f>'RAW MONTHLY'!H572</f>
        <v>0.49652777777777773</v>
      </c>
      <c r="J572" s="8">
        <f>'RAW MONTHLY'!I572</f>
        <v>0.99930555555555556</v>
      </c>
      <c r="K572" s="235">
        <f t="shared" si="74"/>
        <v>0.99930555555555556</v>
      </c>
      <c r="L572" s="16">
        <f t="shared" si="75"/>
        <v>12.066666666666666</v>
      </c>
      <c r="M572" s="16">
        <f t="shared" si="76"/>
        <v>2</v>
      </c>
      <c r="N572" s="236" t="str">
        <f t="shared" si="77"/>
        <v>2</v>
      </c>
      <c r="O572" s="16" t="str">
        <f>'RAW MONTHLY'!K572</f>
        <v>2MW</v>
      </c>
      <c r="P572" s="16" t="str">
        <f t="shared" si="78"/>
        <v>0</v>
      </c>
      <c r="Q572" s="241">
        <f>'RAW MONTHLY'!L572</f>
        <v>0</v>
      </c>
      <c r="R572" s="247"/>
      <c r="S572" s="242">
        <f t="shared" si="79"/>
        <v>0</v>
      </c>
      <c r="T572" s="6"/>
    </row>
    <row r="573" spans="1:20" ht="30" customHeight="1">
      <c r="A573" s="229" t="str">
        <f>'RAW MONTHLY'!A573</f>
        <v>22/6/2021</v>
      </c>
      <c r="B573" s="230" t="str">
        <f>'RAW MONTHLY'!C573</f>
        <v>OMI ADIO 33KV FDR</v>
      </c>
      <c r="C573" s="5" t="str">
        <f t="shared" si="72"/>
        <v>1</v>
      </c>
      <c r="D573" s="5" t="str">
        <f>'RAW MONTHLY'!E573</f>
        <v>EDC/E/F</v>
      </c>
      <c r="E573" s="5" t="str">
        <f t="shared" si="80"/>
        <v>EDC</v>
      </c>
      <c r="F573" s="233"/>
      <c r="G573" s="233"/>
      <c r="H573" s="17">
        <f t="shared" si="73"/>
        <v>0.52013888888888882</v>
      </c>
      <c r="I573" s="7">
        <f>'RAW MONTHLY'!H573</f>
        <v>0.52013888888888882</v>
      </c>
      <c r="J573" s="8">
        <f>'RAW MONTHLY'!I573</f>
        <v>0.64722222222222225</v>
      </c>
      <c r="K573" s="235">
        <f t="shared" si="74"/>
        <v>0.64722222222222225</v>
      </c>
      <c r="L573" s="16">
        <f t="shared" si="75"/>
        <v>3.05</v>
      </c>
      <c r="M573" s="16">
        <f t="shared" si="76"/>
        <v>2.6</v>
      </c>
      <c r="N573" s="236" t="str">
        <f t="shared" si="77"/>
        <v>2.6</v>
      </c>
      <c r="O573" s="16" t="str">
        <f>'RAW MONTHLY'!K573</f>
        <v>2.6MW</v>
      </c>
      <c r="P573" s="16" t="str">
        <f t="shared" si="78"/>
        <v>1</v>
      </c>
      <c r="Q573" s="241">
        <f>'RAW MONTHLY'!L573</f>
        <v>9634</v>
      </c>
      <c r="R573" s="247"/>
      <c r="S573" s="242">
        <f t="shared" si="79"/>
        <v>29383.699999999997</v>
      </c>
      <c r="T573" s="6"/>
    </row>
    <row r="574" spans="1:20" ht="30" customHeight="1">
      <c r="A574" s="229" t="str">
        <f>'RAW MONTHLY'!A574</f>
        <v>22/6/2021</v>
      </c>
      <c r="B574" s="230" t="str">
        <f>'RAW MONTHLY'!C574</f>
        <v>ERUWA/LANLATE 33KV FDR</v>
      </c>
      <c r="C574" s="5" t="str">
        <f t="shared" si="72"/>
        <v>1</v>
      </c>
      <c r="D574" s="5" t="str">
        <f>'RAW MONTHLY'!E574</f>
        <v>EDC/E/F</v>
      </c>
      <c r="E574" s="5" t="str">
        <f t="shared" si="80"/>
        <v>EDC</v>
      </c>
      <c r="F574" s="233"/>
      <c r="G574" s="233"/>
      <c r="H574" s="17">
        <f t="shared" si="73"/>
        <v>0.52013888888888882</v>
      </c>
      <c r="I574" s="7">
        <f>'RAW MONTHLY'!H574</f>
        <v>0.52013888888888882</v>
      </c>
      <c r="J574" s="8">
        <f>'RAW MONTHLY'!I574</f>
        <v>0.53194444444444444</v>
      </c>
      <c r="K574" s="235">
        <f t="shared" si="74"/>
        <v>0.53194444444444444</v>
      </c>
      <c r="L574" s="16">
        <f t="shared" si="75"/>
        <v>0.28333333333333333</v>
      </c>
      <c r="M574" s="16">
        <f t="shared" si="76"/>
        <v>7</v>
      </c>
      <c r="N574" s="236" t="str">
        <f t="shared" si="77"/>
        <v>7.0</v>
      </c>
      <c r="O574" s="16" t="str">
        <f>'RAW MONTHLY'!K574</f>
        <v>7.0MW</v>
      </c>
      <c r="P574" s="16" t="str">
        <f t="shared" si="78"/>
        <v>1</v>
      </c>
      <c r="Q574" s="241">
        <f>'RAW MONTHLY'!L574</f>
        <v>4010</v>
      </c>
      <c r="R574" s="248"/>
      <c r="S574" s="242">
        <f t="shared" si="79"/>
        <v>1136.1666666666667</v>
      </c>
      <c r="T574" s="6"/>
    </row>
    <row r="575" spans="1:20" ht="30" customHeight="1">
      <c r="A575" s="229" t="str">
        <f>'RAW MONTHLY'!A575</f>
        <v>22/6/2021</v>
      </c>
      <c r="B575" s="230" t="str">
        <f>'RAW MONTHLY'!C575</f>
        <v>ERUWA/LANLATE 33KV FDR</v>
      </c>
      <c r="C575" s="5" t="str">
        <f t="shared" si="72"/>
        <v>1</v>
      </c>
      <c r="D575" s="5" t="str">
        <f>'RAW MONTHLY'!E575</f>
        <v>EDC/E/F</v>
      </c>
      <c r="E575" s="5" t="str">
        <f t="shared" si="80"/>
        <v>EDC</v>
      </c>
      <c r="F575" s="233"/>
      <c r="G575" s="233"/>
      <c r="H575" s="17">
        <f t="shared" si="73"/>
        <v>0.54236111111111118</v>
      </c>
      <c r="I575" s="7">
        <f>'RAW MONTHLY'!H575</f>
        <v>0.54236111111111118</v>
      </c>
      <c r="J575" s="8">
        <f>'RAW MONTHLY'!I575</f>
        <v>0.55138888888888882</v>
      </c>
      <c r="K575" s="235">
        <f t="shared" si="74"/>
        <v>0.55138888888888882</v>
      </c>
      <c r="L575" s="16">
        <f t="shared" si="75"/>
        <v>0.21666666666666667</v>
      </c>
      <c r="M575" s="16">
        <f t="shared" si="76"/>
        <v>4</v>
      </c>
      <c r="N575" s="236" t="str">
        <f t="shared" si="77"/>
        <v>4.0</v>
      </c>
      <c r="O575" s="16" t="str">
        <f>'RAW MONTHLY'!K575</f>
        <v>4.0MW</v>
      </c>
      <c r="P575" s="16" t="str">
        <f t="shared" si="78"/>
        <v>1</v>
      </c>
      <c r="Q575" s="241">
        <f>'RAW MONTHLY'!L575</f>
        <v>4010</v>
      </c>
      <c r="R575" s="248"/>
      <c r="S575" s="242">
        <f t="shared" si="79"/>
        <v>868.83333333333337</v>
      </c>
      <c r="T575" s="6"/>
    </row>
    <row r="576" spans="1:20" ht="30" customHeight="1">
      <c r="A576" s="229" t="str">
        <f>'RAW MONTHLY'!A576</f>
        <v>22/6/2021</v>
      </c>
      <c r="B576" s="230" t="str">
        <f>'RAW MONTHLY'!C576</f>
        <v>APATA 33KV FDR</v>
      </c>
      <c r="C576" s="5" t="str">
        <f t="shared" si="72"/>
        <v>1</v>
      </c>
      <c r="D576" s="5" t="str">
        <f>'RAW MONTHLY'!E576</f>
        <v>EDC/E/F</v>
      </c>
      <c r="E576" s="5" t="str">
        <f t="shared" si="80"/>
        <v>EDC</v>
      </c>
      <c r="F576" s="6"/>
      <c r="G576" s="6"/>
      <c r="H576" s="17">
        <f t="shared" si="73"/>
        <v>0.59027777777777779</v>
      </c>
      <c r="I576" s="7">
        <f>'RAW MONTHLY'!H576</f>
        <v>0.59027777777777779</v>
      </c>
      <c r="J576" s="8">
        <f>'RAW MONTHLY'!I576</f>
        <v>0.61527777777777781</v>
      </c>
      <c r="K576" s="235">
        <f t="shared" si="74"/>
        <v>0.61527777777777781</v>
      </c>
      <c r="L576" s="16">
        <f t="shared" si="75"/>
        <v>0.6</v>
      </c>
      <c r="M576" s="16">
        <f t="shared" si="76"/>
        <v>3</v>
      </c>
      <c r="N576" s="236" t="str">
        <f t="shared" si="77"/>
        <v>3.0</v>
      </c>
      <c r="O576" s="16" t="str">
        <f>'RAW MONTHLY'!K576</f>
        <v>3.0MW</v>
      </c>
      <c r="P576" s="16" t="str">
        <f t="shared" si="78"/>
        <v>1</v>
      </c>
      <c r="Q576" s="241">
        <f>'RAW MONTHLY'!L576</f>
        <v>117</v>
      </c>
      <c r="R576" s="260"/>
      <c r="S576" s="242">
        <f t="shared" si="79"/>
        <v>70.2</v>
      </c>
      <c r="T576" s="20"/>
    </row>
    <row r="577" spans="1:20" ht="30" customHeight="1">
      <c r="A577" s="229" t="str">
        <f>'RAW MONTHLY'!A577</f>
        <v>22/6/2021</v>
      </c>
      <c r="B577" s="230" t="str">
        <f>'RAW MONTHLY'!C577</f>
        <v>ERUWA/LANLATE 33KV FDR</v>
      </c>
      <c r="C577" s="5" t="str">
        <f t="shared" si="72"/>
        <v>1</v>
      </c>
      <c r="D577" s="5" t="str">
        <f>'RAW MONTHLY'!E577</f>
        <v>TCN/L/S</v>
      </c>
      <c r="E577" s="5" t="str">
        <f t="shared" si="80"/>
        <v>L/S</v>
      </c>
      <c r="F577" s="233"/>
      <c r="G577" s="233"/>
      <c r="H577" s="17">
        <f t="shared" si="73"/>
        <v>0.80347222222222225</v>
      </c>
      <c r="I577" s="7">
        <f>'RAW MONTHLY'!H577</f>
        <v>0.80347222222222225</v>
      </c>
      <c r="J577" s="8">
        <f>'RAW MONTHLY'!I577</f>
        <v>0.81458333333333333</v>
      </c>
      <c r="K577" s="235">
        <f t="shared" si="74"/>
        <v>0.81458333333333333</v>
      </c>
      <c r="L577" s="16">
        <f t="shared" si="75"/>
        <v>0.26666666666666666</v>
      </c>
      <c r="M577" s="16">
        <f t="shared" si="76"/>
        <v>3</v>
      </c>
      <c r="N577" s="236" t="str">
        <f t="shared" si="77"/>
        <v>3.0</v>
      </c>
      <c r="O577" s="16" t="str">
        <f>'RAW MONTHLY'!K577</f>
        <v>3.0MW</v>
      </c>
      <c r="P577" s="16" t="str">
        <f t="shared" si="78"/>
        <v>1</v>
      </c>
      <c r="Q577" s="241">
        <f>'RAW MONTHLY'!L577</f>
        <v>4010</v>
      </c>
      <c r="R577" s="261"/>
      <c r="S577" s="242">
        <f t="shared" si="79"/>
        <v>1069.3333333333333</v>
      </c>
      <c r="T577" s="20"/>
    </row>
    <row r="578" spans="1:20" ht="30" customHeight="1">
      <c r="A578" s="229" t="str">
        <f>'RAW MONTHLY'!A578</f>
        <v>22/6/2021</v>
      </c>
      <c r="B578" s="230" t="str">
        <f>'RAW MONTHLY'!C578</f>
        <v>APATA 33KV FDR</v>
      </c>
      <c r="C578" s="5" t="str">
        <f t="shared" si="72"/>
        <v>1</v>
      </c>
      <c r="D578" s="5" t="str">
        <f>'RAW MONTHLY'!E578</f>
        <v>TCN/L/S</v>
      </c>
      <c r="E578" s="5" t="str">
        <f t="shared" si="80"/>
        <v>L/S</v>
      </c>
      <c r="F578" s="233"/>
      <c r="G578" s="233"/>
      <c r="H578" s="17">
        <f t="shared" si="73"/>
        <v>0.80486111111111114</v>
      </c>
      <c r="I578" s="7">
        <f>'RAW MONTHLY'!H578</f>
        <v>0.80486111111111114</v>
      </c>
      <c r="J578" s="8">
        <f>'RAW MONTHLY'!I578</f>
        <v>0.81736111111111109</v>
      </c>
      <c r="K578" s="235">
        <f t="shared" si="74"/>
        <v>0.81736111111111109</v>
      </c>
      <c r="L578" s="16">
        <f t="shared" si="75"/>
        <v>0.3</v>
      </c>
      <c r="M578" s="16">
        <f t="shared" si="76"/>
        <v>3</v>
      </c>
      <c r="N578" s="236" t="str">
        <f t="shared" si="77"/>
        <v>3.0</v>
      </c>
      <c r="O578" s="16" t="str">
        <f>'RAW MONTHLY'!K578</f>
        <v>3.0MW</v>
      </c>
      <c r="P578" s="16" t="str">
        <f t="shared" si="78"/>
        <v>1</v>
      </c>
      <c r="Q578" s="241">
        <f>'RAW MONTHLY'!L578</f>
        <v>117</v>
      </c>
      <c r="R578" s="262"/>
      <c r="S578" s="242">
        <f t="shared" si="79"/>
        <v>35.1</v>
      </c>
      <c r="T578" s="20"/>
    </row>
    <row r="579" spans="1:20" ht="30" customHeight="1">
      <c r="A579" s="229" t="str">
        <f>'RAW MONTHLY'!A579</f>
        <v>22/6/2021</v>
      </c>
      <c r="B579" s="230" t="str">
        <f>'RAW MONTHLY'!C579</f>
        <v>ERUWA/LANLATE 33KV FDR</v>
      </c>
      <c r="C579" s="5" t="str">
        <f t="shared" si="72"/>
        <v>1</v>
      </c>
      <c r="D579" s="5" t="str">
        <f>'RAW MONTHLY'!E579</f>
        <v>EDC/E/F</v>
      </c>
      <c r="E579" s="5" t="str">
        <f t="shared" si="80"/>
        <v>EDC</v>
      </c>
      <c r="F579" s="233"/>
      <c r="G579" s="233"/>
      <c r="H579" s="17">
        <f t="shared" si="73"/>
        <v>0.84027777777777779</v>
      </c>
      <c r="I579" s="7">
        <f>'RAW MONTHLY'!H579</f>
        <v>0.84027777777777779</v>
      </c>
      <c r="J579" s="8">
        <f>'RAW MONTHLY'!I579</f>
        <v>0.94097222222222221</v>
      </c>
      <c r="K579" s="235">
        <f t="shared" si="74"/>
        <v>0.94097222222222221</v>
      </c>
      <c r="L579" s="16">
        <f t="shared" si="75"/>
        <v>2.4166666666666665</v>
      </c>
      <c r="M579" s="16">
        <f t="shared" si="76"/>
        <v>3</v>
      </c>
      <c r="N579" s="236" t="str">
        <f t="shared" si="77"/>
        <v>3.0</v>
      </c>
      <c r="O579" s="16" t="str">
        <f>'RAW MONTHLY'!K579</f>
        <v>3.0MW</v>
      </c>
      <c r="P579" s="16" t="str">
        <f t="shared" si="78"/>
        <v>1</v>
      </c>
      <c r="Q579" s="241">
        <f>'RAW MONTHLY'!L579</f>
        <v>4010</v>
      </c>
      <c r="R579" s="262"/>
      <c r="S579" s="242">
        <f t="shared" si="79"/>
        <v>9690.8333333333321</v>
      </c>
      <c r="T579" s="20"/>
    </row>
    <row r="580" spans="1:20" ht="30" customHeight="1">
      <c r="A580" s="229" t="str">
        <f>'RAW MONTHLY'!A580</f>
        <v>22/6/2021</v>
      </c>
      <c r="B580" s="230" t="str">
        <f>'RAW MONTHLY'!C580</f>
        <v>APATA 33KV FDR</v>
      </c>
      <c r="C580" s="5" t="str">
        <f t="shared" si="72"/>
        <v>1</v>
      </c>
      <c r="D580" s="5" t="str">
        <f>'RAW MONTHLY'!E580</f>
        <v>EDC/E/F</v>
      </c>
      <c r="E580" s="5" t="str">
        <f t="shared" si="80"/>
        <v>EDC</v>
      </c>
      <c r="F580" s="233"/>
      <c r="G580" s="233"/>
      <c r="H580" s="17">
        <f t="shared" si="73"/>
        <v>0.87986111111111109</v>
      </c>
      <c r="I580" s="7">
        <f>'RAW MONTHLY'!H580</f>
        <v>0.87986111111111109</v>
      </c>
      <c r="J580" s="8">
        <f>'RAW MONTHLY'!I580</f>
        <v>0.93888888888888899</v>
      </c>
      <c r="K580" s="235">
        <f t="shared" si="74"/>
        <v>0.93888888888888899</v>
      </c>
      <c r="L580" s="16">
        <f t="shared" si="75"/>
        <v>1.4166666666666667</v>
      </c>
      <c r="M580" s="16">
        <f t="shared" si="76"/>
        <v>1</v>
      </c>
      <c r="N580" s="236" t="str">
        <f t="shared" si="77"/>
        <v>1</v>
      </c>
      <c r="O580" s="16" t="str">
        <f>'RAW MONTHLY'!K580</f>
        <v>1MW</v>
      </c>
      <c r="P580" s="16" t="str">
        <f t="shared" si="78"/>
        <v>1</v>
      </c>
      <c r="Q580" s="241">
        <f>'RAW MONTHLY'!L580</f>
        <v>117</v>
      </c>
      <c r="R580" s="5"/>
      <c r="S580" s="242">
        <f t="shared" si="79"/>
        <v>165.75</v>
      </c>
      <c r="T580" s="37"/>
    </row>
    <row r="581" spans="1:20" ht="30" customHeight="1">
      <c r="A581" s="229">
        <f>'RAW MONTHLY'!A581</f>
        <v>44368</v>
      </c>
      <c r="B581" s="230" t="str">
        <f>'RAW MONTHLY'!C581</f>
        <v>APETE 33KV</v>
      </c>
      <c r="C581" s="5" t="str">
        <f t="shared" si="72"/>
        <v/>
      </c>
      <c r="D581" s="5" t="str">
        <f>'RAW MONTHLY'!E581</f>
        <v>EDC L/S</v>
      </c>
      <c r="E581" s="5" t="str">
        <f t="shared" si="80"/>
        <v>L/S</v>
      </c>
      <c r="F581" s="6"/>
      <c r="G581" s="6"/>
      <c r="H581" s="17">
        <f t="shared" si="73"/>
        <v>0</v>
      </c>
      <c r="I581" s="7">
        <f>'RAW MONTHLY'!H581</f>
        <v>0</v>
      </c>
      <c r="J581" s="8">
        <f>'RAW MONTHLY'!I581</f>
        <v>0.34236111111111112</v>
      </c>
      <c r="K581" s="235">
        <f t="shared" si="74"/>
        <v>0.34236111111111112</v>
      </c>
      <c r="L581" s="16">
        <f t="shared" si="75"/>
        <v>8.2166666666666668</v>
      </c>
      <c r="M581" s="16">
        <f t="shared" si="76"/>
        <v>7.2</v>
      </c>
      <c r="N581" s="236" t="str">
        <f t="shared" si="77"/>
        <v>7.2</v>
      </c>
      <c r="O581" s="16">
        <f>'RAW MONTHLY'!K581</f>
        <v>7.2</v>
      </c>
      <c r="P581" s="16" t="str">
        <f t="shared" si="78"/>
        <v>1</v>
      </c>
      <c r="Q581" s="241">
        <f>'RAW MONTHLY'!L581</f>
        <v>9306</v>
      </c>
      <c r="R581" s="248"/>
      <c r="S581" s="242">
        <f t="shared" si="79"/>
        <v>76464.3</v>
      </c>
      <c r="T581" s="30"/>
    </row>
    <row r="582" spans="1:20" ht="30" customHeight="1">
      <c r="A582" s="229">
        <f>'RAW MONTHLY'!A582</f>
        <v>44369</v>
      </c>
      <c r="B582" s="230" t="str">
        <f>'RAW MONTHLY'!C582</f>
        <v>MINISTER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0.23055555555555554</v>
      </c>
      <c r="I582" s="7">
        <f>'RAW MONTHLY'!H582</f>
        <v>0.23055555555555554</v>
      </c>
      <c r="J582" s="8">
        <f>'RAW MONTHLY'!I582</f>
        <v>0.56874999999999998</v>
      </c>
      <c r="K582" s="235">
        <f t="shared" ref="K582:K645" si="83">J582</f>
        <v>0.56874999999999998</v>
      </c>
      <c r="L582" s="16">
        <f t="shared" ref="L582:L645" si="84">TEXT(J582-I582,"h:mm")*24</f>
        <v>8.1166666666666671</v>
      </c>
      <c r="M582" s="16">
        <f t="shared" ref="M582:M645" si="85">N582*1</f>
        <v>7.0000000000000007E-2</v>
      </c>
      <c r="N582" s="236" t="str">
        <f t="shared" ref="N582:N645" si="86">SUBSTITUTE(O582,"MW","")</f>
        <v>0.07</v>
      </c>
      <c r="O582" s="16">
        <f>'RAW MONTHLY'!K582</f>
        <v>7.0000000000000007E-2</v>
      </c>
      <c r="P582" s="16" t="str">
        <f t="shared" ref="P582:P645" si="87">IF(K582&gt;=0.99,"0","1")</f>
        <v>1</v>
      </c>
      <c r="Q582" s="241">
        <f>'RAW MONTHLY'!L582</f>
        <v>1065</v>
      </c>
      <c r="R582" s="248"/>
      <c r="S582" s="242">
        <f t="shared" ref="S582:S645" si="88">Q582*L582*P582</f>
        <v>8644.25</v>
      </c>
      <c r="T582" s="30"/>
    </row>
    <row r="583" spans="1:20" ht="30" customHeight="1">
      <c r="A583" s="229">
        <f>'RAW MONTHLY'!A583</f>
        <v>44369</v>
      </c>
      <c r="B583" s="230" t="str">
        <f>'RAW MONTHLY'!C583</f>
        <v>APETE 33KV</v>
      </c>
      <c r="C583" s="5" t="str">
        <f t="shared" si="81"/>
        <v>1</v>
      </c>
      <c r="D583" s="5" t="str">
        <f>'RAW MONTHLY'!E583</f>
        <v>EDC L/S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L/S</v>
      </c>
      <c r="F583" s="6"/>
      <c r="G583" s="6"/>
      <c r="H583" s="17">
        <f t="shared" si="82"/>
        <v>0.3833333333333333</v>
      </c>
      <c r="I583" s="7">
        <f>'RAW MONTHLY'!H583</f>
        <v>0.3833333333333333</v>
      </c>
      <c r="J583" s="8">
        <f>'RAW MONTHLY'!I583</f>
        <v>0.44375000000000003</v>
      </c>
      <c r="K583" s="235">
        <f t="shared" si="83"/>
        <v>0.44375000000000003</v>
      </c>
      <c r="L583" s="16">
        <f t="shared" si="84"/>
        <v>1.45</v>
      </c>
      <c r="M583" s="16">
        <f t="shared" si="85"/>
        <v>7.2</v>
      </c>
      <c r="N583" s="236" t="str">
        <f t="shared" si="86"/>
        <v>7.2</v>
      </c>
      <c r="O583" s="16">
        <f>'RAW MONTHLY'!K583</f>
        <v>7.2</v>
      </c>
      <c r="P583" s="16" t="str">
        <f t="shared" si="87"/>
        <v>1</v>
      </c>
      <c r="Q583" s="241">
        <f>'RAW MONTHLY'!L583</f>
        <v>9306</v>
      </c>
      <c r="R583" s="248"/>
      <c r="S583" s="242">
        <f t="shared" si="88"/>
        <v>13493.699999999999</v>
      </c>
      <c r="T583" s="30"/>
    </row>
    <row r="584" spans="1:20" ht="30" customHeight="1">
      <c r="A584" s="229">
        <f>'RAW MONTHLY'!A584</f>
        <v>44369</v>
      </c>
      <c r="B584" s="230" t="str">
        <f>'RAW MONTHLY'!C584</f>
        <v>ELEYELE  33KV</v>
      </c>
      <c r="C584" s="5" t="str">
        <f t="shared" si="81"/>
        <v>1</v>
      </c>
      <c r="D584" s="5" t="str">
        <f>'RAW MONTHLY'!E584</f>
        <v>TCN L/S</v>
      </c>
      <c r="E584" s="5" t="str">
        <f t="shared" si="89"/>
        <v>L/S</v>
      </c>
      <c r="F584" s="6"/>
      <c r="G584" s="6"/>
      <c r="H584" s="17">
        <f t="shared" si="82"/>
        <v>0.3833333333333333</v>
      </c>
      <c r="I584" s="7">
        <f>'RAW MONTHLY'!H584</f>
        <v>0.3833333333333333</v>
      </c>
      <c r="J584" s="8">
        <f>'RAW MONTHLY'!I584</f>
        <v>0.42986111111111108</v>
      </c>
      <c r="K584" s="235">
        <f t="shared" si="83"/>
        <v>0.42986111111111108</v>
      </c>
      <c r="L584" s="16">
        <f t="shared" si="84"/>
        <v>1.1166666666666667</v>
      </c>
      <c r="M584" s="16">
        <f t="shared" si="85"/>
        <v>7.2</v>
      </c>
      <c r="N584" s="236" t="str">
        <f t="shared" si="86"/>
        <v>7.2</v>
      </c>
      <c r="O584" s="16">
        <f>'RAW MONTHLY'!K584</f>
        <v>7.2</v>
      </c>
      <c r="P584" s="16" t="str">
        <f t="shared" si="87"/>
        <v>1</v>
      </c>
      <c r="Q584" s="241">
        <f>'RAW MONTHLY'!L584</f>
        <v>9306</v>
      </c>
      <c r="R584" s="248"/>
      <c r="S584" s="242">
        <f t="shared" si="88"/>
        <v>10391.700000000001</v>
      </c>
      <c r="T584" s="37"/>
    </row>
    <row r="585" spans="1:20" ht="30" customHeight="1">
      <c r="A585" s="229">
        <f>'RAW MONTHLY'!A585</f>
        <v>44369</v>
      </c>
      <c r="B585" s="230" t="str">
        <f>'RAW MONTHLY'!C585</f>
        <v>IYAGANKU  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0.49791666666666662</v>
      </c>
      <c r="I585" s="7">
        <f>'RAW MONTHLY'!H585</f>
        <v>0.49791666666666662</v>
      </c>
      <c r="J585" s="8">
        <f>'RAW MONTHLY'!I585</f>
        <v>0.51250000000000007</v>
      </c>
      <c r="K585" s="235">
        <f t="shared" si="83"/>
        <v>0.51250000000000007</v>
      </c>
      <c r="L585" s="16">
        <f t="shared" si="84"/>
        <v>0.35</v>
      </c>
      <c r="M585" s="16">
        <f t="shared" si="85"/>
        <v>7.2</v>
      </c>
      <c r="N585" s="236" t="str">
        <f t="shared" si="86"/>
        <v>7.2</v>
      </c>
      <c r="O585" s="16">
        <f>'RAW MONTHLY'!K585</f>
        <v>7.2</v>
      </c>
      <c r="P585" s="16" t="str">
        <f t="shared" si="87"/>
        <v>1</v>
      </c>
      <c r="Q585" s="241">
        <f>'RAW MONTHLY'!L585</f>
        <v>9306</v>
      </c>
      <c r="R585" s="249"/>
      <c r="S585" s="242">
        <f t="shared" si="88"/>
        <v>3257.1</v>
      </c>
      <c r="T585" s="30"/>
    </row>
    <row r="586" spans="1:20" ht="30" customHeight="1">
      <c r="A586" s="229">
        <f>'RAW MONTHLY'!A586</f>
        <v>44369</v>
      </c>
      <c r="B586" s="230" t="str">
        <f>'RAW MONTHLY'!C586</f>
        <v>APETE 33KV</v>
      </c>
      <c r="C586" s="5" t="str">
        <f t="shared" si="81"/>
        <v>1</v>
      </c>
      <c r="D586" s="5" t="str">
        <f>'RAW MONTHLY'!E586</f>
        <v>EDC L/S</v>
      </c>
      <c r="E586" s="5" t="str">
        <f t="shared" si="89"/>
        <v>L/S</v>
      </c>
      <c r="F586" s="5"/>
      <c r="G586" s="5"/>
      <c r="H586" s="17">
        <f t="shared" si="82"/>
        <v>0.5493055555555556</v>
      </c>
      <c r="I586" s="7">
        <f>'RAW MONTHLY'!H586</f>
        <v>0.5493055555555556</v>
      </c>
      <c r="J586" s="8">
        <f>'RAW MONTHLY'!I586</f>
        <v>0.57777777777777783</v>
      </c>
      <c r="K586" s="235">
        <f t="shared" si="83"/>
        <v>0.57777777777777783</v>
      </c>
      <c r="L586" s="16">
        <f t="shared" si="84"/>
        <v>0.68333333333333335</v>
      </c>
      <c r="M586" s="16">
        <f t="shared" si="85"/>
        <v>7.2</v>
      </c>
      <c r="N586" s="236" t="str">
        <f t="shared" si="86"/>
        <v>7.2</v>
      </c>
      <c r="O586" s="16">
        <f>'RAW MONTHLY'!K586</f>
        <v>7.2</v>
      </c>
      <c r="P586" s="16" t="str">
        <f t="shared" si="87"/>
        <v>1</v>
      </c>
      <c r="Q586" s="241">
        <f>'RAW MONTHLY'!L586</f>
        <v>9306</v>
      </c>
      <c r="R586" s="249"/>
      <c r="S586" s="242">
        <f t="shared" si="88"/>
        <v>6359.1</v>
      </c>
      <c r="T586" s="30"/>
    </row>
    <row r="587" spans="1:20" ht="30" customHeight="1">
      <c r="A587" s="229">
        <f>'RAW MONTHLY'!A587</f>
        <v>44369</v>
      </c>
      <c r="B587" s="230" t="str">
        <f>'RAW MONTHLY'!C587</f>
        <v>APETE 33KV</v>
      </c>
      <c r="C587" s="5" t="str">
        <f t="shared" si="81"/>
        <v>1</v>
      </c>
      <c r="D587" s="5" t="str">
        <f>'RAW MONTHLY'!E587</f>
        <v>EDC L/S</v>
      </c>
      <c r="E587" s="5" t="str">
        <f t="shared" si="89"/>
        <v>L/S</v>
      </c>
      <c r="F587" s="5"/>
      <c r="G587" s="5"/>
      <c r="H587" s="17">
        <f t="shared" si="82"/>
        <v>0.59027777777777779</v>
      </c>
      <c r="I587" s="7">
        <f>'RAW MONTHLY'!H587</f>
        <v>0.59027777777777779</v>
      </c>
      <c r="J587" s="8">
        <f>'RAW MONTHLY'!I587</f>
        <v>0.99930555555555556</v>
      </c>
      <c r="K587" s="235">
        <f t="shared" si="83"/>
        <v>0.99930555555555556</v>
      </c>
      <c r="L587" s="16">
        <f t="shared" si="84"/>
        <v>9.8166666666666664</v>
      </c>
      <c r="M587" s="16">
        <f t="shared" si="85"/>
        <v>7.2</v>
      </c>
      <c r="N587" s="236" t="str">
        <f t="shared" si="86"/>
        <v>7.2</v>
      </c>
      <c r="O587" s="16">
        <f>'RAW MONTHLY'!K587</f>
        <v>7.2</v>
      </c>
      <c r="P587" s="16" t="str">
        <f t="shared" si="87"/>
        <v>0</v>
      </c>
      <c r="Q587" s="241">
        <f>'RAW MONTHLY'!L587</f>
        <v>0</v>
      </c>
      <c r="R587" s="249"/>
      <c r="S587" s="242">
        <f t="shared" si="88"/>
        <v>0</v>
      </c>
      <c r="T587" s="30"/>
    </row>
    <row r="588" spans="1:20" ht="30" customHeight="1">
      <c r="A588" s="229">
        <f>'RAW MONTHLY'!A588</f>
        <v>44369</v>
      </c>
      <c r="B588" s="230" t="str">
        <f>'RAW MONTHLY'!C588</f>
        <v>MINISTER 33KV</v>
      </c>
      <c r="C588" s="5" t="str">
        <f t="shared" si="81"/>
        <v>1</v>
      </c>
      <c r="D588" s="5" t="str">
        <f>'RAW MONTHLY'!E588</f>
        <v>EDC P/O</v>
      </c>
      <c r="E588" s="5" t="str">
        <f t="shared" si="89"/>
        <v>EDC</v>
      </c>
      <c r="F588" s="5"/>
      <c r="G588" s="5"/>
      <c r="H588" s="17">
        <f t="shared" si="82"/>
        <v>0.69444444444444453</v>
      </c>
      <c r="I588" s="7">
        <f>'RAW MONTHLY'!H588</f>
        <v>0.69444444444444453</v>
      </c>
      <c r="J588" s="8">
        <f>'RAW MONTHLY'!I588</f>
        <v>0.72986111111111107</v>
      </c>
      <c r="K588" s="235">
        <f t="shared" si="83"/>
        <v>0.72986111111111107</v>
      </c>
      <c r="L588" s="16">
        <f t="shared" si="84"/>
        <v>0.85</v>
      </c>
      <c r="M588" s="16">
        <f t="shared" si="85"/>
        <v>7.0000000000000007E-2</v>
      </c>
      <c r="N588" s="236" t="str">
        <f t="shared" si="86"/>
        <v>0.07</v>
      </c>
      <c r="O588" s="16">
        <f>'RAW MONTHLY'!K588</f>
        <v>7.0000000000000007E-2</v>
      </c>
      <c r="P588" s="16" t="str">
        <f t="shared" si="87"/>
        <v>1</v>
      </c>
      <c r="Q588" s="241">
        <f>'RAW MONTHLY'!L588</f>
        <v>1065</v>
      </c>
      <c r="R588" s="5"/>
      <c r="S588" s="242">
        <f t="shared" si="88"/>
        <v>905.25</v>
      </c>
      <c r="T588" s="30"/>
    </row>
    <row r="589" spans="1:20" ht="30" customHeight="1">
      <c r="A589" s="229">
        <f>'RAW MONTHLY'!A589</f>
        <v>44369</v>
      </c>
      <c r="B589" s="230" t="str">
        <f>'RAW MONTHLY'!C589</f>
        <v>AGODI 1 33KV</v>
      </c>
      <c r="C589" s="5" t="str">
        <f t="shared" si="81"/>
        <v>1</v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0.86458333333333337</v>
      </c>
      <c r="I589" s="7">
        <f>'RAW MONTHLY'!H589</f>
        <v>0.86458333333333337</v>
      </c>
      <c r="J589" s="8">
        <f>'RAW MONTHLY'!I589</f>
        <v>0.92152777777777783</v>
      </c>
      <c r="K589" s="235">
        <f t="shared" si="83"/>
        <v>0.92152777777777783</v>
      </c>
      <c r="L589" s="16">
        <f t="shared" si="84"/>
        <v>1.3666666666666667</v>
      </c>
      <c r="M589" s="16">
        <f t="shared" si="85"/>
        <v>7.0000000000000007E-2</v>
      </c>
      <c r="N589" s="236" t="str">
        <f t="shared" si="86"/>
        <v>0.07</v>
      </c>
      <c r="O589" s="16">
        <f>'RAW MONTHLY'!K589</f>
        <v>7.0000000000000007E-2</v>
      </c>
      <c r="P589" s="16" t="str">
        <f t="shared" si="87"/>
        <v>1</v>
      </c>
      <c r="Q589" s="241">
        <f>'RAW MONTHLY'!L589</f>
        <v>1065</v>
      </c>
      <c r="R589" s="5"/>
      <c r="S589" s="242">
        <f t="shared" si="88"/>
        <v>1455.5</v>
      </c>
      <c r="T589" s="37"/>
    </row>
    <row r="590" spans="1:20" ht="30" customHeight="1">
      <c r="A590" s="229">
        <f>'RAW MONTHLY'!A590</f>
        <v>44369</v>
      </c>
      <c r="B590" s="230" t="str">
        <f>'RAW MONTHLY'!C590</f>
        <v>AGODI 1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0.96597222222222223</v>
      </c>
      <c r="I590" s="7">
        <f>'RAW MONTHLY'!H590</f>
        <v>0.96597222222222223</v>
      </c>
      <c r="J590" s="8">
        <f>'RAW MONTHLY'!I590</f>
        <v>0.97222222222222221</v>
      </c>
      <c r="K590" s="235">
        <f t="shared" si="83"/>
        <v>0.97222222222222221</v>
      </c>
      <c r="L590" s="16">
        <f t="shared" si="84"/>
        <v>0.15</v>
      </c>
      <c r="M590" s="16">
        <f t="shared" si="85"/>
        <v>7.0000000000000007E-2</v>
      </c>
      <c r="N590" s="236" t="str">
        <f t="shared" si="86"/>
        <v>0.07</v>
      </c>
      <c r="O590" s="16">
        <f>'RAW MONTHLY'!K590</f>
        <v>7.0000000000000007E-2</v>
      </c>
      <c r="P590" s="16" t="str">
        <f t="shared" si="87"/>
        <v>1</v>
      </c>
      <c r="Q590" s="241">
        <f>'RAW MONTHLY'!L590</f>
        <v>1065</v>
      </c>
      <c r="R590" s="5"/>
      <c r="S590" s="242">
        <f t="shared" si="88"/>
        <v>159.75</v>
      </c>
      <c r="T590" s="30"/>
    </row>
    <row r="591" spans="1:20" ht="30" customHeight="1">
      <c r="A591" s="229">
        <f>'RAW MONTHLY'!A591</f>
        <v>44369</v>
      </c>
      <c r="B591" s="230" t="str">
        <f>'RAW MONTHLY'!C591</f>
        <v>AGODI 1 33KV</v>
      </c>
      <c r="C591" s="5" t="str">
        <f t="shared" si="81"/>
        <v>1</v>
      </c>
      <c r="D591" s="5" t="str">
        <f>'RAW MONTHLY'!E591</f>
        <v>EDC F/O</v>
      </c>
      <c r="E591" s="5" t="str">
        <f t="shared" si="89"/>
        <v>EDC</v>
      </c>
      <c r="F591" s="6"/>
      <c r="G591" s="5"/>
      <c r="H591" s="17">
        <f t="shared" si="82"/>
        <v>0.97222222222222221</v>
      </c>
      <c r="I591" s="7">
        <f>'RAW MONTHLY'!H591</f>
        <v>0.97222222222222221</v>
      </c>
      <c r="J591" s="8">
        <f>'RAW MONTHLY'!I591</f>
        <v>0.99930555555555556</v>
      </c>
      <c r="K591" s="235">
        <f t="shared" si="83"/>
        <v>0.99930555555555556</v>
      </c>
      <c r="L591" s="16">
        <f t="shared" si="84"/>
        <v>0.65</v>
      </c>
      <c r="M591" s="16">
        <f t="shared" si="85"/>
        <v>7.0000000000000007E-2</v>
      </c>
      <c r="N591" s="236" t="str">
        <f t="shared" si="86"/>
        <v>0.07</v>
      </c>
      <c r="O591" s="16">
        <f>'RAW MONTHLY'!K591</f>
        <v>7.0000000000000007E-2</v>
      </c>
      <c r="P591" s="16" t="str">
        <f t="shared" si="87"/>
        <v>0</v>
      </c>
      <c r="Q591" s="241">
        <f>'RAW MONTHLY'!L591</f>
        <v>1065</v>
      </c>
      <c r="R591" s="246"/>
      <c r="S591" s="242">
        <f t="shared" si="88"/>
        <v>0</v>
      </c>
      <c r="T591" s="27"/>
    </row>
    <row r="592" spans="1:20" ht="30" customHeight="1">
      <c r="A592" s="229" t="str">
        <f>'RAW MONTHLY'!A592</f>
        <v>22/6/2021</v>
      </c>
      <c r="B592" s="230" t="str">
        <f>'RAW MONTHLY'!C592</f>
        <v>INDUSTRIAL 33KV</v>
      </c>
      <c r="C592" s="5" t="str">
        <f t="shared" si="81"/>
        <v/>
      </c>
      <c r="D592" s="5" t="str">
        <f>'RAW MONTHLY'!E592</f>
        <v>EDC F/O</v>
      </c>
      <c r="E592" s="5" t="str">
        <f t="shared" si="89"/>
        <v>EDC</v>
      </c>
      <c r="F592" s="233"/>
      <c r="G592" s="233"/>
      <c r="H592" s="17">
        <f t="shared" si="82"/>
        <v>0</v>
      </c>
      <c r="I592" s="7">
        <f>'RAW MONTHLY'!H592</f>
        <v>0</v>
      </c>
      <c r="J592" s="8">
        <f>'RAW MONTHLY'!I592</f>
        <v>0.61805555555555558</v>
      </c>
      <c r="K592" s="235">
        <f t="shared" si="83"/>
        <v>0.61805555555555558</v>
      </c>
      <c r="L592" s="16">
        <f t="shared" si="84"/>
        <v>14.833333333333334</v>
      </c>
      <c r="M592" s="16">
        <f t="shared" si="85"/>
        <v>4</v>
      </c>
      <c r="N592" s="236" t="str">
        <f t="shared" si="86"/>
        <v>4</v>
      </c>
      <c r="O592" s="16">
        <f>'RAW MONTHLY'!K592</f>
        <v>4</v>
      </c>
      <c r="P592" s="16" t="str">
        <f t="shared" si="87"/>
        <v>1</v>
      </c>
      <c r="Q592" s="241">
        <f>'RAW MONTHLY'!L592</f>
        <v>25</v>
      </c>
      <c r="R592" s="241"/>
      <c r="S592" s="242">
        <f t="shared" si="88"/>
        <v>370.83333333333337</v>
      </c>
      <c r="T592" s="27"/>
    </row>
    <row r="593" spans="1:20" ht="30" customHeight="1">
      <c r="A593" s="229" t="str">
        <f>'RAW MONTHLY'!A593</f>
        <v>23/6/2021</v>
      </c>
      <c r="B593" s="230" t="str">
        <f>'RAW MONTHLY'!C593</f>
        <v>EXPRESS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0.55138888888888882</v>
      </c>
      <c r="I593" s="7">
        <f>'RAW MONTHLY'!H593</f>
        <v>0.55138888888888882</v>
      </c>
      <c r="J593" s="8">
        <f>'RAW MONTHLY'!I593</f>
        <v>0.55972222222222223</v>
      </c>
      <c r="K593" s="235">
        <f t="shared" si="83"/>
        <v>0.55972222222222223</v>
      </c>
      <c r="L593" s="16">
        <f t="shared" si="84"/>
        <v>0.2</v>
      </c>
      <c r="M593" s="16">
        <f t="shared" si="85"/>
        <v>12</v>
      </c>
      <c r="N593" s="236" t="str">
        <f t="shared" si="86"/>
        <v>12</v>
      </c>
      <c r="O593" s="16">
        <f>'RAW MONTHLY'!K593</f>
        <v>12</v>
      </c>
      <c r="P593" s="16" t="str">
        <f t="shared" si="87"/>
        <v>1</v>
      </c>
      <c r="Q593" s="241">
        <f>'RAW MONTHLY'!L593</f>
        <v>0</v>
      </c>
      <c r="R593" s="241"/>
      <c r="S593" s="242">
        <f t="shared" si="88"/>
        <v>0</v>
      </c>
      <c r="T593" s="29"/>
    </row>
    <row r="594" spans="1:20" ht="30" customHeight="1">
      <c r="A594" s="229" t="str">
        <f>'RAW MONTHLY'!A594</f>
        <v>23/6/2021</v>
      </c>
      <c r="B594" s="230" t="str">
        <f>'RAW MONTHLY'!C594</f>
        <v>EXPRESS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0.7729166666666667</v>
      </c>
      <c r="I594" s="7">
        <f>'RAW MONTHLY'!H594</f>
        <v>0.7729166666666667</v>
      </c>
      <c r="J594" s="8">
        <f>'RAW MONTHLY'!I594</f>
        <v>0.90486111111111101</v>
      </c>
      <c r="K594" s="235">
        <f t="shared" si="83"/>
        <v>0.90486111111111101</v>
      </c>
      <c r="L594" s="16">
        <f t="shared" si="84"/>
        <v>3.166666666666667</v>
      </c>
      <c r="M594" s="16">
        <f t="shared" si="85"/>
        <v>10</v>
      </c>
      <c r="N594" s="236" t="str">
        <f t="shared" si="86"/>
        <v>10</v>
      </c>
      <c r="O594" s="16">
        <f>'RAW MONTHLY'!K594</f>
        <v>10</v>
      </c>
      <c r="P594" s="16" t="str">
        <f t="shared" si="87"/>
        <v>1</v>
      </c>
      <c r="Q594" s="241">
        <f>'RAW MONTHLY'!L594</f>
        <v>0</v>
      </c>
      <c r="R594" s="241"/>
      <c r="S594" s="242">
        <f t="shared" si="88"/>
        <v>0</v>
      </c>
      <c r="T594" s="42"/>
    </row>
    <row r="595" spans="1:20" ht="30" customHeight="1">
      <c r="A595" s="229" t="str">
        <f>'RAW MONTHLY'!A595</f>
        <v>23/6/2021</v>
      </c>
      <c r="B595" s="230" t="str">
        <f>'RAW MONTHLY'!C595</f>
        <v>OLUYOLE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0.77430555555555547</v>
      </c>
      <c r="I595" s="7">
        <f>'RAW MONTHLY'!H595</f>
        <v>0.77430555555555547</v>
      </c>
      <c r="J595" s="8">
        <f>'RAW MONTHLY'!I595</f>
        <v>0.90416666666666667</v>
      </c>
      <c r="K595" s="235">
        <f t="shared" si="83"/>
        <v>0.90416666666666667</v>
      </c>
      <c r="L595" s="16">
        <f t="shared" si="84"/>
        <v>3.1166666666666671</v>
      </c>
      <c r="M595" s="16">
        <f t="shared" si="85"/>
        <v>10</v>
      </c>
      <c r="N595" s="236" t="str">
        <f t="shared" si="86"/>
        <v>10</v>
      </c>
      <c r="O595" s="16">
        <f>'RAW MONTHLY'!K595</f>
        <v>10</v>
      </c>
      <c r="P595" s="16" t="str">
        <f t="shared" si="87"/>
        <v>1</v>
      </c>
      <c r="Q595" s="241">
        <f>'RAW MONTHLY'!L595</f>
        <v>14</v>
      </c>
      <c r="R595" s="248"/>
      <c r="S595" s="242">
        <f t="shared" si="88"/>
        <v>43.63333333333334</v>
      </c>
      <c r="T595" s="42"/>
    </row>
    <row r="596" spans="1:20" ht="30" customHeight="1">
      <c r="A596" s="229" t="str">
        <f>'RAW MONTHLY'!A596</f>
        <v>23/6/2021</v>
      </c>
      <c r="B596" s="230" t="str">
        <f>'RAW MONTHLY'!C596</f>
        <v>INDUSTRIAL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0.77430555555555547</v>
      </c>
      <c r="I596" s="7">
        <f>'RAW MONTHLY'!H596</f>
        <v>0.77430555555555547</v>
      </c>
      <c r="J596" s="8">
        <f>'RAW MONTHLY'!I596</f>
        <v>0.90625</v>
      </c>
      <c r="K596" s="235">
        <f t="shared" si="83"/>
        <v>0.90625</v>
      </c>
      <c r="L596" s="16">
        <f t="shared" si="84"/>
        <v>3.166666666666667</v>
      </c>
      <c r="M596" s="16">
        <f t="shared" si="85"/>
        <v>5</v>
      </c>
      <c r="N596" s="236" t="str">
        <f t="shared" si="86"/>
        <v>5</v>
      </c>
      <c r="O596" s="16">
        <f>'RAW MONTHLY'!K596</f>
        <v>5</v>
      </c>
      <c r="P596" s="16" t="str">
        <f t="shared" si="87"/>
        <v>1</v>
      </c>
      <c r="Q596" s="241">
        <f>'RAW MONTHLY'!L596</f>
        <v>25</v>
      </c>
      <c r="R596" s="248"/>
      <c r="S596" s="242">
        <f t="shared" si="88"/>
        <v>79.166666666666671</v>
      </c>
      <c r="T596" s="20"/>
    </row>
    <row r="597" spans="1:20" ht="30" customHeight="1">
      <c r="A597" s="229" t="str">
        <f>'RAW MONTHLY'!A597</f>
        <v>23/6/2021</v>
      </c>
      <c r="B597" s="230" t="str">
        <f>'RAW MONTHLY'!C597</f>
        <v>INTERCHANGE 33KV</v>
      </c>
      <c r="C597" s="5" t="str">
        <f t="shared" si="81"/>
        <v>1</v>
      </c>
      <c r="D597" s="5" t="str">
        <f>'RAW MONTHLY'!E597</f>
        <v>EDC F/O</v>
      </c>
      <c r="E597" s="5" t="str">
        <f t="shared" si="89"/>
        <v>EDC</v>
      </c>
      <c r="F597" s="6"/>
      <c r="G597" s="6"/>
      <c r="H597" s="17">
        <f t="shared" si="82"/>
        <v>0.77986111111111101</v>
      </c>
      <c r="I597" s="7">
        <f>'RAW MONTHLY'!H597</f>
        <v>0.77986111111111101</v>
      </c>
      <c r="J597" s="8">
        <f>'RAW MONTHLY'!I597</f>
        <v>0.99930555555555556</v>
      </c>
      <c r="K597" s="235">
        <f t="shared" si="83"/>
        <v>0.99930555555555556</v>
      </c>
      <c r="L597" s="16">
        <f t="shared" si="84"/>
        <v>5.2666666666666666</v>
      </c>
      <c r="M597" s="16">
        <f t="shared" si="85"/>
        <v>17</v>
      </c>
      <c r="N597" s="236" t="str">
        <f t="shared" si="86"/>
        <v>17</v>
      </c>
      <c r="O597" s="16">
        <f>'RAW MONTHLY'!K597</f>
        <v>17</v>
      </c>
      <c r="P597" s="16" t="str">
        <f t="shared" si="87"/>
        <v>0</v>
      </c>
      <c r="Q597" s="241">
        <f>'RAW MONTHLY'!L597</f>
        <v>0</v>
      </c>
      <c r="R597" s="248"/>
      <c r="S597" s="242">
        <f t="shared" si="88"/>
        <v>0</v>
      </c>
      <c r="T597" s="20"/>
    </row>
    <row r="598" spans="1:20" ht="30" customHeight="1">
      <c r="A598" s="229" t="str">
        <f>'RAW MONTHLY'!A598</f>
        <v>23/6/2021</v>
      </c>
      <c r="B598" s="230" t="str">
        <f>'RAW MONTHLY'!C598</f>
        <v>ROM 33KV</v>
      </c>
      <c r="C598" s="5" t="str">
        <f t="shared" si="81"/>
        <v>1</v>
      </c>
      <c r="D598" s="5" t="str">
        <f>'RAW MONTHLY'!E598</f>
        <v>EDC F/O</v>
      </c>
      <c r="E598" s="5" t="str">
        <f t="shared" si="89"/>
        <v>EDC</v>
      </c>
      <c r="F598" s="20"/>
      <c r="G598" s="20"/>
      <c r="H598" s="17">
        <f t="shared" si="82"/>
        <v>0.77986111111111101</v>
      </c>
      <c r="I598" s="7">
        <f>'RAW MONTHLY'!H598</f>
        <v>0.77986111111111101</v>
      </c>
      <c r="J598" s="8">
        <f>'RAW MONTHLY'!I598</f>
        <v>0.99930555555555556</v>
      </c>
      <c r="K598" s="235">
        <f t="shared" si="83"/>
        <v>0.99930555555555556</v>
      </c>
      <c r="L598" s="16">
        <f t="shared" si="84"/>
        <v>5.2666666666666666</v>
      </c>
      <c r="M598" s="16">
        <f t="shared" si="85"/>
        <v>0</v>
      </c>
      <c r="N598" s="236" t="str">
        <f t="shared" si="86"/>
        <v>0</v>
      </c>
      <c r="O598" s="16">
        <f>'RAW MONTHLY'!K598</f>
        <v>0</v>
      </c>
      <c r="P598" s="16" t="str">
        <f t="shared" si="87"/>
        <v>0</v>
      </c>
      <c r="Q598" s="241">
        <f>'RAW MONTHLY'!L598</f>
        <v>14</v>
      </c>
      <c r="R598" s="38"/>
      <c r="S598" s="242">
        <f t="shared" si="88"/>
        <v>0</v>
      </c>
    </row>
    <row r="599" spans="1:20" ht="30" customHeight="1">
      <c r="A599" s="229">
        <f>'RAW MONTHLY'!A599</f>
        <v>44369</v>
      </c>
      <c r="B599" s="230" t="str">
        <f>'RAW MONTHLY'!C599</f>
        <v>APETE 33KV</v>
      </c>
      <c r="C599" s="5" t="str">
        <f t="shared" si="81"/>
        <v/>
      </c>
      <c r="D599" s="5" t="str">
        <f>'RAW MONTHLY'!E599</f>
        <v>EDC F/O</v>
      </c>
      <c r="E599" s="5" t="str">
        <f t="shared" si="89"/>
        <v>EDC</v>
      </c>
      <c r="F599" s="20"/>
      <c r="G599" s="20"/>
      <c r="H599" s="17">
        <f t="shared" si="82"/>
        <v>0</v>
      </c>
      <c r="I599" s="7">
        <f>'RAW MONTHLY'!H599</f>
        <v>0</v>
      </c>
      <c r="J599" s="8">
        <f>'RAW MONTHLY'!I599</f>
        <v>0.71597222222222223</v>
      </c>
      <c r="K599" s="235">
        <f t="shared" si="83"/>
        <v>0.71597222222222223</v>
      </c>
      <c r="L599" s="16">
        <f t="shared" si="84"/>
        <v>17.183333333333334</v>
      </c>
      <c r="M599" s="16">
        <f t="shared" si="85"/>
        <v>7.2</v>
      </c>
      <c r="N599" s="236" t="str">
        <f t="shared" si="86"/>
        <v>7.2</v>
      </c>
      <c r="O599" s="16">
        <f>'RAW MONTHLY'!K599</f>
        <v>7.2</v>
      </c>
      <c r="P599" s="16" t="str">
        <f t="shared" si="87"/>
        <v>1</v>
      </c>
      <c r="Q599" s="241">
        <f>'RAW MONTHLY'!L599</f>
        <v>9306</v>
      </c>
      <c r="R599" s="38"/>
      <c r="S599" s="242">
        <f t="shared" si="88"/>
        <v>159908.1</v>
      </c>
    </row>
    <row r="600" spans="1:20" ht="30" customHeight="1">
      <c r="A600" s="229">
        <f>'RAW MONTHLY'!A600</f>
        <v>44369</v>
      </c>
      <c r="B600" s="230" t="str">
        <f>'RAW MONTHLY'!C600</f>
        <v>AGODI 1 33KV</v>
      </c>
      <c r="C600" s="5" t="str">
        <f t="shared" si="81"/>
        <v/>
      </c>
      <c r="D600" s="5" t="str">
        <f>'RAW MONTHLY'!E600</f>
        <v>EDC F/O</v>
      </c>
      <c r="E600" s="5" t="str">
        <f t="shared" si="89"/>
        <v>EDC</v>
      </c>
      <c r="F600" s="20"/>
      <c r="G600" s="20"/>
      <c r="H600" s="17">
        <f t="shared" si="82"/>
        <v>0</v>
      </c>
      <c r="I600" s="7">
        <f>'RAW MONTHLY'!H600</f>
        <v>0</v>
      </c>
      <c r="J600" s="8">
        <f>'RAW MONTHLY'!I600</f>
        <v>0.54027777777777775</v>
      </c>
      <c r="K600" s="235">
        <f t="shared" si="83"/>
        <v>0.54027777777777775</v>
      </c>
      <c r="L600" s="16">
        <f t="shared" si="84"/>
        <v>12.966666666666665</v>
      </c>
      <c r="M600" s="16">
        <f t="shared" si="85"/>
        <v>7.0000000000000007E-2</v>
      </c>
      <c r="N600" s="236" t="str">
        <f t="shared" si="86"/>
        <v>0.07</v>
      </c>
      <c r="O600" s="16">
        <f>'RAW MONTHLY'!K600</f>
        <v>7.0000000000000007E-2</v>
      </c>
      <c r="P600" s="16" t="str">
        <f t="shared" si="87"/>
        <v>1</v>
      </c>
      <c r="Q600" s="241">
        <f>'RAW MONTHLY'!L600</f>
        <v>667</v>
      </c>
      <c r="R600" s="38"/>
      <c r="S600" s="242">
        <f t="shared" si="88"/>
        <v>8648.7666666666664</v>
      </c>
    </row>
    <row r="601" spans="1:20" ht="30" customHeight="1">
      <c r="A601" s="229">
        <f>'RAW MONTHLY'!A601</f>
        <v>44369</v>
      </c>
      <c r="B601" s="230" t="str">
        <f>'RAW MONTHLY'!C601</f>
        <v>MINISTER 33KV</v>
      </c>
      <c r="C601" s="5" t="str">
        <f t="shared" si="81"/>
        <v/>
      </c>
      <c r="D601" s="5" t="str">
        <f>'RAW MONTHLY'!E601</f>
        <v>EDC F/O</v>
      </c>
      <c r="E601" s="5" t="str">
        <f t="shared" si="89"/>
        <v>EDC</v>
      </c>
      <c r="F601" s="20"/>
      <c r="G601" s="20"/>
      <c r="H601" s="17">
        <f t="shared" si="82"/>
        <v>0</v>
      </c>
      <c r="I601" s="7">
        <f>'RAW MONTHLY'!H601</f>
        <v>0</v>
      </c>
      <c r="J601" s="8">
        <f>'RAW MONTHLY'!I601</f>
        <v>0.97499999999999998</v>
      </c>
      <c r="K601" s="235">
        <f t="shared" si="83"/>
        <v>0.97499999999999998</v>
      </c>
      <c r="L601" s="16">
        <f t="shared" si="84"/>
        <v>23.4</v>
      </c>
      <c r="M601" s="16">
        <f t="shared" si="85"/>
        <v>7.0000000000000007E-2</v>
      </c>
      <c r="N601" s="236" t="str">
        <f t="shared" si="86"/>
        <v>0.07</v>
      </c>
      <c r="O601" s="16">
        <f>'RAW MONTHLY'!K601</f>
        <v>7.0000000000000007E-2</v>
      </c>
      <c r="P601" s="16" t="str">
        <f t="shared" si="87"/>
        <v>1</v>
      </c>
      <c r="Q601" s="241">
        <f>'RAW MONTHLY'!L601</f>
        <v>1065</v>
      </c>
      <c r="R601" s="38"/>
      <c r="S601" s="242">
        <f t="shared" si="88"/>
        <v>24921</v>
      </c>
    </row>
    <row r="602" spans="1:20" ht="30" customHeight="1">
      <c r="A602" s="229">
        <f>'RAW MONTHLY'!A602</f>
        <v>44369</v>
      </c>
      <c r="B602" s="230" t="str">
        <f>'RAW MONTHLY'!C602</f>
        <v>FANMILK 33KV</v>
      </c>
      <c r="C602" s="5" t="str">
        <f t="shared" si="81"/>
        <v/>
      </c>
      <c r="D602" s="5" t="str">
        <f>'RAW MONTHLY'!E602</f>
        <v>EDC F/O</v>
      </c>
      <c r="E602" s="5" t="str">
        <f t="shared" si="89"/>
        <v>EDC</v>
      </c>
      <c r="F602" s="20"/>
      <c r="G602" s="20"/>
      <c r="H602" s="17">
        <f t="shared" si="82"/>
        <v>0</v>
      </c>
      <c r="I602" s="7">
        <f>'RAW MONTHLY'!H602</f>
        <v>0</v>
      </c>
      <c r="J602" s="8">
        <f>'RAW MONTHLY'!I602</f>
        <v>0.61527777777777781</v>
      </c>
      <c r="K602" s="235">
        <f t="shared" si="83"/>
        <v>0.61527777777777781</v>
      </c>
      <c r="L602" s="16">
        <f t="shared" si="84"/>
        <v>14.766666666666667</v>
      </c>
      <c r="M602" s="16">
        <f t="shared" si="85"/>
        <v>7.0000000000000007E-2</v>
      </c>
      <c r="N602" s="236" t="str">
        <f t="shared" si="86"/>
        <v>0.07</v>
      </c>
      <c r="O602" s="16">
        <f>'RAW MONTHLY'!K602</f>
        <v>7.0000000000000007E-2</v>
      </c>
      <c r="P602" s="16" t="str">
        <f t="shared" si="87"/>
        <v>1</v>
      </c>
      <c r="Q602" s="241">
        <f>'RAW MONTHLY'!L602</f>
        <v>1065</v>
      </c>
      <c r="R602" s="38"/>
      <c r="S602" s="242">
        <f t="shared" si="88"/>
        <v>15726.5</v>
      </c>
    </row>
    <row r="603" spans="1:20" ht="30" customHeight="1">
      <c r="A603" s="229">
        <f>'RAW MONTHLY'!A603</f>
        <v>44370</v>
      </c>
      <c r="B603" s="230" t="str">
        <f>'RAW MONTHLY'!C603</f>
        <v>AGODI 2 33KV</v>
      </c>
      <c r="C603" s="5" t="str">
        <f t="shared" si="81"/>
        <v>1</v>
      </c>
      <c r="D603" s="5" t="str">
        <f>'RAW MONTHLY'!E603</f>
        <v>EDC P/O</v>
      </c>
      <c r="E603" s="5" t="str">
        <f t="shared" si="89"/>
        <v>EDC</v>
      </c>
      <c r="F603" s="20"/>
      <c r="G603" s="20"/>
      <c r="H603" s="17">
        <f t="shared" si="82"/>
        <v>0.3666666666666667</v>
      </c>
      <c r="I603" s="7">
        <f>'RAW MONTHLY'!H603</f>
        <v>0.3666666666666667</v>
      </c>
      <c r="J603" s="8">
        <f>'RAW MONTHLY'!I603</f>
        <v>0.5395833333333333</v>
      </c>
      <c r="K603" s="235">
        <f t="shared" si="83"/>
        <v>0.5395833333333333</v>
      </c>
      <c r="L603" s="16">
        <f t="shared" si="84"/>
        <v>4.1500000000000004</v>
      </c>
      <c r="M603" s="16">
        <f t="shared" si="85"/>
        <v>7.0000000000000007E-2</v>
      </c>
      <c r="N603" s="236" t="str">
        <f t="shared" si="86"/>
        <v>0.07</v>
      </c>
      <c r="O603" s="16">
        <f>'RAW MONTHLY'!K603</f>
        <v>7.0000000000000007E-2</v>
      </c>
      <c r="P603" s="16" t="str">
        <f t="shared" si="87"/>
        <v>1</v>
      </c>
      <c r="Q603" s="241">
        <f>'RAW MONTHLY'!L603</f>
        <v>6</v>
      </c>
      <c r="R603" s="38"/>
      <c r="S603" s="242">
        <f t="shared" si="88"/>
        <v>24.900000000000002</v>
      </c>
    </row>
    <row r="604" spans="1:20" ht="30" customHeight="1">
      <c r="A604" s="229">
        <f>'RAW MONTHLY'!A604</f>
        <v>44370</v>
      </c>
      <c r="B604" s="230" t="str">
        <f>'RAW MONTHLY'!C604</f>
        <v>T-2B 15MVA @ JERICHO</v>
      </c>
      <c r="C604" s="5" t="str">
        <f t="shared" si="81"/>
        <v>1</v>
      </c>
      <c r="D604" s="5" t="str">
        <f>'RAW MONTHLY'!E604</f>
        <v>EDC F/O</v>
      </c>
      <c r="E604" s="5" t="str">
        <f t="shared" si="89"/>
        <v>EDC</v>
      </c>
      <c r="F604" s="20"/>
      <c r="G604" s="20"/>
      <c r="H604" s="17">
        <f t="shared" si="82"/>
        <v>0.6694444444444444</v>
      </c>
      <c r="I604" s="7">
        <f>'RAW MONTHLY'!H604</f>
        <v>0.6694444444444444</v>
      </c>
      <c r="J604" s="8">
        <f>'RAW MONTHLY'!I604</f>
        <v>0.79861111111111116</v>
      </c>
      <c r="K604" s="235">
        <f t="shared" si="83"/>
        <v>0.79861111111111116</v>
      </c>
      <c r="L604" s="16">
        <f t="shared" si="84"/>
        <v>3.1000000000000005</v>
      </c>
      <c r="M604" s="16">
        <f t="shared" si="85"/>
        <v>6.5</v>
      </c>
      <c r="N604" s="236" t="str">
        <f t="shared" si="86"/>
        <v>6.5</v>
      </c>
      <c r="O604" s="16">
        <f>'RAW MONTHLY'!K604</f>
        <v>6.5</v>
      </c>
      <c r="P604" s="16" t="str">
        <f t="shared" si="87"/>
        <v>1</v>
      </c>
      <c r="Q604" s="241">
        <f>'RAW MONTHLY'!L604</f>
        <v>1948</v>
      </c>
      <c r="R604" s="38"/>
      <c r="S604" s="242">
        <f t="shared" si="88"/>
        <v>6038.8000000000011</v>
      </c>
    </row>
    <row r="605" spans="1:20" ht="30" customHeight="1">
      <c r="A605" s="229">
        <f>'RAW MONTHLY'!A605</f>
        <v>44370</v>
      </c>
      <c r="B605" s="230" t="str">
        <f>'RAW MONTHLY'!C605</f>
        <v>ELEYELE  33KV</v>
      </c>
      <c r="C605" s="5" t="str">
        <f t="shared" si="81"/>
        <v>1</v>
      </c>
      <c r="D605" s="5" t="str">
        <f>'RAW MONTHLY'!E605</f>
        <v>EDC F/O</v>
      </c>
      <c r="E605" s="5" t="str">
        <f t="shared" si="89"/>
        <v>EDC</v>
      </c>
      <c r="F605" s="20"/>
      <c r="G605" s="20"/>
      <c r="H605" s="17">
        <f t="shared" si="82"/>
        <v>0.71875</v>
      </c>
      <c r="I605" s="7">
        <f>'RAW MONTHLY'!H605</f>
        <v>0.71875</v>
      </c>
      <c r="J605" s="8">
        <f>'RAW MONTHLY'!I605</f>
        <v>0.75208333333333333</v>
      </c>
      <c r="K605" s="235">
        <f t="shared" si="83"/>
        <v>0.75208333333333333</v>
      </c>
      <c r="L605" s="16">
        <f t="shared" si="84"/>
        <v>0.8</v>
      </c>
      <c r="M605" s="16">
        <f t="shared" si="85"/>
        <v>7.2</v>
      </c>
      <c r="N605" s="236" t="str">
        <f t="shared" si="86"/>
        <v>7.2</v>
      </c>
      <c r="O605" s="16">
        <f>'RAW MONTHLY'!K605</f>
        <v>7.2</v>
      </c>
      <c r="P605" s="16" t="str">
        <f t="shared" si="87"/>
        <v>1</v>
      </c>
      <c r="Q605" s="241">
        <f>'RAW MONTHLY'!L605</f>
        <v>9306</v>
      </c>
      <c r="R605" s="38"/>
      <c r="S605" s="242">
        <f t="shared" si="88"/>
        <v>7444.8</v>
      </c>
    </row>
    <row r="606" spans="1:20" ht="30" customHeight="1">
      <c r="A606" s="229">
        <f>'RAW MONTHLY'!A606</f>
        <v>44370</v>
      </c>
      <c r="B606" s="230" t="str">
        <f>'RAW MONTHLY'!C606</f>
        <v>APETE 33KV</v>
      </c>
      <c r="C606" s="5" t="str">
        <f t="shared" si="81"/>
        <v>1</v>
      </c>
      <c r="D606" s="5" t="str">
        <f>'RAW MONTHLY'!E606</f>
        <v>EDC F/O</v>
      </c>
      <c r="E606" s="5" t="str">
        <f t="shared" si="89"/>
        <v>EDC</v>
      </c>
      <c r="F606" s="20"/>
      <c r="G606" s="20"/>
      <c r="H606" s="17">
        <f t="shared" si="82"/>
        <v>0.71875</v>
      </c>
      <c r="I606" s="7">
        <f>'RAW MONTHLY'!H606</f>
        <v>0.71875</v>
      </c>
      <c r="J606" s="8">
        <f>'RAW MONTHLY'!I606</f>
        <v>0.99930555555555556</v>
      </c>
      <c r="K606" s="235">
        <f t="shared" si="83"/>
        <v>0.99930555555555556</v>
      </c>
      <c r="L606" s="16">
        <f t="shared" si="84"/>
        <v>6.7333333333333334</v>
      </c>
      <c r="M606" s="16">
        <f t="shared" si="85"/>
        <v>7.2</v>
      </c>
      <c r="N606" s="236" t="str">
        <f t="shared" si="86"/>
        <v>7.2</v>
      </c>
      <c r="O606" s="16">
        <f>'RAW MONTHLY'!K606</f>
        <v>7.2</v>
      </c>
      <c r="P606" s="16" t="str">
        <f t="shared" si="87"/>
        <v>0</v>
      </c>
      <c r="Q606" s="241">
        <f>'RAW MONTHLY'!L606</f>
        <v>0</v>
      </c>
      <c r="R606" s="38"/>
      <c r="S606" s="242">
        <f t="shared" si="88"/>
        <v>0</v>
      </c>
    </row>
    <row r="607" spans="1:20" ht="30" customHeight="1">
      <c r="A607" s="229">
        <f>'RAW MONTHLY'!A607</f>
        <v>44370</v>
      </c>
      <c r="B607" s="230" t="str">
        <f>'RAW MONTHLY'!C607</f>
        <v>AGODI 1 33KV</v>
      </c>
      <c r="C607" s="5" t="str">
        <f t="shared" si="81"/>
        <v>1</v>
      </c>
      <c r="D607" s="5" t="str">
        <f>'RAW MONTHLY'!E607</f>
        <v>EDC F/O</v>
      </c>
      <c r="E607" s="5" t="str">
        <f t="shared" si="89"/>
        <v>EDC</v>
      </c>
      <c r="F607" s="20"/>
      <c r="G607" s="20"/>
      <c r="H607" s="17">
        <f t="shared" si="82"/>
        <v>0.76874999999999993</v>
      </c>
      <c r="I607" s="7">
        <f>'RAW MONTHLY'!H607</f>
        <v>0.76874999999999993</v>
      </c>
      <c r="J607" s="8">
        <f>'RAW MONTHLY'!I607</f>
        <v>0.90972222222222221</v>
      </c>
      <c r="K607" s="235">
        <f t="shared" si="83"/>
        <v>0.90972222222222221</v>
      </c>
      <c r="L607" s="16">
        <f t="shared" si="84"/>
        <v>3.3833333333333333</v>
      </c>
      <c r="M607" s="16">
        <f t="shared" si="85"/>
        <v>7.0000000000000007E-2</v>
      </c>
      <c r="N607" s="236" t="str">
        <f t="shared" si="86"/>
        <v>0.07</v>
      </c>
      <c r="O607" s="16">
        <f>'RAW MONTHLY'!K607</f>
        <v>7.0000000000000007E-2</v>
      </c>
      <c r="P607" s="16" t="str">
        <f t="shared" si="87"/>
        <v>1</v>
      </c>
      <c r="Q607" s="241">
        <f>'RAW MONTHLY'!L607</f>
        <v>667</v>
      </c>
      <c r="R607" s="38"/>
      <c r="S607" s="242">
        <f t="shared" si="88"/>
        <v>2256.6833333333334</v>
      </c>
    </row>
    <row r="608" spans="1:20" ht="30" customHeight="1">
      <c r="A608" s="229">
        <f>'RAW MONTHLY'!A608</f>
        <v>44370</v>
      </c>
      <c r="B608" s="230" t="str">
        <f>'RAW MONTHLY'!C608</f>
        <v>SAMODA 33KV</v>
      </c>
      <c r="C608" s="5" t="str">
        <f t="shared" si="81"/>
        <v>1</v>
      </c>
      <c r="D608" s="5" t="str">
        <f>'RAW MONTHLY'!E608</f>
        <v>EDC F/O</v>
      </c>
      <c r="E608" s="5" t="str">
        <f t="shared" si="89"/>
        <v>EDC</v>
      </c>
      <c r="F608" s="20"/>
      <c r="G608" s="20"/>
      <c r="H608" s="17">
        <f t="shared" si="82"/>
        <v>0.7729166666666667</v>
      </c>
      <c r="I608" s="7">
        <f>'RAW MONTHLY'!H608</f>
        <v>0.7729166666666667</v>
      </c>
      <c r="J608" s="8">
        <f>'RAW MONTHLY'!I608</f>
        <v>0.99930555555555556</v>
      </c>
      <c r="K608" s="235">
        <f t="shared" si="83"/>
        <v>0.99930555555555556</v>
      </c>
      <c r="L608" s="16">
        <f t="shared" si="84"/>
        <v>5.4333333333333336</v>
      </c>
      <c r="M608" s="16">
        <f t="shared" si="85"/>
        <v>0.4</v>
      </c>
      <c r="N608" s="236" t="str">
        <f t="shared" si="86"/>
        <v>0.4</v>
      </c>
      <c r="O608" s="16">
        <f>'RAW MONTHLY'!K608</f>
        <v>0.4</v>
      </c>
      <c r="P608" s="16" t="str">
        <f t="shared" si="87"/>
        <v>0</v>
      </c>
      <c r="Q608" s="241">
        <f>'RAW MONTHLY'!L608</f>
        <v>0</v>
      </c>
      <c r="R608" s="38"/>
      <c r="S608" s="242">
        <f t="shared" si="88"/>
        <v>0</v>
      </c>
    </row>
    <row r="609" spans="1:19" ht="24.95" customHeight="1">
      <c r="A609" s="229">
        <f>'RAW MONTHLY'!A609</f>
        <v>44370</v>
      </c>
      <c r="B609" s="230" t="str">
        <f>'RAW MONTHLY'!C609</f>
        <v>ELEYELE  33KV</v>
      </c>
      <c r="C609" s="5" t="str">
        <f t="shared" si="81"/>
        <v>1</v>
      </c>
      <c r="D609" s="5" t="str">
        <f>'RAW MONTHLY'!E609</f>
        <v>EDC F/O</v>
      </c>
      <c r="E609" s="5" t="str">
        <f t="shared" si="89"/>
        <v>EDC</v>
      </c>
      <c r="F609" s="37"/>
      <c r="G609" s="37"/>
      <c r="H609" s="17">
        <f t="shared" si="82"/>
        <v>0.77708333333333324</v>
      </c>
      <c r="I609" s="7">
        <f>'RAW MONTHLY'!H609</f>
        <v>0.77708333333333324</v>
      </c>
      <c r="J609" s="8">
        <f>'RAW MONTHLY'!I609</f>
        <v>0.90833333333333333</v>
      </c>
      <c r="K609" s="235">
        <f t="shared" si="83"/>
        <v>0.90833333333333333</v>
      </c>
      <c r="L609" s="16">
        <f t="shared" si="84"/>
        <v>3.1500000000000004</v>
      </c>
      <c r="M609" s="16">
        <f t="shared" si="85"/>
        <v>7.2</v>
      </c>
      <c r="N609" s="236" t="str">
        <f t="shared" si="86"/>
        <v>7.2</v>
      </c>
      <c r="O609" s="16">
        <f>'RAW MONTHLY'!K609</f>
        <v>7.2</v>
      </c>
      <c r="P609" s="16" t="str">
        <f t="shared" si="87"/>
        <v>1</v>
      </c>
      <c r="Q609" s="241">
        <f>'RAW MONTHLY'!L609</f>
        <v>9306</v>
      </c>
      <c r="R609" s="37"/>
      <c r="S609" s="242">
        <f t="shared" si="88"/>
        <v>29313.900000000005</v>
      </c>
    </row>
    <row r="610" spans="1:19" ht="24.95" customHeight="1">
      <c r="A610" s="229" t="str">
        <f>'RAW MONTHLY'!A610</f>
        <v>23/6/2021</v>
      </c>
      <c r="B610" s="230" t="str">
        <f>'RAW MONTHLY'!C610</f>
        <v>ERUWA TOWN 33KV FDR</v>
      </c>
      <c r="C610" s="5" t="str">
        <f t="shared" si="81"/>
        <v/>
      </c>
      <c r="D610" s="5" t="str">
        <f>'RAW MONTHLY'!E610</f>
        <v>TCN/L/S</v>
      </c>
      <c r="E610" s="5" t="str">
        <f t="shared" si="89"/>
        <v>L/S</v>
      </c>
      <c r="F610" s="37"/>
      <c r="G610" s="37"/>
      <c r="H610" s="17">
        <f t="shared" si="82"/>
        <v>0</v>
      </c>
      <c r="I610" s="7">
        <f>'RAW MONTHLY'!H610</f>
        <v>0</v>
      </c>
      <c r="J610" s="8">
        <f>'RAW MONTHLY'!I610</f>
        <v>0.34375</v>
      </c>
      <c r="K610" s="235">
        <f t="shared" si="83"/>
        <v>0.34375</v>
      </c>
      <c r="L610" s="16">
        <f t="shared" si="84"/>
        <v>8.25</v>
      </c>
      <c r="M610" s="16">
        <f t="shared" si="85"/>
        <v>0</v>
      </c>
      <c r="N610" s="236" t="str">
        <f t="shared" si="86"/>
        <v>0</v>
      </c>
      <c r="O610" s="16" t="str">
        <f>'RAW MONTHLY'!K610</f>
        <v>0MW</v>
      </c>
      <c r="P610" s="16" t="str">
        <f t="shared" si="87"/>
        <v>1</v>
      </c>
      <c r="Q610" s="241">
        <f>'RAW MONTHLY'!L610</f>
        <v>4000</v>
      </c>
      <c r="R610" s="37"/>
      <c r="S610" s="242">
        <f t="shared" si="88"/>
        <v>33000</v>
      </c>
    </row>
    <row r="611" spans="1:19" ht="24.95" customHeight="1">
      <c r="A611" s="229" t="str">
        <f>'RAW MONTHLY'!A611</f>
        <v>23/6/2021</v>
      </c>
      <c r="B611" s="230" t="str">
        <f>'RAW MONTHLY'!C611</f>
        <v>OMI ADIO 33KV FDR</v>
      </c>
      <c r="C611" s="5" t="str">
        <f t="shared" si="81"/>
        <v/>
      </c>
      <c r="D611" s="5" t="str">
        <f>'RAW MONTHLY'!E611</f>
        <v>TCN/L/S</v>
      </c>
      <c r="E611" s="5" t="str">
        <f t="shared" si="89"/>
        <v>L/S</v>
      </c>
      <c r="F611" s="37"/>
      <c r="G611" s="37"/>
      <c r="H611" s="17">
        <f t="shared" si="82"/>
        <v>0</v>
      </c>
      <c r="I611" s="7">
        <f>'RAW MONTHLY'!H611</f>
        <v>0</v>
      </c>
      <c r="J611" s="8">
        <f>'RAW MONTHLY'!I611</f>
        <v>1.1111111111111112E-2</v>
      </c>
      <c r="K611" s="235">
        <f t="shared" si="83"/>
        <v>1.1111111111111112E-2</v>
      </c>
      <c r="L611" s="16">
        <f t="shared" si="84"/>
        <v>0.26666666666666666</v>
      </c>
      <c r="M611" s="16">
        <f t="shared" si="85"/>
        <v>0</v>
      </c>
      <c r="N611" s="236" t="str">
        <f t="shared" si="86"/>
        <v>0</v>
      </c>
      <c r="O611" s="16" t="str">
        <f>'RAW MONTHLY'!K611</f>
        <v>0MW</v>
      </c>
      <c r="P611" s="16" t="str">
        <f t="shared" si="87"/>
        <v>1</v>
      </c>
      <c r="Q611" s="241">
        <f>'RAW MONTHLY'!L611</f>
        <v>9634</v>
      </c>
      <c r="R611" s="37"/>
      <c r="S611" s="242">
        <f t="shared" si="88"/>
        <v>2569.0666666666666</v>
      </c>
    </row>
    <row r="612" spans="1:19" ht="24.95" customHeight="1">
      <c r="A612" s="229" t="str">
        <f>'RAW MONTHLY'!A612</f>
        <v>23/6/2021</v>
      </c>
      <c r="B612" s="230" t="str">
        <f>'RAW MONTHLY'!C612</f>
        <v>ERUWA/LANLATE 33KV FDR</v>
      </c>
      <c r="C612" s="5" t="str">
        <f t="shared" si="81"/>
        <v>1</v>
      </c>
      <c r="D612" s="5" t="str">
        <f>'RAW MONTHLY'!E612</f>
        <v>EDC/E/F</v>
      </c>
      <c r="E612" s="5" t="str">
        <f t="shared" si="89"/>
        <v>EDC</v>
      </c>
      <c r="F612" s="37"/>
      <c r="G612" s="37"/>
      <c r="H612" s="17">
        <f t="shared" si="82"/>
        <v>0.18611111111111112</v>
      </c>
      <c r="I612" s="7">
        <f>'RAW MONTHLY'!H612</f>
        <v>0.18611111111111112</v>
      </c>
      <c r="J612" s="8">
        <f>'RAW MONTHLY'!I612</f>
        <v>0.20069444444444443</v>
      </c>
      <c r="K612" s="235">
        <f t="shared" si="83"/>
        <v>0.20069444444444443</v>
      </c>
      <c r="L612" s="16">
        <f t="shared" si="84"/>
        <v>0.35</v>
      </c>
      <c r="M612" s="16">
        <f t="shared" si="85"/>
        <v>5</v>
      </c>
      <c r="N612" s="236" t="str">
        <f t="shared" si="86"/>
        <v>5</v>
      </c>
      <c r="O612" s="16" t="str">
        <f>'RAW MONTHLY'!K612</f>
        <v>5MW</v>
      </c>
      <c r="P612" s="16" t="str">
        <f t="shared" si="87"/>
        <v>1</v>
      </c>
      <c r="Q612" s="241">
        <f>'RAW MONTHLY'!L612</f>
        <v>4100</v>
      </c>
      <c r="R612" s="37"/>
      <c r="S612" s="242">
        <f t="shared" si="88"/>
        <v>1435</v>
      </c>
    </row>
    <row r="613" spans="1:19" ht="24.95" customHeight="1">
      <c r="A613" s="229" t="str">
        <f>'RAW MONTHLY'!A613</f>
        <v>23/6/2021</v>
      </c>
      <c r="B613" s="230" t="str">
        <f>'RAW MONTHLY'!C613</f>
        <v>OMI ADIO 33KV FDR</v>
      </c>
      <c r="C613" s="5" t="str">
        <f t="shared" si="81"/>
        <v>1</v>
      </c>
      <c r="D613" s="5" t="str">
        <f>'RAW MONTHLY'!E613</f>
        <v>EDC/F/O</v>
      </c>
      <c r="E613" s="5" t="str">
        <f t="shared" si="89"/>
        <v>EDC</v>
      </c>
      <c r="F613" s="37"/>
      <c r="G613" s="37"/>
      <c r="H613" s="17">
        <f t="shared" si="82"/>
        <v>0.18611111111111112</v>
      </c>
      <c r="I613" s="7">
        <f>'RAW MONTHLY'!H613</f>
        <v>0.18611111111111112</v>
      </c>
      <c r="J613" s="8">
        <f>'RAW MONTHLY'!I613</f>
        <v>0.46666666666666662</v>
      </c>
      <c r="K613" s="235">
        <f t="shared" si="83"/>
        <v>0.46666666666666662</v>
      </c>
      <c r="L613" s="16">
        <f t="shared" si="84"/>
        <v>6.7333333333333334</v>
      </c>
      <c r="M613" s="16">
        <f t="shared" si="85"/>
        <v>0</v>
      </c>
      <c r="N613" s="236" t="str">
        <f t="shared" si="86"/>
        <v>0</v>
      </c>
      <c r="O613" s="16" t="str">
        <f>'RAW MONTHLY'!K613</f>
        <v>0MW</v>
      </c>
      <c r="P613" s="16" t="str">
        <f t="shared" si="87"/>
        <v>1</v>
      </c>
      <c r="Q613" s="241">
        <f>'RAW MONTHLY'!L613</f>
        <v>9634</v>
      </c>
      <c r="R613" s="37"/>
      <c r="S613" s="242">
        <f t="shared" si="88"/>
        <v>64868.933333333334</v>
      </c>
    </row>
    <row r="614" spans="1:19" ht="24.95" customHeight="1">
      <c r="A614" s="229" t="str">
        <f>'RAW MONTHLY'!A614</f>
        <v>23/6/2021</v>
      </c>
      <c r="B614" s="230" t="str">
        <f>'RAW MONTHLY'!C614</f>
        <v>APATA 33KV FDR</v>
      </c>
      <c r="C614" s="5" t="str">
        <f t="shared" si="81"/>
        <v>1</v>
      </c>
      <c r="D614" s="5" t="str">
        <f>'RAW MONTHLY'!E614</f>
        <v>EDC/O/C</v>
      </c>
      <c r="E614" s="5" t="str">
        <f t="shared" si="89"/>
        <v>EDC</v>
      </c>
      <c r="F614" s="37"/>
      <c r="G614" s="37"/>
      <c r="H614" s="17">
        <f t="shared" si="82"/>
        <v>0.23333333333333331</v>
      </c>
      <c r="I614" s="7">
        <f>'RAW MONTHLY'!H614</f>
        <v>0.23333333333333331</v>
      </c>
      <c r="J614" s="8">
        <f>'RAW MONTHLY'!I614</f>
        <v>0.24097222222222223</v>
      </c>
      <c r="K614" s="235">
        <f t="shared" si="83"/>
        <v>0.24097222222222223</v>
      </c>
      <c r="L614" s="16">
        <f t="shared" si="84"/>
        <v>0.18333333333333332</v>
      </c>
      <c r="M614" s="16">
        <f t="shared" si="85"/>
        <v>9</v>
      </c>
      <c r="N614" s="236" t="str">
        <f t="shared" si="86"/>
        <v>9</v>
      </c>
      <c r="O614" s="16" t="str">
        <f>'RAW MONTHLY'!K614</f>
        <v>9MW</v>
      </c>
      <c r="P614" s="16" t="str">
        <f t="shared" si="87"/>
        <v>1</v>
      </c>
      <c r="Q614" s="241">
        <f>'RAW MONTHLY'!L614</f>
        <v>117</v>
      </c>
      <c r="R614" s="37"/>
      <c r="S614" s="242">
        <f t="shared" si="88"/>
        <v>21.45</v>
      </c>
    </row>
    <row r="615" spans="1:19" ht="24.95" customHeight="1">
      <c r="A615" s="229" t="str">
        <f>'RAW MONTHLY'!A615</f>
        <v>23/6/2021</v>
      </c>
      <c r="B615" s="230" t="str">
        <f>'RAW MONTHLY'!C615</f>
        <v>ERUWA TOWN 33KV FDR</v>
      </c>
      <c r="C615" s="5" t="str">
        <f t="shared" si="81"/>
        <v>1</v>
      </c>
      <c r="D615" s="5" t="str">
        <f>'RAW MONTHLY'!E615</f>
        <v>TCN/L/S</v>
      </c>
      <c r="E615" s="5" t="str">
        <f t="shared" si="89"/>
        <v>L/S</v>
      </c>
      <c r="F615" s="37"/>
      <c r="G615" s="37"/>
      <c r="H615" s="17">
        <f t="shared" si="82"/>
        <v>0.44791666666666669</v>
      </c>
      <c r="I615" s="7">
        <f>'RAW MONTHLY'!H615</f>
        <v>0.44791666666666669</v>
      </c>
      <c r="J615" s="8">
        <f>'RAW MONTHLY'!I615</f>
        <v>0.6694444444444444</v>
      </c>
      <c r="K615" s="235">
        <f t="shared" si="83"/>
        <v>0.6694444444444444</v>
      </c>
      <c r="L615" s="16">
        <f t="shared" si="84"/>
        <v>5.3166666666666664</v>
      </c>
      <c r="M615" s="16">
        <f t="shared" si="85"/>
        <v>2.1</v>
      </c>
      <c r="N615" s="236" t="str">
        <f t="shared" si="86"/>
        <v>2.1</v>
      </c>
      <c r="O615" s="16" t="str">
        <f>'RAW MONTHLY'!K615</f>
        <v>2.1MW</v>
      </c>
      <c r="P615" s="16" t="str">
        <f t="shared" si="87"/>
        <v>1</v>
      </c>
      <c r="Q615" s="241">
        <f>'RAW MONTHLY'!L615</f>
        <v>4000</v>
      </c>
      <c r="R615" s="37"/>
      <c r="S615" s="242">
        <f t="shared" si="88"/>
        <v>21266.666666666664</v>
      </c>
    </row>
    <row r="616" spans="1:19" ht="24.95" customHeight="1">
      <c r="A616" s="229" t="str">
        <f>'RAW MONTHLY'!A616</f>
        <v>23/6/2021</v>
      </c>
      <c r="B616" s="230" t="str">
        <f>'RAW MONTHLY'!C616</f>
        <v>OMI ADIO 33KV FDR</v>
      </c>
      <c r="C616" s="5" t="str">
        <f t="shared" si="81"/>
        <v>1</v>
      </c>
      <c r="D616" s="5" t="str">
        <f>'RAW MONTHLY'!E616</f>
        <v>EDC/E/F</v>
      </c>
      <c r="E616" s="5" t="str">
        <f t="shared" si="89"/>
        <v>EDC</v>
      </c>
      <c r="F616" s="37"/>
      <c r="G616" s="37"/>
      <c r="H616" s="17">
        <f t="shared" si="82"/>
        <v>0.47222222222222227</v>
      </c>
      <c r="I616" s="7">
        <f>'RAW MONTHLY'!H616</f>
        <v>0.47222222222222227</v>
      </c>
      <c r="J616" s="8">
        <f>'RAW MONTHLY'!I616</f>
        <v>0.50555555555555554</v>
      </c>
      <c r="K616" s="235">
        <f t="shared" si="83"/>
        <v>0.50555555555555554</v>
      </c>
      <c r="L616" s="16">
        <f t="shared" si="84"/>
        <v>0.8</v>
      </c>
      <c r="M616" s="16">
        <f t="shared" si="85"/>
        <v>4.5</v>
      </c>
      <c r="N616" s="236" t="str">
        <f t="shared" si="86"/>
        <v>4.5</v>
      </c>
      <c r="O616" s="16" t="str">
        <f>'RAW MONTHLY'!K616</f>
        <v>4.5MW</v>
      </c>
      <c r="P616" s="16" t="str">
        <f t="shared" si="87"/>
        <v>1</v>
      </c>
      <c r="Q616" s="241">
        <f>'RAW MONTHLY'!L616</f>
        <v>9634</v>
      </c>
      <c r="R616" s="37"/>
      <c r="S616" s="242">
        <f t="shared" si="88"/>
        <v>7707.2000000000007</v>
      </c>
    </row>
    <row r="617" spans="1:19" ht="24.95" customHeight="1">
      <c r="A617" s="229" t="str">
        <f>'RAW MONTHLY'!A617</f>
        <v>23/6/2021</v>
      </c>
      <c r="B617" s="230" t="str">
        <f>'RAW MONTHLY'!C617</f>
        <v>OMI ADIO 33KV FDR</v>
      </c>
      <c r="C617" s="5" t="str">
        <f t="shared" si="81"/>
        <v>1</v>
      </c>
      <c r="D617" s="5" t="str">
        <f>'RAW MONTHLY'!E617</f>
        <v>TCN/L/S</v>
      </c>
      <c r="E617" s="5" t="str">
        <f t="shared" si="89"/>
        <v>L/S</v>
      </c>
      <c r="F617" s="37"/>
      <c r="G617" s="37"/>
      <c r="H617" s="17">
        <f t="shared" si="82"/>
        <v>0.66319444444444442</v>
      </c>
      <c r="I617" s="7">
        <f>'RAW MONTHLY'!H617</f>
        <v>0.66319444444444442</v>
      </c>
      <c r="J617" s="8">
        <f>'RAW MONTHLY'!I617</f>
        <v>0.87847222222222221</v>
      </c>
      <c r="K617" s="235">
        <f t="shared" si="83"/>
        <v>0.87847222222222221</v>
      </c>
      <c r="L617" s="16">
        <f t="shared" si="84"/>
        <v>5.166666666666667</v>
      </c>
      <c r="M617" s="16">
        <f t="shared" si="85"/>
        <v>2.7</v>
      </c>
      <c r="N617" s="236" t="str">
        <f t="shared" si="86"/>
        <v>2.7</v>
      </c>
      <c r="O617" s="16" t="str">
        <f>'RAW MONTHLY'!K617</f>
        <v>2.7MW</v>
      </c>
      <c r="P617" s="16" t="str">
        <f t="shared" si="87"/>
        <v>1</v>
      </c>
      <c r="Q617" s="241">
        <f>'RAW MONTHLY'!L617</f>
        <v>9634</v>
      </c>
      <c r="R617" s="37"/>
      <c r="S617" s="242">
        <f t="shared" si="88"/>
        <v>49775.666666666672</v>
      </c>
    </row>
    <row r="618" spans="1:19" ht="24.95" customHeight="1">
      <c r="A618" s="229" t="str">
        <f>'RAW MONTHLY'!A618</f>
        <v>23/6/2021</v>
      </c>
      <c r="B618" s="230" t="str">
        <f>'RAW MONTHLY'!C618</f>
        <v>APATA 33KV FDR</v>
      </c>
      <c r="C618" s="5" t="str">
        <f t="shared" si="81"/>
        <v>1</v>
      </c>
      <c r="D618" s="5" t="str">
        <f>'RAW MONTHLY'!E618</f>
        <v>EDC/E/F</v>
      </c>
      <c r="E618" s="5" t="str">
        <f t="shared" si="89"/>
        <v>EDC</v>
      </c>
      <c r="F618" s="37"/>
      <c r="G618" s="37"/>
      <c r="H618" s="17">
        <f t="shared" si="82"/>
        <v>0.77777777777777779</v>
      </c>
      <c r="I618" s="7">
        <f>'RAW MONTHLY'!H618</f>
        <v>0.77777777777777779</v>
      </c>
      <c r="J618" s="8">
        <f>'RAW MONTHLY'!I618</f>
        <v>0.82013888888888886</v>
      </c>
      <c r="K618" s="235">
        <f t="shared" si="83"/>
        <v>0.82013888888888886</v>
      </c>
      <c r="L618" s="16">
        <f t="shared" si="84"/>
        <v>1.0166666666666666</v>
      </c>
      <c r="M618" s="16">
        <f t="shared" si="85"/>
        <v>5</v>
      </c>
      <c r="N618" s="236" t="str">
        <f t="shared" si="86"/>
        <v>5</v>
      </c>
      <c r="O618" s="16" t="str">
        <f>'RAW MONTHLY'!K618</f>
        <v>5MW</v>
      </c>
      <c r="P618" s="16" t="str">
        <f t="shared" si="87"/>
        <v>1</v>
      </c>
      <c r="Q618" s="241">
        <f>'RAW MONTHLY'!L618</f>
        <v>117</v>
      </c>
      <c r="R618" s="37"/>
      <c r="S618" s="242">
        <f t="shared" si="88"/>
        <v>118.94999999999999</v>
      </c>
    </row>
    <row r="619" spans="1:19" ht="24.95" customHeight="1">
      <c r="A619" s="229" t="str">
        <f>'RAW MONTHLY'!A619</f>
        <v>23/6/2021</v>
      </c>
      <c r="B619" s="230" t="str">
        <f>'RAW MONTHLY'!C619</f>
        <v>ERUWA/LANLATE 33KV FDR</v>
      </c>
      <c r="C619" s="5" t="str">
        <f t="shared" si="81"/>
        <v>1</v>
      </c>
      <c r="D619" s="5" t="str">
        <f>'RAW MONTHLY'!E619</f>
        <v>EDC/E/F</v>
      </c>
      <c r="E619" s="5" t="str">
        <f t="shared" si="89"/>
        <v>EDC</v>
      </c>
      <c r="F619" s="37"/>
      <c r="G619" s="37"/>
      <c r="H619" s="17">
        <f t="shared" si="82"/>
        <v>0.78194444444444444</v>
      </c>
      <c r="I619" s="7">
        <f>'RAW MONTHLY'!H619</f>
        <v>0.78194444444444444</v>
      </c>
      <c r="J619" s="8">
        <f>'RAW MONTHLY'!I619</f>
        <v>0.82638888888888884</v>
      </c>
      <c r="K619" s="235">
        <f t="shared" si="83"/>
        <v>0.82638888888888884</v>
      </c>
      <c r="L619" s="16">
        <f t="shared" si="84"/>
        <v>1.0666666666666667</v>
      </c>
      <c r="M619" s="16">
        <f t="shared" si="85"/>
        <v>8</v>
      </c>
      <c r="N619" s="236" t="str">
        <f t="shared" si="86"/>
        <v>8</v>
      </c>
      <c r="O619" s="16" t="str">
        <f>'RAW MONTHLY'!K619</f>
        <v>8MW</v>
      </c>
      <c r="P619" s="16" t="str">
        <f t="shared" si="87"/>
        <v>1</v>
      </c>
      <c r="Q619" s="241">
        <f>'RAW MONTHLY'!L619</f>
        <v>4100</v>
      </c>
      <c r="R619" s="37"/>
      <c r="S619" s="242">
        <f t="shared" si="88"/>
        <v>4373.333333333333</v>
      </c>
    </row>
    <row r="620" spans="1:19" ht="24.95" customHeight="1">
      <c r="A620" s="229" t="str">
        <f>'RAW MONTHLY'!A620</f>
        <v>23/6/2021</v>
      </c>
      <c r="B620" s="230" t="str">
        <f>'RAW MONTHLY'!C620</f>
        <v>ERUWA TOWN 33KV FDR</v>
      </c>
      <c r="C620" s="5" t="str">
        <f t="shared" si="81"/>
        <v>1</v>
      </c>
      <c r="D620" s="5" t="str">
        <f>'RAW MONTHLY'!E620</f>
        <v>EDC/F/O</v>
      </c>
      <c r="E620" s="5" t="str">
        <f t="shared" si="89"/>
        <v>EDC</v>
      </c>
      <c r="F620" s="37"/>
      <c r="G620" s="37"/>
      <c r="H620" s="17">
        <f t="shared" si="82"/>
        <v>0.78194444444444444</v>
      </c>
      <c r="I620" s="7">
        <f>'RAW MONTHLY'!H620</f>
        <v>0.78194444444444444</v>
      </c>
      <c r="J620" s="8">
        <f>'RAW MONTHLY'!I620</f>
        <v>0.99930555555555556</v>
      </c>
      <c r="K620" s="235">
        <f t="shared" si="83"/>
        <v>0.99930555555555556</v>
      </c>
      <c r="L620" s="16">
        <f t="shared" si="84"/>
        <v>5.2166666666666668</v>
      </c>
      <c r="M620" s="16">
        <f t="shared" si="85"/>
        <v>0</v>
      </c>
      <c r="N620" s="236" t="str">
        <f t="shared" si="86"/>
        <v>0</v>
      </c>
      <c r="O620" s="16" t="str">
        <f>'RAW MONTHLY'!K620</f>
        <v>0MW</v>
      </c>
      <c r="P620" s="16" t="str">
        <f t="shared" si="87"/>
        <v>0</v>
      </c>
      <c r="Q620" s="241">
        <f>'RAW MONTHLY'!L620</f>
        <v>0</v>
      </c>
      <c r="R620" s="37"/>
      <c r="S620" s="242">
        <f t="shared" si="88"/>
        <v>0</v>
      </c>
    </row>
    <row r="621" spans="1:19" ht="24.95" customHeight="1">
      <c r="A621" s="229" t="str">
        <f>'RAW MONTHLY'!A621</f>
        <v>23/6/2021</v>
      </c>
      <c r="B621" s="230" t="str">
        <f>'RAW MONTHLY'!C621</f>
        <v>OMI ADIO 33KV FDR</v>
      </c>
      <c r="C621" s="5" t="str">
        <f t="shared" si="81"/>
        <v>1</v>
      </c>
      <c r="D621" s="5" t="str">
        <f>'RAW MONTHLY'!E621</f>
        <v>EDC/E/F</v>
      </c>
      <c r="E621" s="5" t="str">
        <f t="shared" si="89"/>
        <v>EDC</v>
      </c>
      <c r="F621" s="37"/>
      <c r="G621" s="37"/>
      <c r="H621" s="17">
        <f t="shared" si="82"/>
        <v>0.87847222222222221</v>
      </c>
      <c r="I621" s="7">
        <f>'RAW MONTHLY'!H621</f>
        <v>0.87847222222222221</v>
      </c>
      <c r="J621" s="8">
        <f>'RAW MONTHLY'!I621</f>
        <v>0.99930555555555556</v>
      </c>
      <c r="K621" s="235">
        <f t="shared" si="83"/>
        <v>0.99930555555555556</v>
      </c>
      <c r="L621" s="16">
        <f t="shared" si="84"/>
        <v>2.9</v>
      </c>
      <c r="M621" s="16">
        <f t="shared" si="85"/>
        <v>0</v>
      </c>
      <c r="N621" s="236" t="str">
        <f t="shared" si="86"/>
        <v>0</v>
      </c>
      <c r="O621" s="16" t="str">
        <f>'RAW MONTHLY'!K621</f>
        <v>0MW</v>
      </c>
      <c r="P621" s="16" t="str">
        <f t="shared" si="87"/>
        <v>0</v>
      </c>
      <c r="Q621" s="241">
        <f>'RAW MONTHLY'!L621</f>
        <v>0</v>
      </c>
      <c r="R621" s="37"/>
      <c r="S621" s="242">
        <f t="shared" si="88"/>
        <v>0</v>
      </c>
    </row>
    <row r="622" spans="1:19" ht="24.95" customHeight="1">
      <c r="A622" s="229" t="str">
        <f>'RAW MONTHLY'!A622</f>
        <v>23/6/2021</v>
      </c>
      <c r="B622" s="230" t="str">
        <f>'RAW MONTHLY'!C622</f>
        <v>ERUWA/LANLATE 33KV FDR</v>
      </c>
      <c r="C622" s="5" t="str">
        <f t="shared" si="81"/>
        <v>1</v>
      </c>
      <c r="D622" s="5" t="str">
        <f>'RAW MONTHLY'!E622</f>
        <v>EDC/E/F</v>
      </c>
      <c r="E622" s="5" t="str">
        <f t="shared" si="89"/>
        <v>EDC</v>
      </c>
      <c r="F622" s="37"/>
      <c r="G622" s="37"/>
      <c r="H622" s="17">
        <f t="shared" si="82"/>
        <v>0.87847222222222221</v>
      </c>
      <c r="I622" s="7">
        <f>'RAW MONTHLY'!H622</f>
        <v>0.87847222222222221</v>
      </c>
      <c r="J622" s="8">
        <f>'RAW MONTHLY'!I622</f>
        <v>0.8979166666666667</v>
      </c>
      <c r="K622" s="235">
        <f t="shared" si="83"/>
        <v>0.8979166666666667</v>
      </c>
      <c r="L622" s="16">
        <f t="shared" si="84"/>
        <v>0.46666666666666667</v>
      </c>
      <c r="M622" s="16">
        <f t="shared" si="85"/>
        <v>1</v>
      </c>
      <c r="N622" s="236" t="str">
        <f t="shared" si="86"/>
        <v>1</v>
      </c>
      <c r="O622" s="16" t="str">
        <f>'RAW MONTHLY'!K622</f>
        <v>1MW</v>
      </c>
      <c r="P622" s="16" t="str">
        <f t="shared" si="87"/>
        <v>1</v>
      </c>
      <c r="Q622" s="241">
        <f>'RAW MONTHLY'!L622</f>
        <v>4100</v>
      </c>
      <c r="R622" s="37"/>
      <c r="S622" s="242">
        <f t="shared" si="88"/>
        <v>1913.3333333333333</v>
      </c>
    </row>
    <row r="623" spans="1:19" ht="24.95" customHeight="1">
      <c r="A623" s="229" t="str">
        <f>'RAW MONTHLY'!A623</f>
        <v>23/6/2021</v>
      </c>
      <c r="B623" s="230" t="str">
        <f>'RAW MONTHLY'!C623</f>
        <v>INTERCHANGE 33KV</v>
      </c>
      <c r="C623" s="5" t="str">
        <f t="shared" si="81"/>
        <v/>
      </c>
      <c r="D623" s="5" t="str">
        <f>'RAW MONTHLY'!E623</f>
        <v>EDC F/O</v>
      </c>
      <c r="E623" s="5" t="str">
        <f t="shared" si="89"/>
        <v>EDC</v>
      </c>
      <c r="F623" s="37"/>
      <c r="G623" s="37"/>
      <c r="H623" s="17">
        <f t="shared" si="82"/>
        <v>0</v>
      </c>
      <c r="I623" s="7">
        <f>'RAW MONTHLY'!H623</f>
        <v>0</v>
      </c>
      <c r="J623" s="8">
        <f>'RAW MONTHLY'!I623</f>
        <v>0.57291666666666663</v>
      </c>
      <c r="K623" s="235">
        <f t="shared" si="83"/>
        <v>0.57291666666666663</v>
      </c>
      <c r="L623" s="16">
        <f t="shared" si="84"/>
        <v>13.75</v>
      </c>
      <c r="M623" s="16">
        <f t="shared" si="85"/>
        <v>17</v>
      </c>
      <c r="N623" s="236" t="str">
        <f t="shared" si="86"/>
        <v>17</v>
      </c>
      <c r="O623" s="16">
        <f>'RAW MONTHLY'!K623</f>
        <v>17</v>
      </c>
      <c r="P623" s="16" t="str">
        <f t="shared" si="87"/>
        <v>1</v>
      </c>
      <c r="Q623" s="241">
        <f>'RAW MONTHLY'!L623</f>
        <v>492</v>
      </c>
      <c r="R623" s="37"/>
      <c r="S623" s="242">
        <f t="shared" si="88"/>
        <v>6765</v>
      </c>
    </row>
    <row r="624" spans="1:19" ht="24.95" customHeight="1">
      <c r="A624" s="229" t="str">
        <f>'RAW MONTHLY'!A624</f>
        <v>24/6/2021</v>
      </c>
      <c r="B624" s="230" t="str">
        <f>'RAW MONTHLY'!C624</f>
        <v>EXPRESS 33KV</v>
      </c>
      <c r="C624" s="5" t="str">
        <f t="shared" si="81"/>
        <v>1</v>
      </c>
      <c r="D624" s="5" t="str">
        <f>'RAW MONTHLY'!E624</f>
        <v>EDC F/O</v>
      </c>
      <c r="E624" s="5" t="str">
        <f t="shared" si="89"/>
        <v>EDC</v>
      </c>
      <c r="F624" s="37"/>
      <c r="G624" s="37"/>
      <c r="H624" s="17">
        <f t="shared" si="82"/>
        <v>0.13125000000000001</v>
      </c>
      <c r="I624" s="7">
        <f>'RAW MONTHLY'!H624</f>
        <v>0.13125000000000001</v>
      </c>
      <c r="J624" s="8">
        <f>'RAW MONTHLY'!I624</f>
        <v>0.13680555555555554</v>
      </c>
      <c r="K624" s="235">
        <f t="shared" si="83"/>
        <v>0.13680555555555554</v>
      </c>
      <c r="L624" s="16">
        <f t="shared" si="84"/>
        <v>0.13333333333333333</v>
      </c>
      <c r="M624" s="16">
        <f t="shared" si="85"/>
        <v>15</v>
      </c>
      <c r="N624" s="236" t="str">
        <f t="shared" si="86"/>
        <v>15</v>
      </c>
      <c r="O624" s="16">
        <f>'RAW MONTHLY'!K624</f>
        <v>15</v>
      </c>
      <c r="P624" s="16" t="str">
        <f t="shared" si="87"/>
        <v>1</v>
      </c>
      <c r="Q624" s="241">
        <f>'RAW MONTHLY'!L624</f>
        <v>1</v>
      </c>
      <c r="R624" s="37"/>
      <c r="S624" s="242">
        <f t="shared" si="88"/>
        <v>0.13333333333333333</v>
      </c>
    </row>
    <row r="625" spans="1:19" ht="24.95" customHeight="1">
      <c r="A625" s="229" t="str">
        <f>'RAW MONTHLY'!A625</f>
        <v>24/6/2021</v>
      </c>
      <c r="B625" s="230" t="str">
        <f>'RAW MONTHLY'!C625</f>
        <v>EXPRESS 33KV</v>
      </c>
      <c r="C625" s="5" t="str">
        <f t="shared" si="81"/>
        <v>1</v>
      </c>
      <c r="D625" s="5" t="str">
        <f>'RAW MONTHLY'!E625</f>
        <v>EDC F/O</v>
      </c>
      <c r="E625" s="5" t="str">
        <f t="shared" si="89"/>
        <v>EDC</v>
      </c>
      <c r="F625" s="37"/>
      <c r="G625" s="37"/>
      <c r="H625" s="17">
        <f t="shared" si="82"/>
        <v>0.29652777777777778</v>
      </c>
      <c r="I625" s="7">
        <f>'RAW MONTHLY'!H625</f>
        <v>0.29652777777777778</v>
      </c>
      <c r="J625" s="8">
        <f>'RAW MONTHLY'!I625</f>
        <v>0.3034722222222222</v>
      </c>
      <c r="K625" s="235">
        <f t="shared" si="83"/>
        <v>0.3034722222222222</v>
      </c>
      <c r="L625" s="16">
        <f t="shared" si="84"/>
        <v>0.16666666666666666</v>
      </c>
      <c r="M625" s="16">
        <f t="shared" si="85"/>
        <v>10</v>
      </c>
      <c r="N625" s="236" t="str">
        <f t="shared" si="86"/>
        <v>10</v>
      </c>
      <c r="O625" s="16">
        <f>'RAW MONTHLY'!K625</f>
        <v>10</v>
      </c>
      <c r="P625" s="16" t="str">
        <f t="shared" si="87"/>
        <v>1</v>
      </c>
      <c r="Q625" s="241">
        <f>'RAW MONTHLY'!L625</f>
        <v>1</v>
      </c>
      <c r="R625" s="37"/>
      <c r="S625" s="242">
        <f t="shared" si="88"/>
        <v>0.16666666666666666</v>
      </c>
    </row>
    <row r="626" spans="1:19" ht="24.95" customHeight="1">
      <c r="A626" s="229" t="str">
        <f>'RAW MONTHLY'!A626</f>
        <v>24/6/2021</v>
      </c>
      <c r="B626" s="230" t="str">
        <f>'RAW MONTHLY'!C626</f>
        <v>LIBERTY 33KV</v>
      </c>
      <c r="C626" s="5" t="str">
        <f t="shared" si="81"/>
        <v>1</v>
      </c>
      <c r="D626" s="5" t="str">
        <f>'RAW MONTHLY'!E626</f>
        <v>EDC F/O</v>
      </c>
      <c r="E626" s="5" t="str">
        <f t="shared" si="89"/>
        <v>EDC</v>
      </c>
      <c r="F626" s="37"/>
      <c r="G626" s="37"/>
      <c r="H626" s="17">
        <f t="shared" si="82"/>
        <v>0.33749999999999997</v>
      </c>
      <c r="I626" s="7">
        <f>'RAW MONTHLY'!H626</f>
        <v>0.33749999999999997</v>
      </c>
      <c r="J626" s="8">
        <f>'RAW MONTHLY'!I626</f>
        <v>0.34583333333333338</v>
      </c>
      <c r="K626" s="235">
        <f t="shared" si="83"/>
        <v>0.34583333333333338</v>
      </c>
      <c r="L626" s="16">
        <f t="shared" si="84"/>
        <v>0.2</v>
      </c>
      <c r="M626" s="16">
        <f t="shared" si="85"/>
        <v>4</v>
      </c>
      <c r="N626" s="236" t="str">
        <f t="shared" si="86"/>
        <v>4</v>
      </c>
      <c r="O626" s="16">
        <f>'RAW MONTHLY'!K626</f>
        <v>4</v>
      </c>
      <c r="P626" s="16" t="str">
        <f t="shared" si="87"/>
        <v>1</v>
      </c>
      <c r="Q626" s="241">
        <f>'RAW MONTHLY'!L626</f>
        <v>11</v>
      </c>
      <c r="R626" s="37"/>
      <c r="S626" s="242">
        <f t="shared" si="88"/>
        <v>2.2000000000000002</v>
      </c>
    </row>
    <row r="627" spans="1:19" ht="24.95" customHeight="1">
      <c r="A627" s="229" t="str">
        <f>'RAW MONTHLY'!A627</f>
        <v>24/6/2021</v>
      </c>
      <c r="B627" s="230" t="str">
        <f>'RAW MONTHLY'!C627</f>
        <v>LIBERTY 33KV</v>
      </c>
      <c r="C627" s="5" t="str">
        <f t="shared" si="81"/>
        <v>1</v>
      </c>
      <c r="D627" s="5" t="str">
        <f>'RAW MONTHLY'!E627</f>
        <v>EDC F/O</v>
      </c>
      <c r="E627" s="5" t="str">
        <f t="shared" si="89"/>
        <v>EDC</v>
      </c>
      <c r="F627" s="37"/>
      <c r="G627" s="37"/>
      <c r="H627" s="17">
        <f t="shared" si="82"/>
        <v>0.55208333333333337</v>
      </c>
      <c r="I627" s="7">
        <f>'RAW MONTHLY'!H627</f>
        <v>0.55208333333333337</v>
      </c>
      <c r="J627" s="8">
        <f>'RAW MONTHLY'!I627</f>
        <v>0.55902777777777779</v>
      </c>
      <c r="K627" s="235">
        <f t="shared" si="83"/>
        <v>0.55902777777777779</v>
      </c>
      <c r="L627" s="16">
        <f t="shared" si="84"/>
        <v>0.16666666666666666</v>
      </c>
      <c r="M627" s="16">
        <f t="shared" si="85"/>
        <v>5</v>
      </c>
      <c r="N627" s="236" t="str">
        <f t="shared" si="86"/>
        <v>5</v>
      </c>
      <c r="O627" s="16">
        <f>'RAW MONTHLY'!K627</f>
        <v>5</v>
      </c>
      <c r="P627" s="16" t="str">
        <f t="shared" si="87"/>
        <v>1</v>
      </c>
      <c r="Q627" s="241">
        <f>'RAW MONTHLY'!L627</f>
        <v>11</v>
      </c>
      <c r="R627" s="37"/>
      <c r="S627" s="242">
        <f t="shared" si="88"/>
        <v>1.8333333333333333</v>
      </c>
    </row>
    <row r="628" spans="1:19" ht="24.95" customHeight="1">
      <c r="A628" s="229" t="str">
        <f>'RAW MONTHLY'!A628</f>
        <v>24/6/2021</v>
      </c>
      <c r="B628" s="230" t="str">
        <f>'RAW MONTHLY'!C628</f>
        <v>LIBERTY 33KV</v>
      </c>
      <c r="C628" s="5" t="str">
        <f t="shared" si="81"/>
        <v>1</v>
      </c>
      <c r="D628" s="5" t="str">
        <f>'RAW MONTHLY'!E628</f>
        <v>EDC F/O</v>
      </c>
      <c r="E628" s="5" t="str">
        <f t="shared" si="89"/>
        <v>EDC</v>
      </c>
      <c r="F628" s="37"/>
      <c r="G628" s="37"/>
      <c r="H628" s="17">
        <f t="shared" si="82"/>
        <v>0.56458333333333333</v>
      </c>
      <c r="I628" s="7">
        <f>'RAW MONTHLY'!H628</f>
        <v>0.56458333333333333</v>
      </c>
      <c r="J628" s="8">
        <f>'RAW MONTHLY'!I628</f>
        <v>0.65138888888888891</v>
      </c>
      <c r="K628" s="235">
        <f t="shared" si="83"/>
        <v>0.65138888888888891</v>
      </c>
      <c r="L628" s="16">
        <f t="shared" si="84"/>
        <v>2.0833333333333335</v>
      </c>
      <c r="M628" s="16">
        <f t="shared" si="85"/>
        <v>2</v>
      </c>
      <c r="N628" s="236" t="str">
        <f t="shared" si="86"/>
        <v>2</v>
      </c>
      <c r="O628" s="16">
        <f>'RAW MONTHLY'!K628</f>
        <v>2</v>
      </c>
      <c r="P628" s="16" t="str">
        <f t="shared" si="87"/>
        <v>1</v>
      </c>
      <c r="Q628" s="241">
        <f>'RAW MONTHLY'!L628</f>
        <v>11</v>
      </c>
      <c r="R628" s="37"/>
      <c r="S628" s="242">
        <f t="shared" si="88"/>
        <v>22.916666666666668</v>
      </c>
    </row>
    <row r="629" spans="1:19" ht="24.95" customHeight="1">
      <c r="A629" s="229" t="str">
        <f>'RAW MONTHLY'!A629</f>
        <v>24/6/2021</v>
      </c>
      <c r="B629" s="230" t="str">
        <f>'RAW MONTHLY'!C629</f>
        <v>INTERCHANGE 33KV</v>
      </c>
      <c r="C629" s="5" t="str">
        <f t="shared" si="81"/>
        <v>1</v>
      </c>
      <c r="D629" s="5" t="str">
        <f>'RAW MONTHLY'!E629</f>
        <v>EDC F/O</v>
      </c>
      <c r="E629" s="5" t="str">
        <f t="shared" si="89"/>
        <v>EDC</v>
      </c>
      <c r="F629" s="37"/>
      <c r="G629" s="37"/>
      <c r="H629" s="17">
        <f t="shared" si="82"/>
        <v>0.63472222222222219</v>
      </c>
      <c r="I629" s="7">
        <f>'RAW MONTHLY'!H629</f>
        <v>0.63472222222222219</v>
      </c>
      <c r="J629" s="8">
        <f>'RAW MONTHLY'!I629</f>
        <v>0.64236111111111105</v>
      </c>
      <c r="K629" s="235">
        <f t="shared" si="83"/>
        <v>0.64236111111111105</v>
      </c>
      <c r="L629" s="16">
        <f t="shared" si="84"/>
        <v>0.18333333333333332</v>
      </c>
      <c r="M629" s="16">
        <f t="shared" si="85"/>
        <v>17</v>
      </c>
      <c r="N629" s="236" t="str">
        <f t="shared" si="86"/>
        <v>17</v>
      </c>
      <c r="O629" s="16">
        <f>'RAW MONTHLY'!K629</f>
        <v>17</v>
      </c>
      <c r="P629" s="16" t="str">
        <f t="shared" si="87"/>
        <v>1</v>
      </c>
      <c r="Q629" s="241">
        <f>'RAW MONTHLY'!L629</f>
        <v>492</v>
      </c>
      <c r="R629" s="37"/>
      <c r="S629" s="242">
        <f t="shared" si="88"/>
        <v>90.199999999999989</v>
      </c>
    </row>
    <row r="630" spans="1:19" ht="24.95" customHeight="1">
      <c r="A630" s="229" t="str">
        <f>'RAW MONTHLY'!A630</f>
        <v>24/6/2021</v>
      </c>
      <c r="B630" s="230" t="str">
        <f>'RAW MONTHLY'!C630</f>
        <v>EXPRESS 33KV</v>
      </c>
      <c r="C630" s="5" t="str">
        <f t="shared" si="81"/>
        <v>1</v>
      </c>
      <c r="D630" s="5" t="str">
        <f>'RAW MONTHLY'!E630</f>
        <v>EDC F/O</v>
      </c>
      <c r="E630" s="5" t="str">
        <f t="shared" si="89"/>
        <v>EDC</v>
      </c>
      <c r="F630" s="37"/>
      <c r="G630" s="37"/>
      <c r="H630" s="17">
        <f t="shared" si="82"/>
        <v>0.65347222222222223</v>
      </c>
      <c r="I630" s="7">
        <f>'RAW MONTHLY'!H630</f>
        <v>0.65347222222222223</v>
      </c>
      <c r="J630" s="8">
        <f>'RAW MONTHLY'!I630</f>
        <v>0.66736111111111107</v>
      </c>
      <c r="K630" s="235">
        <f t="shared" si="83"/>
        <v>0.66736111111111107</v>
      </c>
      <c r="L630" s="16">
        <f t="shared" si="84"/>
        <v>0.33333333333333331</v>
      </c>
      <c r="M630" s="16">
        <f t="shared" si="85"/>
        <v>14</v>
      </c>
      <c r="N630" s="236" t="str">
        <f t="shared" si="86"/>
        <v>14</v>
      </c>
      <c r="O630" s="16">
        <f>'RAW MONTHLY'!K630</f>
        <v>14</v>
      </c>
      <c r="P630" s="16" t="str">
        <f t="shared" si="87"/>
        <v>1</v>
      </c>
      <c r="Q630" s="241">
        <f>'RAW MONTHLY'!L630</f>
        <v>1</v>
      </c>
      <c r="R630" s="37"/>
      <c r="S630" s="242">
        <f t="shared" si="88"/>
        <v>0.33333333333333331</v>
      </c>
    </row>
    <row r="631" spans="1:19" ht="24.95" customHeight="1">
      <c r="A631" s="229" t="str">
        <f>'RAW MONTHLY'!A631</f>
        <v>24/6/2021</v>
      </c>
      <c r="B631" s="230" t="str">
        <f>'RAW MONTHLY'!C631</f>
        <v>OLUYOLE 33KV</v>
      </c>
      <c r="C631" s="5" t="str">
        <f t="shared" si="81"/>
        <v>1</v>
      </c>
      <c r="D631" s="5" t="str">
        <f>'RAW MONTHLY'!E631</f>
        <v>TCN L/S</v>
      </c>
      <c r="E631" s="5" t="str">
        <f t="shared" si="89"/>
        <v>L/S</v>
      </c>
      <c r="F631" s="37"/>
      <c r="G631" s="37"/>
      <c r="H631" s="17">
        <f t="shared" si="82"/>
        <v>0.65902777777777777</v>
      </c>
      <c r="I631" s="7">
        <f>'RAW MONTHLY'!H631</f>
        <v>0.65902777777777777</v>
      </c>
      <c r="J631" s="8">
        <f>'RAW MONTHLY'!I631</f>
        <v>0.66597222222222219</v>
      </c>
      <c r="K631" s="235">
        <f t="shared" si="83"/>
        <v>0.66597222222222219</v>
      </c>
      <c r="L631" s="16">
        <f t="shared" si="84"/>
        <v>0.16666666666666666</v>
      </c>
      <c r="M631" s="16">
        <f t="shared" si="85"/>
        <v>14</v>
      </c>
      <c r="N631" s="236" t="str">
        <f t="shared" si="86"/>
        <v>14</v>
      </c>
      <c r="O631" s="16">
        <f>'RAW MONTHLY'!K631</f>
        <v>14</v>
      </c>
      <c r="P631" s="16" t="str">
        <f t="shared" si="87"/>
        <v>1</v>
      </c>
      <c r="Q631" s="241">
        <f>'RAW MONTHLY'!L631</f>
        <v>14</v>
      </c>
      <c r="R631" s="37"/>
      <c r="S631" s="242">
        <f t="shared" si="88"/>
        <v>2.333333333333333</v>
      </c>
    </row>
    <row r="632" spans="1:19" ht="24.95" customHeight="1">
      <c r="A632" s="229" t="str">
        <f>'RAW MONTHLY'!A632</f>
        <v>24/6/2021</v>
      </c>
      <c r="B632" s="230" t="str">
        <f>'RAW MONTHLY'!C632</f>
        <v>INTERCHANGE 33KV</v>
      </c>
      <c r="C632" s="5" t="str">
        <f t="shared" si="81"/>
        <v>1</v>
      </c>
      <c r="D632" s="5" t="str">
        <f>'RAW MONTHLY'!E632</f>
        <v>TCN L/S</v>
      </c>
      <c r="E632" s="5" t="str">
        <f t="shared" si="89"/>
        <v>L/S</v>
      </c>
      <c r="F632" s="37"/>
      <c r="G632" s="37"/>
      <c r="H632" s="17">
        <f t="shared" si="82"/>
        <v>0.86111111111111116</v>
      </c>
      <c r="I632" s="7">
        <f>'RAW MONTHLY'!H632</f>
        <v>0.86111111111111116</v>
      </c>
      <c r="J632" s="8">
        <f>'RAW MONTHLY'!I632</f>
        <v>0.98402777777777783</v>
      </c>
      <c r="K632" s="235">
        <f t="shared" si="83"/>
        <v>0.98402777777777783</v>
      </c>
      <c r="L632" s="16">
        <f t="shared" si="84"/>
        <v>2.95</v>
      </c>
      <c r="M632" s="16">
        <f t="shared" si="85"/>
        <v>10</v>
      </c>
      <c r="N632" s="236" t="str">
        <f t="shared" si="86"/>
        <v>10</v>
      </c>
      <c r="O632" s="16">
        <f>'RAW MONTHLY'!K632</f>
        <v>10</v>
      </c>
      <c r="P632" s="16" t="str">
        <f t="shared" si="87"/>
        <v>1</v>
      </c>
      <c r="Q632" s="241">
        <f>'RAW MONTHLY'!L632</f>
        <v>492</v>
      </c>
      <c r="R632" s="37"/>
      <c r="S632" s="242">
        <f t="shared" si="88"/>
        <v>1451.4</v>
      </c>
    </row>
    <row r="633" spans="1:19" ht="24.95" customHeight="1">
      <c r="A633" s="229" t="str">
        <f>'RAW MONTHLY'!A633</f>
        <v>24/6/2021</v>
      </c>
      <c r="B633" s="230" t="str">
        <f>'RAW MONTHLY'!C633</f>
        <v>INDUSTRIAL 33KV</v>
      </c>
      <c r="C633" s="5" t="str">
        <f t="shared" si="81"/>
        <v>1</v>
      </c>
      <c r="D633" s="5" t="str">
        <f>'RAW MONTHLY'!E633</f>
        <v>TCN L/S</v>
      </c>
      <c r="E633" s="5" t="str">
        <f t="shared" si="89"/>
        <v>L/S</v>
      </c>
      <c r="F633" s="37"/>
      <c r="G633" s="37"/>
      <c r="H633" s="17">
        <f t="shared" si="82"/>
        <v>0.86111111111111116</v>
      </c>
      <c r="I633" s="7">
        <f>'RAW MONTHLY'!H633</f>
        <v>0.86111111111111116</v>
      </c>
      <c r="J633" s="8">
        <f>'RAW MONTHLY'!I633</f>
        <v>0.98263888888888884</v>
      </c>
      <c r="K633" s="235">
        <f t="shared" si="83"/>
        <v>0.98263888888888884</v>
      </c>
      <c r="L633" s="16">
        <f t="shared" si="84"/>
        <v>2.9166666666666665</v>
      </c>
      <c r="M633" s="16">
        <f t="shared" si="85"/>
        <v>5</v>
      </c>
      <c r="N633" s="236" t="str">
        <f t="shared" si="86"/>
        <v>5</v>
      </c>
      <c r="O633" s="16">
        <f>'RAW MONTHLY'!K633</f>
        <v>5</v>
      </c>
      <c r="P633" s="16" t="str">
        <f t="shared" si="87"/>
        <v>1</v>
      </c>
      <c r="Q633" s="241">
        <f>'RAW MONTHLY'!L633</f>
        <v>25</v>
      </c>
      <c r="R633" s="37"/>
      <c r="S633" s="242">
        <f t="shared" si="88"/>
        <v>72.916666666666657</v>
      </c>
    </row>
    <row r="634" spans="1:19" ht="24.95" customHeight="1">
      <c r="A634" s="229" t="str">
        <f>'RAW MONTHLY'!A634</f>
        <v>23/6/2021</v>
      </c>
      <c r="B634" s="230" t="str">
        <f>'RAW MONTHLY'!C634</f>
        <v>ROM 33KV</v>
      </c>
      <c r="C634" s="5" t="str">
        <f t="shared" si="81"/>
        <v/>
      </c>
      <c r="D634" s="5" t="str">
        <f>'RAW MONTHLY'!E634</f>
        <v>EDC F/O</v>
      </c>
      <c r="E634" s="5" t="str">
        <f t="shared" si="89"/>
        <v>EDC</v>
      </c>
      <c r="F634" s="37"/>
      <c r="G634" s="37"/>
      <c r="H634" s="17">
        <f t="shared" si="82"/>
        <v>0</v>
      </c>
      <c r="I634" s="7">
        <f>'RAW MONTHLY'!H634</f>
        <v>0</v>
      </c>
      <c r="J634" s="8">
        <f>'RAW MONTHLY'!I634</f>
        <v>0.58194444444444449</v>
      </c>
      <c r="K634" s="235">
        <f t="shared" si="83"/>
        <v>0.58194444444444449</v>
      </c>
      <c r="L634" s="16">
        <f t="shared" si="84"/>
        <v>13.966666666666669</v>
      </c>
      <c r="M634" s="16">
        <f t="shared" si="85"/>
        <v>0</v>
      </c>
      <c r="N634" s="236" t="str">
        <f t="shared" si="86"/>
        <v>0</v>
      </c>
      <c r="O634" s="16">
        <f>'RAW MONTHLY'!K634</f>
        <v>0</v>
      </c>
      <c r="P634" s="16" t="str">
        <f t="shared" si="87"/>
        <v>1</v>
      </c>
      <c r="Q634" s="241">
        <f>'RAW MONTHLY'!L634</f>
        <v>14</v>
      </c>
      <c r="R634" s="37"/>
      <c r="S634" s="242">
        <f t="shared" si="88"/>
        <v>195.53333333333336</v>
      </c>
    </row>
    <row r="635" spans="1:19" ht="24.95" customHeight="1">
      <c r="A635" s="229" t="str">
        <f>'RAW MONTHLY'!A635</f>
        <v>24/6/2021</v>
      </c>
      <c r="B635" s="230" t="str">
        <f>'RAW MONTHLY'!C635</f>
        <v>ROM 33KV</v>
      </c>
      <c r="C635" s="5" t="str">
        <f t="shared" si="81"/>
        <v>1</v>
      </c>
      <c r="D635" s="5" t="str">
        <f>'RAW MONTHLY'!E635</f>
        <v>EDC F/O</v>
      </c>
      <c r="E635" s="5" t="str">
        <f t="shared" si="89"/>
        <v>EDC</v>
      </c>
      <c r="F635" s="37"/>
      <c r="G635" s="37"/>
      <c r="H635" s="17">
        <f t="shared" si="82"/>
        <v>0.63472222222222219</v>
      </c>
      <c r="I635" s="7">
        <f>'RAW MONTHLY'!H635</f>
        <v>0.63472222222222219</v>
      </c>
      <c r="J635" s="8">
        <f>'RAW MONTHLY'!I635</f>
        <v>0.82777777777777783</v>
      </c>
      <c r="K635" s="235">
        <f t="shared" si="83"/>
        <v>0.82777777777777783</v>
      </c>
      <c r="L635" s="16">
        <f t="shared" si="84"/>
        <v>4.6333333333333329</v>
      </c>
      <c r="M635" s="16">
        <f t="shared" si="85"/>
        <v>0.6</v>
      </c>
      <c r="N635" s="236" t="str">
        <f t="shared" si="86"/>
        <v>0.6</v>
      </c>
      <c r="O635" s="16">
        <f>'RAW MONTHLY'!K635</f>
        <v>0.6</v>
      </c>
      <c r="P635" s="16" t="str">
        <f t="shared" si="87"/>
        <v>1</v>
      </c>
      <c r="Q635" s="241">
        <f>'RAW MONTHLY'!L635</f>
        <v>14</v>
      </c>
      <c r="R635" s="37"/>
      <c r="S635" s="242">
        <f t="shared" si="88"/>
        <v>64.86666666666666</v>
      </c>
    </row>
    <row r="636" spans="1:19" ht="24.95" customHeight="1">
      <c r="A636" s="229" t="str">
        <f>'RAW MONTHLY'!A636</f>
        <v>24/6/2021</v>
      </c>
      <c r="B636" s="230" t="str">
        <f>'RAW MONTHLY'!C636</f>
        <v>ROM 33KV</v>
      </c>
      <c r="C636" s="5" t="str">
        <f t="shared" si="81"/>
        <v>1</v>
      </c>
      <c r="D636" s="5" t="str">
        <f>'RAW MONTHLY'!E636</f>
        <v>TCN L/S</v>
      </c>
      <c r="E636" s="5" t="str">
        <f t="shared" si="89"/>
        <v>L/S</v>
      </c>
      <c r="F636" s="37"/>
      <c r="G636" s="37"/>
      <c r="H636" s="17">
        <f t="shared" si="82"/>
        <v>0.86111111111111116</v>
      </c>
      <c r="I636" s="7">
        <f>'RAW MONTHLY'!H636</f>
        <v>0.86111111111111116</v>
      </c>
      <c r="J636" s="8">
        <f>'RAW MONTHLY'!I636</f>
        <v>0.99722222222222223</v>
      </c>
      <c r="K636" s="235">
        <f t="shared" si="83"/>
        <v>0.99722222222222223</v>
      </c>
      <c r="L636" s="16">
        <f t="shared" si="84"/>
        <v>3.2666666666666666</v>
      </c>
      <c r="M636" s="16">
        <f t="shared" si="85"/>
        <v>0</v>
      </c>
      <c r="N636" s="236" t="str">
        <f t="shared" si="86"/>
        <v>0</v>
      </c>
      <c r="O636" s="16">
        <f>'RAW MONTHLY'!K636</f>
        <v>0</v>
      </c>
      <c r="P636" s="16" t="str">
        <f t="shared" si="87"/>
        <v>0</v>
      </c>
      <c r="Q636" s="241">
        <f>'RAW MONTHLY'!L636</f>
        <v>14</v>
      </c>
      <c r="R636" s="37"/>
      <c r="S636" s="242">
        <f t="shared" si="88"/>
        <v>0</v>
      </c>
    </row>
    <row r="637" spans="1:19" ht="24.95" customHeight="1">
      <c r="A637" s="229">
        <f>'RAW MONTHLY'!A637</f>
        <v>44370</v>
      </c>
      <c r="B637" s="230" t="str">
        <f>'RAW MONTHLY'!C637</f>
        <v>APETE 33KV</v>
      </c>
      <c r="C637" s="5" t="str">
        <f t="shared" si="81"/>
        <v/>
      </c>
      <c r="D637" s="5" t="str">
        <f>'RAW MONTHLY'!E637</f>
        <v>EDC F/O</v>
      </c>
      <c r="E637" s="5" t="str">
        <f t="shared" si="89"/>
        <v>EDC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0.7368055555555556</v>
      </c>
      <c r="K637" s="235">
        <f t="shared" si="83"/>
        <v>0.7368055555555556</v>
      </c>
      <c r="L637" s="16">
        <f t="shared" si="84"/>
        <v>17.683333333333334</v>
      </c>
      <c r="M637" s="16">
        <f t="shared" si="85"/>
        <v>7.2</v>
      </c>
      <c r="N637" s="236" t="str">
        <f t="shared" si="86"/>
        <v>7.2</v>
      </c>
      <c r="O637" s="16">
        <f>'RAW MONTHLY'!K637</f>
        <v>7.2</v>
      </c>
      <c r="P637" s="16" t="str">
        <f t="shared" si="87"/>
        <v>1</v>
      </c>
      <c r="Q637" s="241">
        <f>'RAW MONTHLY'!L637</f>
        <v>9306</v>
      </c>
      <c r="R637" s="37"/>
      <c r="S637" s="242">
        <f t="shared" si="88"/>
        <v>164561.1</v>
      </c>
    </row>
    <row r="638" spans="1:19" ht="24.95" customHeight="1">
      <c r="A638" s="229">
        <f>'RAW MONTHLY'!A638</f>
        <v>44370</v>
      </c>
      <c r="B638" s="230" t="str">
        <f>'RAW MONTHLY'!C638</f>
        <v>SAMODA 33KV</v>
      </c>
      <c r="C638" s="5" t="str">
        <f t="shared" si="81"/>
        <v/>
      </c>
      <c r="D638" s="5" t="str">
        <f>'RAW MONTHLY'!E638</f>
        <v>EDC F/O</v>
      </c>
      <c r="E638" s="5" t="str">
        <f t="shared" si="89"/>
        <v>EDC</v>
      </c>
      <c r="F638" s="37"/>
      <c r="G638" s="37"/>
      <c r="H638" s="17">
        <f t="shared" si="82"/>
        <v>0</v>
      </c>
      <c r="I638" s="7">
        <f>'RAW MONTHLY'!H638</f>
        <v>0</v>
      </c>
      <c r="J638" s="8">
        <f>'RAW MONTHLY'!I638</f>
        <v>0.62083333333333335</v>
      </c>
      <c r="K638" s="235">
        <f t="shared" si="83"/>
        <v>0.62083333333333335</v>
      </c>
      <c r="L638" s="16">
        <f t="shared" si="84"/>
        <v>14.9</v>
      </c>
      <c r="M638" s="16">
        <f t="shared" si="85"/>
        <v>0.4</v>
      </c>
      <c r="N638" s="236" t="str">
        <f t="shared" si="86"/>
        <v>0.4</v>
      </c>
      <c r="O638" s="16">
        <f>'RAW MONTHLY'!K638</f>
        <v>0.4</v>
      </c>
      <c r="P638" s="16" t="str">
        <f t="shared" si="87"/>
        <v>1</v>
      </c>
      <c r="Q638" s="241">
        <f>'RAW MONTHLY'!L638</f>
        <v>20</v>
      </c>
      <c r="R638" s="37"/>
      <c r="S638" s="242">
        <f t="shared" si="88"/>
        <v>298</v>
      </c>
    </row>
    <row r="639" spans="1:19" ht="24.95" customHeight="1">
      <c r="A639" s="229">
        <f>'RAW MONTHLY'!A639</f>
        <v>44371</v>
      </c>
      <c r="B639" s="230" t="str">
        <f>'RAW MONTHLY'!C639</f>
        <v>APETE 33KV</v>
      </c>
      <c r="C639" s="5" t="str">
        <f t="shared" si="81"/>
        <v>1</v>
      </c>
      <c r="D639" s="5" t="str">
        <f>'RAW MONTHLY'!E639</f>
        <v>EDC L/S</v>
      </c>
      <c r="E639" s="5" t="str">
        <f t="shared" si="89"/>
        <v>L/S</v>
      </c>
      <c r="F639" s="37"/>
      <c r="G639" s="37"/>
      <c r="H639" s="17">
        <f t="shared" si="82"/>
        <v>0.8520833333333333</v>
      </c>
      <c r="I639" s="7">
        <f>'RAW MONTHLY'!H639</f>
        <v>0.8520833333333333</v>
      </c>
      <c r="J639" s="8">
        <f>'RAW MONTHLY'!I639</f>
        <v>0.99930555555555556</v>
      </c>
      <c r="K639" s="235">
        <f t="shared" si="83"/>
        <v>0.99930555555555556</v>
      </c>
      <c r="L639" s="16">
        <f t="shared" si="84"/>
        <v>3.5333333333333332</v>
      </c>
      <c r="M639" s="16">
        <f t="shared" si="85"/>
        <v>4.5</v>
      </c>
      <c r="N639" s="236" t="str">
        <f t="shared" si="86"/>
        <v>4.5</v>
      </c>
      <c r="O639" s="16">
        <f>'RAW MONTHLY'!K639</f>
        <v>4.5</v>
      </c>
      <c r="P639" s="16" t="str">
        <f t="shared" si="87"/>
        <v>0</v>
      </c>
      <c r="Q639" s="241">
        <f>'RAW MONTHLY'!L639</f>
        <v>0</v>
      </c>
      <c r="R639" s="37"/>
      <c r="S639" s="242">
        <f t="shared" si="88"/>
        <v>0</v>
      </c>
    </row>
    <row r="640" spans="1:19" ht="24.95" customHeight="1">
      <c r="A640" s="229" t="str">
        <f>'RAW MONTHLY'!A640</f>
        <v>24/6/2021</v>
      </c>
      <c r="B640" s="230" t="str">
        <f>'RAW MONTHLY'!C640</f>
        <v>ERUWA TOWN 33KV FDR</v>
      </c>
      <c r="C640" s="5" t="str">
        <f t="shared" si="81"/>
        <v/>
      </c>
      <c r="D640" s="5" t="str">
        <f>'RAW MONTHLY'!E640</f>
        <v>TCN/L/S</v>
      </c>
      <c r="E640" s="5" t="str">
        <f t="shared" si="89"/>
        <v>L/S</v>
      </c>
      <c r="F640" s="37"/>
      <c r="G640" s="37"/>
      <c r="H640" s="17">
        <f t="shared" si="82"/>
        <v>0</v>
      </c>
      <c r="I640" s="7">
        <f>'RAW MONTHLY'!H640</f>
        <v>0</v>
      </c>
      <c r="J640" s="8">
        <f>'RAW MONTHLY'!I640</f>
        <v>0.73263888888888884</v>
      </c>
      <c r="K640" s="235">
        <f t="shared" si="83"/>
        <v>0.73263888888888884</v>
      </c>
      <c r="L640" s="16">
        <f t="shared" si="84"/>
        <v>17.583333333333332</v>
      </c>
      <c r="M640" s="16">
        <f t="shared" si="85"/>
        <v>0</v>
      </c>
      <c r="N640" s="236" t="str">
        <f t="shared" si="86"/>
        <v>0</v>
      </c>
      <c r="O640" s="16" t="str">
        <f>'RAW MONTHLY'!K640</f>
        <v>0MW</v>
      </c>
      <c r="P640" s="16" t="str">
        <f t="shared" si="87"/>
        <v>1</v>
      </c>
      <c r="Q640" s="241">
        <f>'RAW MONTHLY'!L640</f>
        <v>4000</v>
      </c>
      <c r="R640" s="37"/>
      <c r="S640" s="242">
        <f t="shared" si="88"/>
        <v>70333.333333333328</v>
      </c>
    </row>
    <row r="641" spans="1:19" ht="24.95" customHeight="1">
      <c r="A641" s="229" t="str">
        <f>'RAW MONTHLY'!A641</f>
        <v>24/6/2021</v>
      </c>
      <c r="B641" s="230" t="str">
        <f>'RAW MONTHLY'!C641</f>
        <v>OMI ADIO 33KV FDR</v>
      </c>
      <c r="C641" s="5" t="str">
        <f t="shared" si="81"/>
        <v/>
      </c>
      <c r="D641" s="5" t="str">
        <f>'RAW MONTHLY'!E641</f>
        <v>EDC/E/F</v>
      </c>
      <c r="E641" s="5" t="str">
        <f t="shared" si="89"/>
        <v>EDC</v>
      </c>
      <c r="F641" s="37"/>
      <c r="G641" s="37"/>
      <c r="H641" s="17">
        <f t="shared" si="82"/>
        <v>0</v>
      </c>
      <c r="I641" s="7">
        <f>'RAW MONTHLY'!H641</f>
        <v>0</v>
      </c>
      <c r="J641" s="8">
        <f>'RAW MONTHLY'!I641</f>
        <v>0.74305555555555547</v>
      </c>
      <c r="K641" s="235">
        <f t="shared" si="83"/>
        <v>0.74305555555555547</v>
      </c>
      <c r="L641" s="16">
        <f t="shared" si="84"/>
        <v>17.833333333333332</v>
      </c>
      <c r="M641" s="16">
        <f t="shared" si="85"/>
        <v>0</v>
      </c>
      <c r="N641" s="236" t="str">
        <f t="shared" si="86"/>
        <v>0</v>
      </c>
      <c r="O641" s="16" t="str">
        <f>'RAW MONTHLY'!K641</f>
        <v>0MW</v>
      </c>
      <c r="P641" s="16" t="str">
        <f t="shared" si="87"/>
        <v>1</v>
      </c>
      <c r="Q641" s="241">
        <f>'RAW MONTHLY'!L641</f>
        <v>9634</v>
      </c>
      <c r="R641" s="37"/>
      <c r="S641" s="242">
        <f t="shared" si="88"/>
        <v>171806.33333333331</v>
      </c>
    </row>
    <row r="642" spans="1:19" ht="24.95" customHeight="1">
      <c r="A642" s="229" t="str">
        <f>'RAW MONTHLY'!A642</f>
        <v>24/6/2021</v>
      </c>
      <c r="B642" s="230" t="str">
        <f>'RAW MONTHLY'!C642</f>
        <v>ERUWA/LANLATE 33KV FDR</v>
      </c>
      <c r="C642" s="5" t="str">
        <f t="shared" si="81"/>
        <v>1</v>
      </c>
      <c r="D642" s="5" t="str">
        <f>'RAW MONTHLY'!E642</f>
        <v>EDC/E/F</v>
      </c>
      <c r="E642" s="5" t="str">
        <f t="shared" si="89"/>
        <v>EDC</v>
      </c>
      <c r="F642" s="37"/>
      <c r="G642" s="37"/>
      <c r="H642" s="17">
        <f t="shared" si="82"/>
        <v>0.33611111111111108</v>
      </c>
      <c r="I642" s="7">
        <f>'RAW MONTHLY'!H642</f>
        <v>0.33611111111111108</v>
      </c>
      <c r="J642" s="8">
        <f>'RAW MONTHLY'!I642</f>
        <v>0.34583333333333338</v>
      </c>
      <c r="K642" s="235">
        <f t="shared" si="83"/>
        <v>0.34583333333333338</v>
      </c>
      <c r="L642" s="16">
        <f t="shared" si="84"/>
        <v>0.23333333333333334</v>
      </c>
      <c r="M642" s="16">
        <f t="shared" si="85"/>
        <v>1</v>
      </c>
      <c r="N642" s="236" t="str">
        <f t="shared" si="86"/>
        <v>1</v>
      </c>
      <c r="O642" s="16" t="str">
        <f>'RAW MONTHLY'!K642</f>
        <v>1MW</v>
      </c>
      <c r="P642" s="16" t="str">
        <f t="shared" si="87"/>
        <v>1</v>
      </c>
      <c r="Q642" s="241">
        <f>'RAW MONTHLY'!L642</f>
        <v>4010</v>
      </c>
      <c r="R642" s="37"/>
      <c r="S642" s="242">
        <f t="shared" si="88"/>
        <v>935.66666666666663</v>
      </c>
    </row>
    <row r="643" spans="1:19" ht="24.95" customHeight="1">
      <c r="A643" s="229" t="str">
        <f>'RAW MONTHLY'!A643</f>
        <v>24/6/2021</v>
      </c>
      <c r="B643" s="230" t="str">
        <f>'RAW MONTHLY'!C643</f>
        <v>ERUWA/LANLATE 33KV FDR</v>
      </c>
      <c r="C643" s="5" t="str">
        <f t="shared" si="81"/>
        <v>1</v>
      </c>
      <c r="D643" s="5" t="str">
        <f>'RAW MONTHLY'!E643</f>
        <v>EDC/O/C</v>
      </c>
      <c r="E643" s="5" t="str">
        <f t="shared" si="89"/>
        <v>EDC</v>
      </c>
      <c r="F643" s="37"/>
      <c r="G643" s="37"/>
      <c r="H643" s="17">
        <f t="shared" si="82"/>
        <v>0.54305555555555551</v>
      </c>
      <c r="I643" s="7">
        <f>'RAW MONTHLY'!H643</f>
        <v>0.54305555555555551</v>
      </c>
      <c r="J643" s="8">
        <f>'RAW MONTHLY'!I643</f>
        <v>0.54652777777777783</v>
      </c>
      <c r="K643" s="235">
        <f t="shared" si="83"/>
        <v>0.54652777777777783</v>
      </c>
      <c r="L643" s="16">
        <f t="shared" si="84"/>
        <v>8.3333333333333329E-2</v>
      </c>
      <c r="M643" s="16">
        <f t="shared" si="85"/>
        <v>2</v>
      </c>
      <c r="N643" s="236" t="str">
        <f t="shared" si="86"/>
        <v>2</v>
      </c>
      <c r="O643" s="16" t="str">
        <f>'RAW MONTHLY'!K643</f>
        <v>2MW</v>
      </c>
      <c r="P643" s="16" t="str">
        <f t="shared" si="87"/>
        <v>1</v>
      </c>
      <c r="Q643" s="241">
        <f>'RAW MONTHLY'!L643</f>
        <v>4010</v>
      </c>
      <c r="R643" s="37"/>
      <c r="S643" s="242">
        <f t="shared" si="88"/>
        <v>334.16666666666663</v>
      </c>
    </row>
    <row r="644" spans="1:19" ht="24.95" customHeight="1">
      <c r="A644" s="229" t="str">
        <f>'RAW MONTHLY'!A644</f>
        <v>24/6/2021</v>
      </c>
      <c r="B644" s="230" t="str">
        <f>'RAW MONTHLY'!C644</f>
        <v>APATA 33KV FDR</v>
      </c>
      <c r="C644" s="5" t="str">
        <f t="shared" si="81"/>
        <v>1</v>
      </c>
      <c r="D644" s="5" t="str">
        <f>'RAW MONTHLY'!E644</f>
        <v>EDC/E/F</v>
      </c>
      <c r="E644" s="5" t="str">
        <f t="shared" si="89"/>
        <v>EDC</v>
      </c>
      <c r="F644" s="37"/>
      <c r="G644" s="37"/>
      <c r="H644" s="17">
        <f t="shared" si="82"/>
        <v>0.61597222222222225</v>
      </c>
      <c r="I644" s="7">
        <f>'RAW MONTHLY'!H644</f>
        <v>0.61597222222222225</v>
      </c>
      <c r="J644" s="8">
        <f>'RAW MONTHLY'!I644</f>
        <v>0.63402777777777775</v>
      </c>
      <c r="K644" s="235">
        <f t="shared" si="83"/>
        <v>0.63402777777777775</v>
      </c>
      <c r="L644" s="16">
        <f t="shared" si="84"/>
        <v>0.43333333333333335</v>
      </c>
      <c r="M644" s="16">
        <f t="shared" si="85"/>
        <v>8</v>
      </c>
      <c r="N644" s="236" t="str">
        <f t="shared" si="86"/>
        <v>8</v>
      </c>
      <c r="O644" s="16" t="str">
        <f>'RAW MONTHLY'!K644</f>
        <v>8MW</v>
      </c>
      <c r="P644" s="16" t="str">
        <f t="shared" si="87"/>
        <v>1</v>
      </c>
      <c r="Q644" s="241">
        <f>'RAW MONTHLY'!L644</f>
        <v>117</v>
      </c>
      <c r="R644" s="37"/>
      <c r="S644" s="242">
        <f t="shared" si="88"/>
        <v>50.7</v>
      </c>
    </row>
    <row r="645" spans="1:19" ht="24.95" customHeight="1">
      <c r="A645" s="229" t="str">
        <f>'RAW MONTHLY'!A645</f>
        <v>24/6/2021</v>
      </c>
      <c r="B645" s="230" t="str">
        <f>'RAW MONTHLY'!C645</f>
        <v>ERUWA/LANLATE 33KV FDR</v>
      </c>
      <c r="C645" s="5" t="str">
        <f t="shared" si="81"/>
        <v>1</v>
      </c>
      <c r="D645" s="5" t="str">
        <f>'RAW MONTHLY'!E645</f>
        <v>EDC/E/F</v>
      </c>
      <c r="E645" s="5" t="str">
        <f t="shared" si="89"/>
        <v>EDC</v>
      </c>
      <c r="F645" s="37"/>
      <c r="G645" s="37"/>
      <c r="H645" s="17">
        <f t="shared" si="82"/>
        <v>0.61597222222222225</v>
      </c>
      <c r="I645" s="7">
        <f>'RAW MONTHLY'!H645</f>
        <v>0.61597222222222225</v>
      </c>
      <c r="J645" s="8">
        <f>'RAW MONTHLY'!I645</f>
        <v>0.63541666666666663</v>
      </c>
      <c r="K645" s="235">
        <f t="shared" si="83"/>
        <v>0.63541666666666663</v>
      </c>
      <c r="L645" s="16">
        <f t="shared" si="84"/>
        <v>0.46666666666666667</v>
      </c>
      <c r="M645" s="16">
        <f t="shared" si="85"/>
        <v>2</v>
      </c>
      <c r="N645" s="236" t="str">
        <f t="shared" si="86"/>
        <v>2</v>
      </c>
      <c r="O645" s="16" t="str">
        <f>'RAW MONTHLY'!K645</f>
        <v>2MW</v>
      </c>
      <c r="P645" s="16" t="str">
        <f t="shared" si="87"/>
        <v>1</v>
      </c>
      <c r="Q645" s="241">
        <f>'RAW MONTHLY'!L645</f>
        <v>4010</v>
      </c>
      <c r="R645" s="37"/>
      <c r="S645" s="242">
        <f t="shared" si="88"/>
        <v>1871.3333333333333</v>
      </c>
    </row>
    <row r="646" spans="1:19" ht="24.95" customHeight="1">
      <c r="A646" s="229" t="str">
        <f>'RAW MONTHLY'!A646</f>
        <v>24/6/2021</v>
      </c>
      <c r="B646" s="230" t="str">
        <f>'RAW MONTHLY'!C646</f>
        <v>ERUWA/LANLATE 33KV FDR</v>
      </c>
      <c r="C646" s="5" t="str">
        <f t="shared" ref="C646:C709" si="90">IF(H646&gt;=0.0001,"1","")</f>
        <v>1</v>
      </c>
      <c r="D646" s="5" t="str">
        <f>'RAW MONTHLY'!E646</f>
        <v>TCN/L/S</v>
      </c>
      <c r="E646" s="5" t="str">
        <f t="shared" si="89"/>
        <v>L/S</v>
      </c>
      <c r="F646" s="37"/>
      <c r="G646" s="37"/>
      <c r="H646" s="17">
        <f t="shared" ref="H646:H709" si="91">I646</f>
        <v>0.80208333333333337</v>
      </c>
      <c r="I646" s="7">
        <f>'RAW MONTHLY'!H646</f>
        <v>0.80208333333333337</v>
      </c>
      <c r="J646" s="8">
        <f>'RAW MONTHLY'!I646</f>
        <v>0.81111111111111101</v>
      </c>
      <c r="K646" s="235">
        <f t="shared" ref="K646:K709" si="92">J646</f>
        <v>0.81111111111111101</v>
      </c>
      <c r="L646" s="16">
        <f t="shared" ref="L646:L709" si="93">TEXT(J646-I646,"h:mm")*24</f>
        <v>0.21666666666666667</v>
      </c>
      <c r="M646" s="16">
        <f t="shared" ref="M646:M709" si="94">N646*1</f>
        <v>17</v>
      </c>
      <c r="N646" s="236" t="str">
        <f t="shared" ref="N646:N709" si="95">SUBSTITUTE(O646,"MW","")</f>
        <v>17</v>
      </c>
      <c r="O646" s="16" t="str">
        <f>'RAW MONTHLY'!K646</f>
        <v>17MW</v>
      </c>
      <c r="P646" s="16" t="str">
        <f t="shared" ref="P646:P709" si="96">IF(K646&gt;=0.99,"0","1")</f>
        <v>1</v>
      </c>
      <c r="Q646" s="241">
        <f>'RAW MONTHLY'!L646</f>
        <v>4010</v>
      </c>
      <c r="R646" s="37"/>
      <c r="S646" s="242">
        <f t="shared" ref="S646:S709" si="97">Q646*L646*P646</f>
        <v>868.83333333333337</v>
      </c>
    </row>
    <row r="647" spans="1:19" ht="24.95" customHeight="1">
      <c r="A647" s="229" t="str">
        <f>'RAW MONTHLY'!A647</f>
        <v>24/6/2021</v>
      </c>
      <c r="B647" s="230" t="str">
        <f>'RAW MONTHLY'!C647</f>
        <v>OMI ADIO 33KV FDR</v>
      </c>
      <c r="C647" s="5" t="str">
        <f t="shared" si="90"/>
        <v>1</v>
      </c>
      <c r="D647" s="5" t="str">
        <f>'RAW MONTHLY'!E647</f>
        <v>TCN/F/O</v>
      </c>
      <c r="E647" s="5" t="str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F/O</v>
      </c>
      <c r="F647" s="37"/>
      <c r="G647" s="37"/>
      <c r="H647" s="17">
        <f t="shared" si="91"/>
        <v>0.80208333333333337</v>
      </c>
      <c r="I647" s="7">
        <f>'RAW MONTHLY'!H647</f>
        <v>0.80208333333333337</v>
      </c>
      <c r="J647" s="8">
        <f>'RAW MONTHLY'!I647</f>
        <v>0.81111111111111101</v>
      </c>
      <c r="K647" s="235">
        <f t="shared" si="92"/>
        <v>0.81111111111111101</v>
      </c>
      <c r="L647" s="16">
        <f t="shared" si="93"/>
        <v>0.21666666666666667</v>
      </c>
      <c r="M647" s="16">
        <f t="shared" si="94"/>
        <v>0</v>
      </c>
      <c r="N647" s="236" t="str">
        <f t="shared" si="95"/>
        <v>0</v>
      </c>
      <c r="O647" s="16" t="str">
        <f>'RAW MONTHLY'!K647</f>
        <v>0MW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 t="str">
        <f>'RAW MONTHLY'!A648</f>
        <v>24/6/2021</v>
      </c>
      <c r="B648" s="230" t="str">
        <f>'RAW MONTHLY'!C648</f>
        <v>ERUWA TOWN 33KV FDR</v>
      </c>
      <c r="C648" s="5" t="str">
        <f t="shared" si="90"/>
        <v>1</v>
      </c>
      <c r="D648" s="5" t="str">
        <f>'RAW MONTHLY'!E648</f>
        <v>TCN/F/O</v>
      </c>
      <c r="E648" s="5" t="str">
        <f t="shared" si="98"/>
        <v>F/O</v>
      </c>
      <c r="F648" s="37"/>
      <c r="G648" s="37"/>
      <c r="H648" s="17">
        <f t="shared" si="91"/>
        <v>0.80208333333333337</v>
      </c>
      <c r="I648" s="7">
        <f>'RAW MONTHLY'!H648</f>
        <v>0.80208333333333337</v>
      </c>
      <c r="J648" s="8">
        <f>'RAW MONTHLY'!I648</f>
        <v>0.81111111111111101</v>
      </c>
      <c r="K648" s="235">
        <f t="shared" si="92"/>
        <v>0.81111111111111101</v>
      </c>
      <c r="L648" s="16">
        <f t="shared" si="93"/>
        <v>0.21666666666666667</v>
      </c>
      <c r="M648" s="16">
        <f t="shared" si="94"/>
        <v>0</v>
      </c>
      <c r="N648" s="236" t="str">
        <f t="shared" si="95"/>
        <v>0</v>
      </c>
      <c r="O648" s="16" t="str">
        <f>'RAW MONTHLY'!K648</f>
        <v>0MW</v>
      </c>
      <c r="P648" s="16" t="str">
        <f t="shared" si="96"/>
        <v>1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 t="str">
        <f>'RAW MONTHLY'!A649</f>
        <v>24/6/2021</v>
      </c>
      <c r="B649" s="230" t="str">
        <f>'RAW MONTHLY'!C649</f>
        <v>OMI ADIO 33KV FDR</v>
      </c>
      <c r="C649" s="5" t="str">
        <f t="shared" si="90"/>
        <v>1</v>
      </c>
      <c r="D649" s="5" t="str">
        <f>'RAW MONTHLY'!E649</f>
        <v>TCN/L/S</v>
      </c>
      <c r="E649" s="5" t="str">
        <f t="shared" si="98"/>
        <v>L/S</v>
      </c>
      <c r="F649" s="37"/>
      <c r="G649" s="37"/>
      <c r="H649" s="17">
        <f t="shared" si="91"/>
        <v>0.81111111111111101</v>
      </c>
      <c r="I649" s="7">
        <f>'RAW MONTHLY'!H649</f>
        <v>0.81111111111111101</v>
      </c>
      <c r="J649" s="8">
        <f>'RAW MONTHLY'!I649</f>
        <v>0.99930555555555556</v>
      </c>
      <c r="K649" s="235">
        <f t="shared" si="92"/>
        <v>0.99930555555555556</v>
      </c>
      <c r="L649" s="16">
        <f t="shared" si="93"/>
        <v>4.5166666666666666</v>
      </c>
      <c r="M649" s="16">
        <f t="shared" si="94"/>
        <v>0</v>
      </c>
      <c r="N649" s="236" t="str">
        <f t="shared" si="95"/>
        <v>0</v>
      </c>
      <c r="O649" s="16" t="str">
        <f>'RAW MONTHLY'!K649</f>
        <v>0MW</v>
      </c>
      <c r="P649" s="16" t="str">
        <f t="shared" si="96"/>
        <v>0</v>
      </c>
      <c r="Q649" s="241">
        <f>'RAW MONTHLY'!L649</f>
        <v>0</v>
      </c>
      <c r="R649" s="37"/>
      <c r="S649" s="242">
        <f t="shared" si="97"/>
        <v>0</v>
      </c>
    </row>
    <row r="650" spans="1:19" ht="24.95" customHeight="1">
      <c r="A650" s="229" t="str">
        <f>'RAW MONTHLY'!A650</f>
        <v>24/6/2021</v>
      </c>
      <c r="B650" s="230" t="str">
        <f>'RAW MONTHLY'!C650</f>
        <v>ERUWA TOWN 33KV FDR</v>
      </c>
      <c r="C650" s="5" t="str">
        <f t="shared" si="90"/>
        <v>1</v>
      </c>
      <c r="D650" s="5" t="str">
        <f>'RAW MONTHLY'!E650</f>
        <v>TCN/L/S</v>
      </c>
      <c r="E650" s="5" t="str">
        <f t="shared" si="98"/>
        <v>L/S</v>
      </c>
      <c r="F650" s="37"/>
      <c r="G650" s="37"/>
      <c r="H650" s="17">
        <f t="shared" si="91"/>
        <v>0.81111111111111101</v>
      </c>
      <c r="I650" s="7">
        <f>'RAW MONTHLY'!H650</f>
        <v>0.81111111111111101</v>
      </c>
      <c r="J650" s="8">
        <f>'RAW MONTHLY'!I650</f>
        <v>0.99930555555555556</v>
      </c>
      <c r="K650" s="235">
        <f t="shared" si="92"/>
        <v>0.99930555555555556</v>
      </c>
      <c r="L650" s="16">
        <f t="shared" si="93"/>
        <v>4.5166666666666666</v>
      </c>
      <c r="M650" s="16">
        <f t="shared" si="94"/>
        <v>0</v>
      </c>
      <c r="N650" s="236" t="str">
        <f t="shared" si="95"/>
        <v>0</v>
      </c>
      <c r="O650" s="16" t="str">
        <f>'RAW MONTHLY'!K650</f>
        <v>0MW</v>
      </c>
      <c r="P650" s="16" t="str">
        <f t="shared" si="96"/>
        <v>0</v>
      </c>
      <c r="Q650" s="241">
        <f>'RAW MONTHLY'!L650</f>
        <v>0</v>
      </c>
      <c r="R650" s="37"/>
      <c r="S650" s="242">
        <f t="shared" si="97"/>
        <v>0</v>
      </c>
    </row>
    <row r="651" spans="1:19" ht="24.95" customHeight="1">
      <c r="A651" s="229" t="str">
        <f>'RAW MONTHLY'!A651</f>
        <v>25/6/2021</v>
      </c>
      <c r="B651" s="230" t="str">
        <f>'RAW MONTHLY'!C651</f>
        <v>INDUSTRIAL 33KV</v>
      </c>
      <c r="C651" s="5" t="str">
        <f t="shared" si="90"/>
        <v>1</v>
      </c>
      <c r="D651" s="5" t="str">
        <f>'RAW MONTHLY'!E651</f>
        <v>EDC F/O</v>
      </c>
      <c r="E651" s="5" t="str">
        <f t="shared" si="98"/>
        <v>EDC</v>
      </c>
      <c r="F651" s="37"/>
      <c r="G651" s="37"/>
      <c r="H651" s="17">
        <f t="shared" si="91"/>
        <v>0.42708333333333331</v>
      </c>
      <c r="I651" s="7">
        <f>'RAW MONTHLY'!H651</f>
        <v>0.42708333333333331</v>
      </c>
      <c r="J651" s="8">
        <f>'RAW MONTHLY'!I651</f>
        <v>0.44166666666666665</v>
      </c>
      <c r="K651" s="235">
        <f t="shared" si="92"/>
        <v>0.44166666666666665</v>
      </c>
      <c r="L651" s="16">
        <f t="shared" si="93"/>
        <v>0.35</v>
      </c>
      <c r="M651" s="16">
        <f t="shared" si="94"/>
        <v>6</v>
      </c>
      <c r="N651" s="236" t="str">
        <f t="shared" si="95"/>
        <v>6</v>
      </c>
      <c r="O651" s="16">
        <f>'RAW MONTHLY'!K651</f>
        <v>6</v>
      </c>
      <c r="P651" s="16" t="str">
        <f t="shared" si="96"/>
        <v>1</v>
      </c>
      <c r="Q651" s="241">
        <f>'RAW MONTHLY'!L651</f>
        <v>25</v>
      </c>
      <c r="R651" s="37"/>
      <c r="S651" s="242">
        <f t="shared" si="97"/>
        <v>8.75</v>
      </c>
    </row>
    <row r="652" spans="1:19" ht="24.95" customHeight="1">
      <c r="A652" s="229" t="str">
        <f>'RAW MONTHLY'!A652</f>
        <v>25/6/2021</v>
      </c>
      <c r="B652" s="230" t="str">
        <f>'RAW MONTHLY'!C652</f>
        <v>LIBERTY 33KV</v>
      </c>
      <c r="C652" s="5" t="str">
        <f t="shared" si="90"/>
        <v>1</v>
      </c>
      <c r="D652" s="5" t="str">
        <f>'RAW MONTHLY'!E652</f>
        <v>TCN L/S</v>
      </c>
      <c r="E652" s="5" t="str">
        <f t="shared" si="98"/>
        <v>L/S</v>
      </c>
      <c r="F652" s="37"/>
      <c r="G652" s="37"/>
      <c r="H652" s="17">
        <f t="shared" si="91"/>
        <v>0.56874999999999998</v>
      </c>
      <c r="I652" s="7">
        <f>'RAW MONTHLY'!H652</f>
        <v>0.56874999999999998</v>
      </c>
      <c r="J652" s="8">
        <f>'RAW MONTHLY'!I652</f>
        <v>0.6069444444444444</v>
      </c>
      <c r="K652" s="235">
        <f t="shared" si="92"/>
        <v>0.6069444444444444</v>
      </c>
      <c r="L652" s="16">
        <f t="shared" si="93"/>
        <v>0.91666666666666652</v>
      </c>
      <c r="M652" s="16">
        <f t="shared" si="94"/>
        <v>2</v>
      </c>
      <c r="N652" s="236" t="str">
        <f t="shared" si="95"/>
        <v>2</v>
      </c>
      <c r="O652" s="16">
        <f>'RAW MONTHLY'!K652</f>
        <v>2</v>
      </c>
      <c r="P652" s="16" t="str">
        <f t="shared" si="96"/>
        <v>1</v>
      </c>
      <c r="Q652" s="241">
        <f>'RAW MONTHLY'!L652</f>
        <v>11</v>
      </c>
      <c r="R652" s="37"/>
      <c r="S652" s="242">
        <f t="shared" si="97"/>
        <v>10.083333333333332</v>
      </c>
    </row>
    <row r="653" spans="1:19" ht="24.95" customHeight="1">
      <c r="A653" s="229" t="str">
        <f>'RAW MONTHLY'!A653</f>
        <v>25/6/2021</v>
      </c>
      <c r="B653" s="230" t="str">
        <f>'RAW MONTHLY'!C653</f>
        <v>EXPRESS 33KV</v>
      </c>
      <c r="C653" s="5" t="str">
        <f t="shared" si="90"/>
        <v>1</v>
      </c>
      <c r="D653" s="5" t="str">
        <f>'RAW MONTHLY'!E653</f>
        <v>TCN L/S</v>
      </c>
      <c r="E653" s="5" t="str">
        <f t="shared" si="98"/>
        <v>L/S</v>
      </c>
      <c r="F653" s="37"/>
      <c r="G653" s="37"/>
      <c r="H653" s="17">
        <f t="shared" si="91"/>
        <v>0.56944444444444442</v>
      </c>
      <c r="I653" s="7">
        <f>'RAW MONTHLY'!H653</f>
        <v>0.56944444444444442</v>
      </c>
      <c r="J653" s="8">
        <f>'RAW MONTHLY'!I653</f>
        <v>0.76527777777777783</v>
      </c>
      <c r="K653" s="235">
        <f t="shared" si="92"/>
        <v>0.76527777777777783</v>
      </c>
      <c r="L653" s="16">
        <f t="shared" si="93"/>
        <v>4.7</v>
      </c>
      <c r="M653" s="16">
        <f t="shared" si="94"/>
        <v>7</v>
      </c>
      <c r="N653" s="236" t="str">
        <f t="shared" si="95"/>
        <v>7</v>
      </c>
      <c r="O653" s="16">
        <f>'RAW MONTHLY'!K653</f>
        <v>7</v>
      </c>
      <c r="P653" s="16" t="str">
        <f t="shared" si="96"/>
        <v>1</v>
      </c>
      <c r="Q653" s="241">
        <f>'RAW MONTHLY'!L653</f>
        <v>1</v>
      </c>
      <c r="R653" s="37"/>
      <c r="S653" s="242">
        <f t="shared" si="97"/>
        <v>4.7</v>
      </c>
    </row>
    <row r="654" spans="1:19" ht="24.95" customHeight="1">
      <c r="A654" s="229" t="str">
        <f>'RAW MONTHLY'!A654</f>
        <v>25/6/2021</v>
      </c>
      <c r="B654" s="230" t="str">
        <f>'RAW MONTHLY'!C654</f>
        <v>INTERCHANGE 33KV</v>
      </c>
      <c r="C654" s="5" t="str">
        <f t="shared" si="90"/>
        <v>1</v>
      </c>
      <c r="D654" s="5" t="str">
        <f>'RAW MONTHLY'!E654</f>
        <v>EDC F/O</v>
      </c>
      <c r="E654" s="5" t="str">
        <f t="shared" si="98"/>
        <v>EDC</v>
      </c>
      <c r="F654" s="37"/>
      <c r="G654" s="37"/>
      <c r="H654" s="17">
        <f t="shared" si="91"/>
        <v>0.62013888888888891</v>
      </c>
      <c r="I654" s="7">
        <f>'RAW MONTHLY'!H654</f>
        <v>0.62013888888888891</v>
      </c>
      <c r="J654" s="8">
        <f>'RAW MONTHLY'!I654</f>
        <v>0.62569444444444444</v>
      </c>
      <c r="K654" s="235">
        <f t="shared" si="92"/>
        <v>0.62569444444444444</v>
      </c>
      <c r="L654" s="16">
        <f t="shared" si="93"/>
        <v>0.13333333333333333</v>
      </c>
      <c r="M654" s="16">
        <f t="shared" si="94"/>
        <v>13</v>
      </c>
      <c r="N654" s="236" t="str">
        <f t="shared" si="95"/>
        <v>13</v>
      </c>
      <c r="O654" s="16">
        <f>'RAW MONTHLY'!K654</f>
        <v>13</v>
      </c>
      <c r="P654" s="16" t="str">
        <f t="shared" si="96"/>
        <v>1</v>
      </c>
      <c r="Q654" s="241">
        <f>'RAW MONTHLY'!L654</f>
        <v>492</v>
      </c>
      <c r="R654" s="37"/>
      <c r="S654" s="242">
        <f t="shared" si="97"/>
        <v>65.599999999999994</v>
      </c>
    </row>
    <row r="655" spans="1:19" ht="24.95" customHeight="1">
      <c r="A655" s="229" t="str">
        <f>'RAW MONTHLY'!A655</f>
        <v>25/6/2021</v>
      </c>
      <c r="B655" s="230" t="str">
        <f>'RAW MONTHLY'!C655</f>
        <v>INTERCHANGE 33KV</v>
      </c>
      <c r="C655" s="5" t="str">
        <f t="shared" si="90"/>
        <v>1</v>
      </c>
      <c r="D655" s="5" t="str">
        <f>'RAW MONTHLY'!E655</f>
        <v>TCN L/S</v>
      </c>
      <c r="E655" s="5" t="str">
        <f t="shared" si="98"/>
        <v>L/S</v>
      </c>
      <c r="F655" s="37"/>
      <c r="G655" s="37"/>
      <c r="H655" s="17">
        <f t="shared" si="91"/>
        <v>0.76041666666666663</v>
      </c>
      <c r="I655" s="7">
        <f>'RAW MONTHLY'!H655</f>
        <v>0.76041666666666663</v>
      </c>
      <c r="J655" s="8">
        <f>'RAW MONTHLY'!I655</f>
        <v>0.92361111111111116</v>
      </c>
      <c r="K655" s="235">
        <f t="shared" si="92"/>
        <v>0.92361111111111116</v>
      </c>
      <c r="L655" s="16">
        <f t="shared" si="93"/>
        <v>3.916666666666667</v>
      </c>
      <c r="M655" s="16">
        <f t="shared" si="94"/>
        <v>10</v>
      </c>
      <c r="N655" s="236" t="str">
        <f t="shared" si="95"/>
        <v>10</v>
      </c>
      <c r="O655" s="16">
        <f>'RAW MONTHLY'!K655</f>
        <v>10</v>
      </c>
      <c r="P655" s="16" t="str">
        <f t="shared" si="96"/>
        <v>1</v>
      </c>
      <c r="Q655" s="241">
        <f>'RAW MONTHLY'!L655</f>
        <v>492</v>
      </c>
      <c r="R655" s="37"/>
      <c r="S655" s="242">
        <f t="shared" si="97"/>
        <v>1927.0000000000002</v>
      </c>
    </row>
    <row r="656" spans="1:19" ht="24.95" customHeight="1">
      <c r="A656" s="229" t="str">
        <f>'RAW MONTHLY'!A656</f>
        <v>25/6/2021</v>
      </c>
      <c r="B656" s="230" t="str">
        <f>'RAW MONTHLY'!C656</f>
        <v>EXPRESS 33KV</v>
      </c>
      <c r="C656" s="5" t="str">
        <f t="shared" si="90"/>
        <v>1</v>
      </c>
      <c r="D656" s="5" t="str">
        <f>'RAW MONTHLY'!E656</f>
        <v>TCN L/S</v>
      </c>
      <c r="E656" s="5" t="str">
        <f t="shared" si="98"/>
        <v>L/S</v>
      </c>
      <c r="F656" s="37"/>
      <c r="G656" s="37"/>
      <c r="H656" s="17">
        <f t="shared" si="91"/>
        <v>0.87986111111111109</v>
      </c>
      <c r="I656" s="7">
        <f>'RAW MONTHLY'!H656</f>
        <v>0.87986111111111109</v>
      </c>
      <c r="J656" s="8">
        <f>'RAW MONTHLY'!I656</f>
        <v>0.88402777777777775</v>
      </c>
      <c r="K656" s="235">
        <f t="shared" si="92"/>
        <v>0.88402777777777775</v>
      </c>
      <c r="L656" s="16">
        <f t="shared" si="93"/>
        <v>0.1</v>
      </c>
      <c r="M656" s="16">
        <f t="shared" si="94"/>
        <v>9</v>
      </c>
      <c r="N656" s="236" t="str">
        <f t="shared" si="95"/>
        <v>9</v>
      </c>
      <c r="O656" s="16">
        <f>'RAW MONTHLY'!K656</f>
        <v>9</v>
      </c>
      <c r="P656" s="16" t="str">
        <f t="shared" si="96"/>
        <v>1</v>
      </c>
      <c r="Q656" s="241">
        <f>'RAW MONTHLY'!L656</f>
        <v>1</v>
      </c>
      <c r="R656" s="37"/>
      <c r="S656" s="242">
        <f t="shared" si="97"/>
        <v>0.1</v>
      </c>
    </row>
    <row r="657" spans="1:19" ht="24.95" customHeight="1">
      <c r="A657" s="229" t="str">
        <f>'RAW MONTHLY'!A657</f>
        <v>25/6/2021</v>
      </c>
      <c r="B657" s="230" t="str">
        <f>'RAW MONTHLY'!C657</f>
        <v>INDUSTRIAL 33KV</v>
      </c>
      <c r="C657" s="5" t="str">
        <f t="shared" si="90"/>
        <v>1</v>
      </c>
      <c r="D657" s="5" t="str">
        <f>'RAW MONTHLY'!E657</f>
        <v>TCN L/S</v>
      </c>
      <c r="E657" s="5" t="str">
        <f t="shared" si="98"/>
        <v>L/S</v>
      </c>
      <c r="F657" s="37"/>
      <c r="G657" s="37"/>
      <c r="H657" s="17">
        <f t="shared" si="91"/>
        <v>0.87986111111111109</v>
      </c>
      <c r="I657" s="7">
        <f>'RAW MONTHLY'!H657</f>
        <v>0.87986111111111109</v>
      </c>
      <c r="J657" s="8">
        <f>'RAW MONTHLY'!I657</f>
        <v>0.92499999999999993</v>
      </c>
      <c r="K657" s="235">
        <f t="shared" si="92"/>
        <v>0.92499999999999993</v>
      </c>
      <c r="L657" s="16">
        <f t="shared" si="93"/>
        <v>1.0833333333333333</v>
      </c>
      <c r="M657" s="16">
        <f t="shared" si="94"/>
        <v>5</v>
      </c>
      <c r="N657" s="236" t="str">
        <f t="shared" si="95"/>
        <v>5</v>
      </c>
      <c r="O657" s="16">
        <f>'RAW MONTHLY'!K657</f>
        <v>5</v>
      </c>
      <c r="P657" s="16" t="str">
        <f t="shared" si="96"/>
        <v>1</v>
      </c>
      <c r="Q657" s="241">
        <f>'RAW MONTHLY'!L657</f>
        <v>25</v>
      </c>
      <c r="R657" s="37"/>
      <c r="S657" s="242">
        <f t="shared" si="97"/>
        <v>27.083333333333332</v>
      </c>
    </row>
    <row r="658" spans="1:19" ht="24.95" customHeight="1">
      <c r="A658" s="229" t="str">
        <f>'RAW MONTHLY'!A658</f>
        <v>25/6/2021</v>
      </c>
      <c r="B658" s="230" t="str">
        <f>'RAW MONTHLY'!C658</f>
        <v>ROM 33KV</v>
      </c>
      <c r="C658" s="5" t="str">
        <f t="shared" si="90"/>
        <v>1</v>
      </c>
      <c r="D658" s="5" t="str">
        <f>'RAW MONTHLY'!E658</f>
        <v>EDC F/O</v>
      </c>
      <c r="E658" s="5" t="str">
        <f t="shared" si="98"/>
        <v>EDC</v>
      </c>
      <c r="F658" s="37"/>
      <c r="G658" s="37"/>
      <c r="H658" s="17">
        <f t="shared" si="91"/>
        <v>0.62013888888888891</v>
      </c>
      <c r="I658" s="7">
        <f>'RAW MONTHLY'!H658</f>
        <v>0.62013888888888891</v>
      </c>
      <c r="J658" s="8">
        <f>'RAW MONTHLY'!I658</f>
        <v>0.93958333333333333</v>
      </c>
      <c r="K658" s="235">
        <f t="shared" si="92"/>
        <v>0.93958333333333333</v>
      </c>
      <c r="L658" s="16">
        <f t="shared" si="93"/>
        <v>7.6666666666666679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1</v>
      </c>
      <c r="Q658" s="241">
        <f>'RAW MONTHLY'!L658</f>
        <v>14</v>
      </c>
      <c r="R658" s="37"/>
      <c r="S658" s="242">
        <f t="shared" si="97"/>
        <v>107.33333333333334</v>
      </c>
    </row>
    <row r="659" spans="1:19" ht="24.95" customHeight="1">
      <c r="A659" s="229">
        <f>'RAW MONTHLY'!A659</f>
        <v>44371</v>
      </c>
      <c r="B659" s="230" t="str">
        <f>'RAW MONTHLY'!C659</f>
        <v>APETE 33KV</v>
      </c>
      <c r="C659" s="5" t="str">
        <f t="shared" si="90"/>
        <v/>
      </c>
      <c r="D659" s="5" t="str">
        <f>'RAW MONTHLY'!E659</f>
        <v>EDC L/S</v>
      </c>
      <c r="E659" s="5" t="str">
        <f t="shared" si="98"/>
        <v>L/S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0.46180555555555558</v>
      </c>
      <c r="K659" s="235">
        <f t="shared" si="92"/>
        <v>0.46180555555555558</v>
      </c>
      <c r="L659" s="16">
        <f t="shared" si="93"/>
        <v>11.083333333333334</v>
      </c>
      <c r="M659" s="16">
        <f t="shared" si="94"/>
        <v>7.2</v>
      </c>
      <c r="N659" s="236" t="str">
        <f t="shared" si="95"/>
        <v>7.2</v>
      </c>
      <c r="O659" s="16">
        <f>'RAW MONTHLY'!K659</f>
        <v>7.2</v>
      </c>
      <c r="P659" s="16" t="str">
        <f t="shared" si="96"/>
        <v>1</v>
      </c>
      <c r="Q659" s="241">
        <f>'RAW MONTHLY'!L659</f>
        <v>9306</v>
      </c>
      <c r="R659" s="37"/>
      <c r="S659" s="242">
        <f t="shared" si="97"/>
        <v>103141.5</v>
      </c>
    </row>
    <row r="660" spans="1:19" ht="24.95" customHeight="1">
      <c r="A660" s="229">
        <f>'RAW MONTHLY'!A660</f>
        <v>44372</v>
      </c>
      <c r="B660" s="230" t="str">
        <f>'RAW MONTHLY'!C660</f>
        <v>APETE 33KV</v>
      </c>
      <c r="C660" s="5" t="str">
        <f t="shared" si="90"/>
        <v>1</v>
      </c>
      <c r="D660" s="5" t="str">
        <f>'RAW MONTHLY'!E660</f>
        <v>EDC L/S</v>
      </c>
      <c r="E660" s="5" t="str">
        <f t="shared" si="98"/>
        <v>L/S</v>
      </c>
      <c r="F660" s="37"/>
      <c r="G660" s="37"/>
      <c r="H660" s="17">
        <f t="shared" si="91"/>
        <v>0.54861111111111105</v>
      </c>
      <c r="I660" s="7">
        <f>'RAW MONTHLY'!H660</f>
        <v>0.54861111111111105</v>
      </c>
      <c r="J660" s="8">
        <f>'RAW MONTHLY'!I660</f>
        <v>0.99930555555555556</v>
      </c>
      <c r="K660" s="235">
        <f t="shared" si="92"/>
        <v>0.99930555555555556</v>
      </c>
      <c r="L660" s="16">
        <f t="shared" si="93"/>
        <v>10.816666666666666</v>
      </c>
      <c r="M660" s="16">
        <f t="shared" si="94"/>
        <v>7.2</v>
      </c>
      <c r="N660" s="236" t="str">
        <f t="shared" si="95"/>
        <v>7.2</v>
      </c>
      <c r="O660" s="16">
        <f>'RAW MONTHLY'!K660</f>
        <v>7.2</v>
      </c>
      <c r="P660" s="16" t="str">
        <f t="shared" si="96"/>
        <v>0</v>
      </c>
      <c r="Q660" s="241">
        <f>'RAW MONTHLY'!L660</f>
        <v>9306</v>
      </c>
      <c r="R660" s="37"/>
      <c r="S660" s="242">
        <f t="shared" si="97"/>
        <v>0</v>
      </c>
    </row>
    <row r="661" spans="1:19" ht="24.95" customHeight="1">
      <c r="A661" s="229">
        <f>'RAW MONTHLY'!A661</f>
        <v>44372</v>
      </c>
      <c r="B661" s="230" t="str">
        <f>'RAW MONTHLY'!C661</f>
        <v>ELEYELE  33KV</v>
      </c>
      <c r="C661" s="5" t="str">
        <f t="shared" si="90"/>
        <v>1</v>
      </c>
      <c r="D661" s="5" t="str">
        <f>'RAW MONTHLY'!E661</f>
        <v>TCN L/S</v>
      </c>
      <c r="E661" s="5" t="str">
        <f t="shared" si="98"/>
        <v>L/S</v>
      </c>
      <c r="F661" s="37"/>
      <c r="G661" s="37"/>
      <c r="H661" s="17">
        <f t="shared" si="91"/>
        <v>0.54861111111111105</v>
      </c>
      <c r="I661" s="7">
        <f>'RAW MONTHLY'!H661</f>
        <v>0.54861111111111105</v>
      </c>
      <c r="J661" s="8">
        <f>'RAW MONTHLY'!I661</f>
        <v>0.82986111111111116</v>
      </c>
      <c r="K661" s="235">
        <f t="shared" si="92"/>
        <v>0.82986111111111116</v>
      </c>
      <c r="L661" s="16">
        <f t="shared" si="93"/>
        <v>6.75</v>
      </c>
      <c r="M661" s="16">
        <f t="shared" si="94"/>
        <v>7.2</v>
      </c>
      <c r="N661" s="236" t="str">
        <f t="shared" si="95"/>
        <v>7.2</v>
      </c>
      <c r="O661" s="16">
        <f>'RAW MONTHLY'!K661</f>
        <v>7.2</v>
      </c>
      <c r="P661" s="16" t="str">
        <f t="shared" si="96"/>
        <v>1</v>
      </c>
      <c r="Q661" s="241">
        <f>'RAW MONTHLY'!L661</f>
        <v>9306</v>
      </c>
      <c r="R661" s="37"/>
      <c r="S661" s="242">
        <f t="shared" si="97"/>
        <v>62815.5</v>
      </c>
    </row>
    <row r="662" spans="1:19" ht="24.95" customHeight="1">
      <c r="A662" s="229">
        <f>'RAW MONTHLY'!A662</f>
        <v>44372</v>
      </c>
      <c r="B662" s="230" t="str">
        <f>'RAW MONTHLY'!C662</f>
        <v>MINISTER 33KV</v>
      </c>
      <c r="C662" s="5" t="str">
        <f t="shared" si="90"/>
        <v>1</v>
      </c>
      <c r="D662" s="5" t="str">
        <f>'RAW MONTHLY'!E662</f>
        <v>EDC L/S</v>
      </c>
      <c r="E662" s="5" t="str">
        <f t="shared" si="98"/>
        <v>L/S</v>
      </c>
      <c r="F662" s="37"/>
      <c r="G662" s="37"/>
      <c r="H662" s="17">
        <f t="shared" si="91"/>
        <v>0.55069444444444449</v>
      </c>
      <c r="I662" s="7">
        <f>'RAW MONTHLY'!H662</f>
        <v>0.55069444444444449</v>
      </c>
      <c r="J662" s="8">
        <f>'RAW MONTHLY'!I662</f>
        <v>0.99930555555555556</v>
      </c>
      <c r="K662" s="235">
        <f t="shared" si="92"/>
        <v>0.99930555555555556</v>
      </c>
      <c r="L662" s="16">
        <f t="shared" si="93"/>
        <v>10.766666666666667</v>
      </c>
      <c r="M662" s="16">
        <f t="shared" si="94"/>
        <v>7.0000000000000007E-2</v>
      </c>
      <c r="N662" s="236" t="str">
        <f t="shared" si="95"/>
        <v>0.07</v>
      </c>
      <c r="O662" s="16">
        <f>'RAW MONTHLY'!K662</f>
        <v>7.0000000000000007E-2</v>
      </c>
      <c r="P662" s="16" t="str">
        <f t="shared" si="96"/>
        <v>0</v>
      </c>
      <c r="Q662" s="241">
        <f>'RAW MONTHLY'!L662</f>
        <v>1065</v>
      </c>
      <c r="R662" s="37"/>
      <c r="S662" s="242">
        <f t="shared" si="97"/>
        <v>0</v>
      </c>
    </row>
    <row r="663" spans="1:19" ht="24.95" customHeight="1">
      <c r="A663" s="229" t="str">
        <f>'RAW MONTHLY'!A663</f>
        <v>24/6/2021</v>
      </c>
      <c r="B663" s="230" t="str">
        <f>'RAW MONTHLY'!C663</f>
        <v>OMI ADIO 33KV FDR</v>
      </c>
      <c r="C663" s="5" t="str">
        <f t="shared" si="90"/>
        <v/>
      </c>
      <c r="D663" s="5" t="str">
        <f>'RAW MONTHLY'!E663</f>
        <v>TCN/L/S</v>
      </c>
      <c r="E663" s="5" t="str">
        <f t="shared" si="98"/>
        <v>L/S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0.10902777777777778</v>
      </c>
      <c r="K663" s="235">
        <f t="shared" si="92"/>
        <v>0.10902777777777778</v>
      </c>
      <c r="L663" s="16">
        <f t="shared" si="93"/>
        <v>2.6166666666666667</v>
      </c>
      <c r="M663" s="16">
        <f t="shared" si="94"/>
        <v>0</v>
      </c>
      <c r="N663" s="236" t="str">
        <f t="shared" si="95"/>
        <v>0</v>
      </c>
      <c r="O663" s="16" t="str">
        <f>'RAW MONTHLY'!K663</f>
        <v>0MW</v>
      </c>
      <c r="P663" s="16" t="str">
        <f t="shared" si="96"/>
        <v>1</v>
      </c>
      <c r="Q663" s="241">
        <f>'RAW MONTHLY'!L663</f>
        <v>9634</v>
      </c>
      <c r="R663" s="37"/>
      <c r="S663" s="242">
        <f t="shared" si="97"/>
        <v>25208.966666666667</v>
      </c>
    </row>
    <row r="664" spans="1:19" ht="24.95" customHeight="1">
      <c r="A664" s="229" t="str">
        <f>'RAW MONTHLY'!A664</f>
        <v>24/6/2021</v>
      </c>
      <c r="B664" s="230" t="str">
        <f>'RAW MONTHLY'!C664</f>
        <v>ERUWA TOWN 33KV FDR</v>
      </c>
      <c r="C664" s="5" t="str">
        <f t="shared" si="90"/>
        <v/>
      </c>
      <c r="D664" s="5" t="str">
        <f>'RAW MONTHLY'!E664</f>
        <v>TCN/L/S</v>
      </c>
      <c r="E664" s="5" t="str">
        <f t="shared" si="98"/>
        <v>L/S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0.2986111111111111</v>
      </c>
      <c r="K664" s="235">
        <f t="shared" si="92"/>
        <v>0.2986111111111111</v>
      </c>
      <c r="L664" s="16">
        <f t="shared" si="93"/>
        <v>7.1666666666666661</v>
      </c>
      <c r="M664" s="16">
        <f t="shared" si="94"/>
        <v>3.4</v>
      </c>
      <c r="N664" s="236" t="str">
        <f t="shared" si="95"/>
        <v>3.4</v>
      </c>
      <c r="O664" s="16" t="str">
        <f>'RAW MONTHLY'!K664</f>
        <v>3.4MW</v>
      </c>
      <c r="P664" s="16" t="str">
        <f t="shared" si="96"/>
        <v>1</v>
      </c>
      <c r="Q664" s="241">
        <f>'RAW MONTHLY'!L664</f>
        <v>4000</v>
      </c>
      <c r="R664" s="37"/>
      <c r="S664" s="242">
        <f t="shared" si="97"/>
        <v>28666.666666666664</v>
      </c>
    </row>
    <row r="665" spans="1:19" ht="24.95" customHeight="1">
      <c r="A665" s="229" t="str">
        <f>'RAW MONTHLY'!A665</f>
        <v>25/6/2021</v>
      </c>
      <c r="B665" s="230" t="str">
        <f>'RAW MONTHLY'!C665</f>
        <v>APATA 33KV FDR</v>
      </c>
      <c r="C665" s="5" t="str">
        <f t="shared" si="90"/>
        <v>1</v>
      </c>
      <c r="D665" s="5" t="str">
        <f>'RAW MONTHLY'!E665</f>
        <v>TCN/L/S</v>
      </c>
      <c r="E665" s="5" t="str">
        <f t="shared" si="98"/>
        <v>L/S</v>
      </c>
      <c r="F665" s="37"/>
      <c r="G665" s="37"/>
      <c r="H665" s="17">
        <f t="shared" si="91"/>
        <v>3.7499999999999999E-2</v>
      </c>
      <c r="I665" s="7">
        <f>'RAW MONTHLY'!H665</f>
        <v>3.7499999999999999E-2</v>
      </c>
      <c r="J665" s="8">
        <f>'RAW MONTHLY'!I665</f>
        <v>4.8611111111111112E-2</v>
      </c>
      <c r="K665" s="235">
        <f t="shared" si="92"/>
        <v>4.8611111111111112E-2</v>
      </c>
      <c r="L665" s="16">
        <f t="shared" si="93"/>
        <v>0.26666666666666666</v>
      </c>
      <c r="M665" s="16">
        <f t="shared" si="94"/>
        <v>7</v>
      </c>
      <c r="N665" s="236" t="str">
        <f t="shared" si="95"/>
        <v>7</v>
      </c>
      <c r="O665" s="16" t="str">
        <f>'RAW MONTHLY'!K665</f>
        <v>7MW</v>
      </c>
      <c r="P665" s="16" t="str">
        <f t="shared" si="96"/>
        <v>1</v>
      </c>
      <c r="Q665" s="241">
        <f>'RAW MONTHLY'!L665</f>
        <v>117</v>
      </c>
      <c r="R665" s="37"/>
      <c r="S665" s="242">
        <f t="shared" si="97"/>
        <v>31.2</v>
      </c>
    </row>
    <row r="666" spans="1:19" ht="24.95" customHeight="1">
      <c r="A666" s="229" t="str">
        <f>'RAW MONTHLY'!A666</f>
        <v>25/6/2021</v>
      </c>
      <c r="B666" s="230" t="str">
        <f>'RAW MONTHLY'!C666</f>
        <v>OMI ADIO 33KV FDR</v>
      </c>
      <c r="C666" s="5" t="str">
        <f t="shared" si="90"/>
        <v>1</v>
      </c>
      <c r="D666" s="5" t="str">
        <f>'RAW MONTHLY'!E666</f>
        <v>TCN/L/S</v>
      </c>
      <c r="E666" s="5" t="str">
        <f t="shared" si="98"/>
        <v>L/S</v>
      </c>
      <c r="F666" s="37"/>
      <c r="G666" s="37"/>
      <c r="H666" s="17">
        <f t="shared" si="91"/>
        <v>0.26666666666666666</v>
      </c>
      <c r="I666" s="7">
        <f>'RAW MONTHLY'!H666</f>
        <v>0.26666666666666666</v>
      </c>
      <c r="J666" s="8">
        <f>'RAW MONTHLY'!I666</f>
        <v>0.4236111111111111</v>
      </c>
      <c r="K666" s="235">
        <f t="shared" si="92"/>
        <v>0.4236111111111111</v>
      </c>
      <c r="L666" s="16">
        <f t="shared" si="93"/>
        <v>3.7666666666666666</v>
      </c>
      <c r="M666" s="16">
        <f t="shared" si="94"/>
        <v>8.5</v>
      </c>
      <c r="N666" s="236" t="str">
        <f t="shared" si="95"/>
        <v>8.5</v>
      </c>
      <c r="O666" s="16" t="str">
        <f>'RAW MONTHLY'!K666</f>
        <v>8.5MW</v>
      </c>
      <c r="P666" s="16" t="str">
        <f t="shared" si="96"/>
        <v>1</v>
      </c>
      <c r="Q666" s="241">
        <f>'RAW MONTHLY'!L666</f>
        <v>9634</v>
      </c>
      <c r="R666" s="37"/>
      <c r="S666" s="242">
        <f t="shared" si="97"/>
        <v>36288.066666666666</v>
      </c>
    </row>
    <row r="667" spans="1:19" ht="24.95" customHeight="1">
      <c r="A667" s="229" t="str">
        <f>'RAW MONTHLY'!A667</f>
        <v>25/6/2021</v>
      </c>
      <c r="B667" s="230" t="str">
        <f>'RAW MONTHLY'!C667</f>
        <v>OMI ADIO 33KV FDR</v>
      </c>
      <c r="C667" s="5" t="str">
        <f t="shared" si="90"/>
        <v>1</v>
      </c>
      <c r="D667" s="5" t="str">
        <f>'RAW MONTHLY'!E667</f>
        <v>EDC/E/F</v>
      </c>
      <c r="E667" s="5" t="str">
        <f t="shared" si="98"/>
        <v>EDC</v>
      </c>
      <c r="F667" s="37"/>
      <c r="G667" s="37"/>
      <c r="H667" s="17">
        <f t="shared" si="91"/>
        <v>0.51111111111111118</v>
      </c>
      <c r="I667" s="7">
        <f>'RAW MONTHLY'!H667</f>
        <v>0.51111111111111118</v>
      </c>
      <c r="J667" s="8">
        <f>'RAW MONTHLY'!I667</f>
        <v>0.8520833333333333</v>
      </c>
      <c r="K667" s="235">
        <f t="shared" si="92"/>
        <v>0.8520833333333333</v>
      </c>
      <c r="L667" s="16">
        <f t="shared" si="93"/>
        <v>8.1833333333333336</v>
      </c>
      <c r="M667" s="16">
        <f t="shared" si="94"/>
        <v>5.7</v>
      </c>
      <c r="N667" s="236" t="str">
        <f t="shared" si="95"/>
        <v>5.7</v>
      </c>
      <c r="O667" s="16" t="str">
        <f>'RAW MONTHLY'!K667</f>
        <v>5.7MW</v>
      </c>
      <c r="P667" s="16" t="str">
        <f t="shared" si="96"/>
        <v>1</v>
      </c>
      <c r="Q667" s="241">
        <f>'RAW MONTHLY'!L667</f>
        <v>9634</v>
      </c>
      <c r="R667" s="37"/>
      <c r="S667" s="242">
        <f t="shared" si="97"/>
        <v>78838.233333333337</v>
      </c>
    </row>
    <row r="668" spans="1:19" ht="24.95" customHeight="1">
      <c r="A668" s="229" t="str">
        <f>'RAW MONTHLY'!A668</f>
        <v>25/6/2021</v>
      </c>
      <c r="B668" s="230" t="str">
        <f>'RAW MONTHLY'!C668</f>
        <v>ERUWA/LANLATE 33KV FDR</v>
      </c>
      <c r="C668" s="5" t="str">
        <f t="shared" si="90"/>
        <v>1</v>
      </c>
      <c r="D668" s="5" t="str">
        <f>'RAW MONTHLY'!E668</f>
        <v>EDC/E/F</v>
      </c>
      <c r="E668" s="5" t="str">
        <f t="shared" si="98"/>
        <v>EDC</v>
      </c>
      <c r="F668" s="37"/>
      <c r="G668" s="37"/>
      <c r="H668" s="17">
        <f t="shared" si="91"/>
        <v>0.51111111111111118</v>
      </c>
      <c r="I668" s="7">
        <f>'RAW MONTHLY'!H668</f>
        <v>0.51111111111111118</v>
      </c>
      <c r="J668" s="8">
        <f>'RAW MONTHLY'!I668</f>
        <v>0.51597222222222217</v>
      </c>
      <c r="K668" s="235">
        <f t="shared" si="92"/>
        <v>0.51597222222222217</v>
      </c>
      <c r="L668" s="16">
        <f t="shared" si="93"/>
        <v>0.11666666666666667</v>
      </c>
      <c r="M668" s="16">
        <f t="shared" si="94"/>
        <v>11</v>
      </c>
      <c r="N668" s="236" t="str">
        <f t="shared" si="95"/>
        <v>11</v>
      </c>
      <c r="O668" s="16" t="str">
        <f>'RAW MONTHLY'!K668</f>
        <v>11MW</v>
      </c>
      <c r="P668" s="16" t="str">
        <f t="shared" si="96"/>
        <v>1</v>
      </c>
      <c r="Q668" s="241">
        <f>'RAW MONTHLY'!L668</f>
        <v>4010</v>
      </c>
      <c r="R668" s="37"/>
      <c r="S668" s="242">
        <f t="shared" si="97"/>
        <v>467.83333333333331</v>
      </c>
    </row>
    <row r="669" spans="1:19" ht="24.95" customHeight="1">
      <c r="A669" s="229" t="str">
        <f>'RAW MONTHLY'!A669</f>
        <v>25/6/2021</v>
      </c>
      <c r="B669" s="230" t="str">
        <f>'RAW MONTHLY'!C669</f>
        <v>ERUWA TOWN 33KV FDR</v>
      </c>
      <c r="C669" s="5" t="str">
        <f t="shared" si="90"/>
        <v>1</v>
      </c>
      <c r="D669" s="5" t="str">
        <f>'RAW MONTHLY'!E669</f>
        <v>EDC/F/O</v>
      </c>
      <c r="E669" s="5" t="str">
        <f t="shared" si="98"/>
        <v>EDC</v>
      </c>
      <c r="F669" s="37"/>
      <c r="G669" s="37"/>
      <c r="H669" s="17">
        <f t="shared" si="91"/>
        <v>0.51111111111111118</v>
      </c>
      <c r="I669" s="7">
        <f>'RAW MONTHLY'!H669</f>
        <v>0.51111111111111118</v>
      </c>
      <c r="J669" s="8">
        <f>'RAW MONTHLY'!I669</f>
        <v>0.99930555555555556</v>
      </c>
      <c r="K669" s="235">
        <f t="shared" si="92"/>
        <v>0.99930555555555556</v>
      </c>
      <c r="L669" s="16">
        <f t="shared" si="93"/>
        <v>11.716666666666667</v>
      </c>
      <c r="M669" s="16">
        <f t="shared" si="94"/>
        <v>4.5</v>
      </c>
      <c r="N669" s="236" t="str">
        <f t="shared" si="95"/>
        <v>4.5</v>
      </c>
      <c r="O669" s="16" t="str">
        <f>'RAW MONTHLY'!K669</f>
        <v>4.5MW</v>
      </c>
      <c r="P669" s="16" t="str">
        <f t="shared" si="96"/>
        <v>0</v>
      </c>
      <c r="Q669" s="241">
        <f>'RAW MONTHLY'!L669</f>
        <v>0</v>
      </c>
      <c r="R669" s="37"/>
      <c r="S669" s="242">
        <f t="shared" si="97"/>
        <v>0</v>
      </c>
    </row>
    <row r="670" spans="1:19" ht="24.95" customHeight="1">
      <c r="A670" s="229" t="str">
        <f>'RAW MONTHLY'!A670</f>
        <v>25/6/2021</v>
      </c>
      <c r="B670" s="230" t="str">
        <f>'RAW MONTHLY'!C670</f>
        <v>APATA 33KV FDR</v>
      </c>
      <c r="C670" s="5" t="str">
        <f t="shared" si="90"/>
        <v>1</v>
      </c>
      <c r="D670" s="5" t="str">
        <f>'RAW MONTHLY'!E670</f>
        <v>TCN/L/S</v>
      </c>
      <c r="E670" s="5" t="str">
        <f t="shared" si="98"/>
        <v>L/S</v>
      </c>
      <c r="F670" s="37"/>
      <c r="G670" s="37"/>
      <c r="H670" s="17">
        <f t="shared" si="91"/>
        <v>0.54722222222222217</v>
      </c>
      <c r="I670" s="7">
        <f>'RAW MONTHLY'!H670</f>
        <v>0.54722222222222217</v>
      </c>
      <c r="J670" s="8">
        <f>'RAW MONTHLY'!I670</f>
        <v>0.83194444444444438</v>
      </c>
      <c r="K670" s="235">
        <f t="shared" si="92"/>
        <v>0.83194444444444438</v>
      </c>
      <c r="L670" s="16">
        <f t="shared" si="93"/>
        <v>6.833333333333333</v>
      </c>
      <c r="M670" s="16">
        <f t="shared" si="94"/>
        <v>6</v>
      </c>
      <c r="N670" s="236" t="str">
        <f t="shared" si="95"/>
        <v>6</v>
      </c>
      <c r="O670" s="16" t="str">
        <f>'RAW MONTHLY'!K670</f>
        <v>6MW</v>
      </c>
      <c r="P670" s="16" t="str">
        <f t="shared" si="96"/>
        <v>1</v>
      </c>
      <c r="Q670" s="241">
        <f>'RAW MONTHLY'!L670</f>
        <v>117</v>
      </c>
      <c r="R670" s="37"/>
      <c r="S670" s="242">
        <f t="shared" si="97"/>
        <v>799.5</v>
      </c>
    </row>
    <row r="671" spans="1:19" ht="24.95" customHeight="1">
      <c r="A671" s="229" t="str">
        <f>'RAW MONTHLY'!A671</f>
        <v>25/6/2021</v>
      </c>
      <c r="B671" s="230" t="str">
        <f>'RAW MONTHLY'!C671</f>
        <v>ERUWA/LANLATE 33KV FDR</v>
      </c>
      <c r="C671" s="5" t="str">
        <f t="shared" si="90"/>
        <v>1</v>
      </c>
      <c r="D671" s="5" t="str">
        <f>'RAW MONTHLY'!E671</f>
        <v>TCN/L/S</v>
      </c>
      <c r="E671" s="5" t="str">
        <f t="shared" si="98"/>
        <v>L/S</v>
      </c>
      <c r="F671" s="37"/>
      <c r="G671" s="37"/>
      <c r="H671" s="17">
        <f t="shared" si="91"/>
        <v>0.56805555555555554</v>
      </c>
      <c r="I671" s="7">
        <f>'RAW MONTHLY'!H671</f>
        <v>0.56805555555555554</v>
      </c>
      <c r="J671" s="8">
        <f>'RAW MONTHLY'!I671</f>
        <v>0.76736111111111116</v>
      </c>
      <c r="K671" s="235">
        <f t="shared" si="92"/>
        <v>0.76736111111111116</v>
      </c>
      <c r="L671" s="16">
        <f t="shared" si="93"/>
        <v>4.7833333333333332</v>
      </c>
      <c r="M671" s="16">
        <f t="shared" si="94"/>
        <v>5</v>
      </c>
      <c r="N671" s="236" t="str">
        <f t="shared" si="95"/>
        <v>5</v>
      </c>
      <c r="O671" s="16" t="str">
        <f>'RAW MONTHLY'!K671</f>
        <v>5MW</v>
      </c>
      <c r="P671" s="16" t="str">
        <f t="shared" si="96"/>
        <v>1</v>
      </c>
      <c r="Q671" s="241">
        <f>'RAW MONTHLY'!L671</f>
        <v>4010</v>
      </c>
      <c r="R671" s="37"/>
      <c r="S671" s="242">
        <f t="shared" si="97"/>
        <v>19181.166666666668</v>
      </c>
    </row>
    <row r="672" spans="1:19" ht="24.95" customHeight="1">
      <c r="A672" s="229" t="str">
        <f>'RAW MONTHLY'!A672</f>
        <v>26/6/2021</v>
      </c>
      <c r="B672" s="230" t="str">
        <f>'RAW MONTHLY'!C672</f>
        <v>EXPRESS 33KV</v>
      </c>
      <c r="C672" s="5" t="str">
        <f t="shared" si="90"/>
        <v>1</v>
      </c>
      <c r="D672" s="5" t="str">
        <f>'RAW MONTHLY'!E672</f>
        <v>EDC F/O</v>
      </c>
      <c r="E672" s="5" t="str">
        <f t="shared" si="98"/>
        <v>EDC</v>
      </c>
      <c r="F672" s="37"/>
      <c r="G672" s="37"/>
      <c r="H672" s="17">
        <f t="shared" si="91"/>
        <v>0.22013888888888888</v>
      </c>
      <c r="I672" s="7">
        <f>'RAW MONTHLY'!H672</f>
        <v>0.22013888888888888</v>
      </c>
      <c r="J672" s="8">
        <f>'RAW MONTHLY'!I672</f>
        <v>0.40833333333333338</v>
      </c>
      <c r="K672" s="235">
        <f t="shared" si="92"/>
        <v>0.40833333333333338</v>
      </c>
      <c r="L672" s="16">
        <f t="shared" si="93"/>
        <v>4.5166666666666666</v>
      </c>
      <c r="M672" s="16">
        <f t="shared" si="94"/>
        <v>8</v>
      </c>
      <c r="N672" s="236" t="str">
        <f t="shared" si="95"/>
        <v>8</v>
      </c>
      <c r="O672" s="16">
        <f>'RAW MONTHLY'!K672</f>
        <v>8</v>
      </c>
      <c r="P672" s="16" t="str">
        <f t="shared" si="96"/>
        <v>1</v>
      </c>
      <c r="Q672" s="241">
        <f>'RAW MONTHLY'!L672</f>
        <v>1</v>
      </c>
      <c r="R672" s="37"/>
      <c r="S672" s="242">
        <f t="shared" si="97"/>
        <v>4.5166666666666666</v>
      </c>
    </row>
    <row r="673" spans="1:19" ht="24.95" customHeight="1">
      <c r="A673" s="229" t="str">
        <f>'RAW MONTHLY'!A673</f>
        <v>26/6/2021</v>
      </c>
      <c r="B673" s="230" t="str">
        <f>'RAW MONTHLY'!C673</f>
        <v>INDUSTRIAL 33KV</v>
      </c>
      <c r="C673" s="5" t="str">
        <f t="shared" si="90"/>
        <v>1</v>
      </c>
      <c r="D673" s="5" t="str">
        <f>'RAW MONTHLY'!E673</f>
        <v>EDC F/O</v>
      </c>
      <c r="E673" s="5" t="str">
        <f t="shared" si="98"/>
        <v>EDC</v>
      </c>
      <c r="F673" s="37"/>
      <c r="G673" s="37"/>
      <c r="H673" s="17">
        <f t="shared" si="91"/>
        <v>0.22500000000000001</v>
      </c>
      <c r="I673" s="7">
        <f>'RAW MONTHLY'!H673</f>
        <v>0.22500000000000001</v>
      </c>
      <c r="J673" s="8">
        <f>'RAW MONTHLY'!I673</f>
        <v>0.99930555555555556</v>
      </c>
      <c r="K673" s="235">
        <f t="shared" si="92"/>
        <v>0.99930555555555556</v>
      </c>
      <c r="L673" s="16">
        <f t="shared" si="93"/>
        <v>18.583333333333332</v>
      </c>
      <c r="M673" s="16">
        <f t="shared" si="94"/>
        <v>4</v>
      </c>
      <c r="N673" s="236" t="str">
        <f t="shared" si="95"/>
        <v>4</v>
      </c>
      <c r="O673" s="16">
        <f>'RAW MONTHLY'!K673</f>
        <v>4</v>
      </c>
      <c r="P673" s="16" t="str">
        <f t="shared" si="96"/>
        <v>0</v>
      </c>
      <c r="Q673" s="241">
        <f>'RAW MONTHLY'!L673</f>
        <v>0</v>
      </c>
      <c r="R673" s="37"/>
      <c r="S673" s="242">
        <f t="shared" si="97"/>
        <v>0</v>
      </c>
    </row>
    <row r="674" spans="1:19" ht="24.95" customHeight="1">
      <c r="A674" s="229" t="str">
        <f>'RAW MONTHLY'!A674</f>
        <v>26/6/2021</v>
      </c>
      <c r="B674" s="230" t="str">
        <f>'RAW MONTHLY'!C674</f>
        <v>OLUYOLE 33KV</v>
      </c>
      <c r="C674" s="5" t="str">
        <f t="shared" si="90"/>
        <v>1</v>
      </c>
      <c r="D674" s="5" t="str">
        <f>'RAW MONTHLY'!E674</f>
        <v>EDC F/O</v>
      </c>
      <c r="E674" s="5" t="str">
        <f t="shared" si="98"/>
        <v>EDC</v>
      </c>
      <c r="F674" s="37"/>
      <c r="G674" s="37"/>
      <c r="H674" s="17">
        <f t="shared" si="91"/>
        <v>0.22916666666666666</v>
      </c>
      <c r="I674" s="7">
        <f>'RAW MONTHLY'!H674</f>
        <v>0.22916666666666666</v>
      </c>
      <c r="J674" s="8">
        <f>'RAW MONTHLY'!I674</f>
        <v>0.39444444444444443</v>
      </c>
      <c r="K674" s="235">
        <f t="shared" si="92"/>
        <v>0.39444444444444443</v>
      </c>
      <c r="L674" s="16">
        <f t="shared" si="93"/>
        <v>3.9666666666666668</v>
      </c>
      <c r="M674" s="16">
        <f t="shared" si="94"/>
        <v>12</v>
      </c>
      <c r="N674" s="236" t="str">
        <f t="shared" si="95"/>
        <v>12</v>
      </c>
      <c r="O674" s="16">
        <f>'RAW MONTHLY'!K674</f>
        <v>12</v>
      </c>
      <c r="P674" s="16" t="str">
        <f t="shared" si="96"/>
        <v>1</v>
      </c>
      <c r="Q674" s="241">
        <f>'RAW MONTHLY'!L674</f>
        <v>14</v>
      </c>
      <c r="R674" s="37"/>
      <c r="S674" s="242">
        <f t="shared" si="97"/>
        <v>55.533333333333331</v>
      </c>
    </row>
    <row r="675" spans="1:19" ht="24.95" customHeight="1">
      <c r="A675" s="229" t="str">
        <f>'RAW MONTHLY'!A675</f>
        <v>26/6/2021</v>
      </c>
      <c r="B675" s="230" t="str">
        <f>'RAW MONTHLY'!C675</f>
        <v>INTERCHANGE 33KV</v>
      </c>
      <c r="C675" s="5" t="str">
        <f t="shared" si="90"/>
        <v>1</v>
      </c>
      <c r="D675" s="5" t="str">
        <f>'RAW MONTHLY'!E675</f>
        <v>EDC F/O</v>
      </c>
      <c r="E675" s="5" t="str">
        <f t="shared" si="98"/>
        <v>EDC</v>
      </c>
      <c r="F675" s="37"/>
      <c r="G675" s="37"/>
      <c r="H675" s="17">
        <f t="shared" si="91"/>
        <v>0.23124999999999998</v>
      </c>
      <c r="I675" s="7">
        <f>'RAW MONTHLY'!H675</f>
        <v>0.23124999999999998</v>
      </c>
      <c r="J675" s="8">
        <f>'RAW MONTHLY'!I675</f>
        <v>0.82152777777777775</v>
      </c>
      <c r="K675" s="235">
        <f t="shared" si="92"/>
        <v>0.82152777777777775</v>
      </c>
      <c r="L675" s="16">
        <f t="shared" si="93"/>
        <v>14.166666666666668</v>
      </c>
      <c r="M675" s="16">
        <f t="shared" si="94"/>
        <v>7</v>
      </c>
      <c r="N675" s="236" t="str">
        <f t="shared" si="95"/>
        <v>7</v>
      </c>
      <c r="O675" s="16">
        <f>'RAW MONTHLY'!K675</f>
        <v>7</v>
      </c>
      <c r="P675" s="16" t="str">
        <f t="shared" si="96"/>
        <v>1</v>
      </c>
      <c r="Q675" s="241">
        <f>'RAW MONTHLY'!L675</f>
        <v>492</v>
      </c>
      <c r="R675" s="37"/>
      <c r="S675" s="242">
        <f t="shared" si="97"/>
        <v>6970.0000000000009</v>
      </c>
    </row>
    <row r="676" spans="1:19" ht="24.95" customHeight="1">
      <c r="A676" s="229" t="str">
        <f>'RAW MONTHLY'!A676</f>
        <v>26/6/2021</v>
      </c>
      <c r="B676" s="230" t="str">
        <f>'RAW MONTHLY'!C676</f>
        <v>LIBERTY 33KV</v>
      </c>
      <c r="C676" s="5" t="str">
        <f t="shared" si="90"/>
        <v>1</v>
      </c>
      <c r="D676" s="5" t="str">
        <f>'RAW MONTHLY'!E676</f>
        <v>EDC F/O</v>
      </c>
      <c r="E676" s="5" t="str">
        <f t="shared" si="98"/>
        <v>EDC</v>
      </c>
      <c r="F676" s="37"/>
      <c r="G676" s="37"/>
      <c r="H676" s="17">
        <f t="shared" si="91"/>
        <v>0.33402777777777781</v>
      </c>
      <c r="I676" s="7">
        <f>'RAW MONTHLY'!H676</f>
        <v>0.33402777777777781</v>
      </c>
      <c r="J676" s="8">
        <f>'RAW MONTHLY'!I676</f>
        <v>0.4055555555555555</v>
      </c>
      <c r="K676" s="235">
        <f t="shared" si="92"/>
        <v>0.4055555555555555</v>
      </c>
      <c r="L676" s="16">
        <f t="shared" si="93"/>
        <v>1.7166666666666668</v>
      </c>
      <c r="M676" s="16">
        <f t="shared" si="94"/>
        <v>0.1</v>
      </c>
      <c r="N676" s="236" t="str">
        <f t="shared" si="95"/>
        <v>0.1</v>
      </c>
      <c r="O676" s="16">
        <f>'RAW MONTHLY'!K676</f>
        <v>0.1</v>
      </c>
      <c r="P676" s="16" t="str">
        <f t="shared" si="96"/>
        <v>1</v>
      </c>
      <c r="Q676" s="241">
        <f>'RAW MONTHLY'!L676</f>
        <v>11</v>
      </c>
      <c r="R676" s="37"/>
      <c r="S676" s="242">
        <f t="shared" si="97"/>
        <v>18.883333333333333</v>
      </c>
    </row>
    <row r="677" spans="1:19" ht="24.95" customHeight="1">
      <c r="A677" s="229" t="str">
        <f>'RAW MONTHLY'!A677</f>
        <v>26/6/2021</v>
      </c>
      <c r="B677" s="230" t="str">
        <f>'RAW MONTHLY'!C677</f>
        <v>EXPRESS 33KV</v>
      </c>
      <c r="C677" s="5" t="str">
        <f t="shared" si="90"/>
        <v>1</v>
      </c>
      <c r="D677" s="5" t="str">
        <f>'RAW MONTHLY'!E677</f>
        <v>EDC F/O</v>
      </c>
      <c r="E677" s="5" t="str">
        <f t="shared" si="98"/>
        <v>EDC</v>
      </c>
      <c r="F677" s="37"/>
      <c r="G677" s="37"/>
      <c r="H677" s="17">
        <f t="shared" si="91"/>
        <v>0.88958333333333339</v>
      </c>
      <c r="I677" s="7">
        <f>'RAW MONTHLY'!H677</f>
        <v>0.88958333333333339</v>
      </c>
      <c r="J677" s="8">
        <f>'RAW MONTHLY'!I677</f>
        <v>0.99930555555555556</v>
      </c>
      <c r="K677" s="235">
        <f t="shared" si="92"/>
        <v>0.99930555555555556</v>
      </c>
      <c r="L677" s="16">
        <f t="shared" si="93"/>
        <v>2.6333333333333333</v>
      </c>
      <c r="M677" s="16">
        <f t="shared" si="94"/>
        <v>8</v>
      </c>
      <c r="N677" s="236" t="str">
        <f t="shared" si="95"/>
        <v>8</v>
      </c>
      <c r="O677" s="16">
        <f>'RAW MONTHLY'!K677</f>
        <v>8</v>
      </c>
      <c r="P677" s="16" t="str">
        <f t="shared" si="96"/>
        <v>0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 t="str">
        <f>'RAW MONTHLY'!A678</f>
        <v>26/6/2021</v>
      </c>
      <c r="B678" s="230" t="str">
        <f>'RAW MONTHLY'!C678</f>
        <v>ROM 33KV</v>
      </c>
      <c r="C678" s="5" t="str">
        <f t="shared" si="90"/>
        <v>1</v>
      </c>
      <c r="D678" s="5" t="str">
        <f>'RAW MONTHLY'!E678</f>
        <v>EDC F/O</v>
      </c>
      <c r="E678" s="5" t="str">
        <f t="shared" si="98"/>
        <v>EDC</v>
      </c>
      <c r="F678" s="37"/>
      <c r="G678" s="37"/>
      <c r="H678" s="17">
        <f t="shared" si="91"/>
        <v>0.23124999999999998</v>
      </c>
      <c r="I678" s="7">
        <f>'RAW MONTHLY'!H678</f>
        <v>0.23124999999999998</v>
      </c>
      <c r="J678" s="8">
        <f>'RAW MONTHLY'!I678</f>
        <v>0.84861111111111109</v>
      </c>
      <c r="K678" s="235">
        <f t="shared" si="92"/>
        <v>0.84861111111111109</v>
      </c>
      <c r="L678" s="16">
        <f t="shared" si="93"/>
        <v>14.816666666666666</v>
      </c>
      <c r="M678" s="16">
        <f t="shared" si="94"/>
        <v>0</v>
      </c>
      <c r="N678" s="236" t="str">
        <f t="shared" si="95"/>
        <v>0</v>
      </c>
      <c r="O678" s="16">
        <f>'RAW MONTHLY'!K678</f>
        <v>0</v>
      </c>
      <c r="P678" s="16" t="str">
        <f t="shared" si="96"/>
        <v>1</v>
      </c>
      <c r="Q678" s="241">
        <f>'RAW MONTHLY'!L678</f>
        <v>14</v>
      </c>
      <c r="R678" s="37"/>
      <c r="S678" s="242">
        <f t="shared" si="97"/>
        <v>207.43333333333334</v>
      </c>
    </row>
    <row r="679" spans="1:19" ht="24.95" customHeight="1">
      <c r="A679" s="229">
        <f>'RAW MONTHLY'!A679</f>
        <v>44372</v>
      </c>
      <c r="B679" s="230" t="str">
        <f>'RAW MONTHLY'!C679</f>
        <v>APETE 33KV</v>
      </c>
      <c r="C679" s="5" t="str">
        <f t="shared" si="90"/>
        <v/>
      </c>
      <c r="D679" s="5" t="str">
        <f>'RAW MONTHLY'!E679</f>
        <v>EDC L/S</v>
      </c>
      <c r="E679" s="5" t="str">
        <f t="shared" si="98"/>
        <v>L/S</v>
      </c>
      <c r="F679" s="37"/>
      <c r="G679" s="37"/>
      <c r="H679" s="17">
        <f t="shared" si="91"/>
        <v>0</v>
      </c>
      <c r="I679" s="7">
        <f>'RAW MONTHLY'!H679</f>
        <v>0</v>
      </c>
      <c r="J679" s="8">
        <f>'RAW MONTHLY'!I679</f>
        <v>0.99930555555555556</v>
      </c>
      <c r="K679" s="235">
        <f t="shared" si="92"/>
        <v>0.99930555555555556</v>
      </c>
      <c r="L679" s="16">
        <f t="shared" si="93"/>
        <v>23.983333333333334</v>
      </c>
      <c r="M679" s="16">
        <f t="shared" si="94"/>
        <v>7.2</v>
      </c>
      <c r="N679" s="236" t="str">
        <f t="shared" si="95"/>
        <v>7.2</v>
      </c>
      <c r="O679" s="16">
        <f>'RAW MONTHLY'!K679</f>
        <v>7.2</v>
      </c>
      <c r="P679" s="16" t="str">
        <f t="shared" si="96"/>
        <v>0</v>
      </c>
      <c r="Q679" s="241">
        <f>'RAW MONTHLY'!L679</f>
        <v>0</v>
      </c>
      <c r="R679" s="37"/>
      <c r="S679" s="242">
        <f t="shared" si="97"/>
        <v>0</v>
      </c>
    </row>
    <row r="680" spans="1:19" ht="24.95" customHeight="1">
      <c r="A680" s="229">
        <f>'RAW MONTHLY'!A680</f>
        <v>44372</v>
      </c>
      <c r="B680" s="230" t="str">
        <f>'RAW MONTHLY'!C680</f>
        <v>MINISTER 33KV</v>
      </c>
      <c r="C680" s="5" t="str">
        <f t="shared" si="90"/>
        <v/>
      </c>
      <c r="D680" s="5" t="str">
        <f>'RAW MONTHLY'!E680</f>
        <v>EDC L/S</v>
      </c>
      <c r="E680" s="5" t="str">
        <f t="shared" si="98"/>
        <v>L/S</v>
      </c>
      <c r="F680" s="37"/>
      <c r="G680" s="37"/>
      <c r="H680" s="17">
        <f t="shared" si="91"/>
        <v>0</v>
      </c>
      <c r="I680" s="7">
        <f>'RAW MONTHLY'!H680</f>
        <v>0</v>
      </c>
      <c r="J680" s="8">
        <f>'RAW MONTHLY'!I680</f>
        <v>0.60277777777777775</v>
      </c>
      <c r="K680" s="235">
        <f t="shared" si="92"/>
        <v>0.60277777777777775</v>
      </c>
      <c r="L680" s="16">
        <f t="shared" si="93"/>
        <v>14.466666666666665</v>
      </c>
      <c r="M680" s="16">
        <f t="shared" si="94"/>
        <v>7.0000000000000007E-2</v>
      </c>
      <c r="N680" s="236" t="str">
        <f t="shared" si="95"/>
        <v>0.07</v>
      </c>
      <c r="O680" s="16">
        <f>'RAW MONTHLY'!K680</f>
        <v>7.0000000000000007E-2</v>
      </c>
      <c r="P680" s="16" t="str">
        <f t="shared" si="96"/>
        <v>1</v>
      </c>
      <c r="Q680" s="241">
        <f>'RAW MONTHLY'!L680</f>
        <v>1065</v>
      </c>
      <c r="R680" s="37"/>
      <c r="S680" s="242">
        <f t="shared" si="97"/>
        <v>15406.999999999998</v>
      </c>
    </row>
    <row r="681" spans="1:19" ht="24.95" customHeight="1">
      <c r="A681" s="229">
        <f>'RAW MONTHLY'!A681</f>
        <v>44373</v>
      </c>
      <c r="B681" s="230" t="str">
        <f>'RAW MONTHLY'!C681</f>
        <v>AGODI 1 33KV</v>
      </c>
      <c r="C681" s="5" t="str">
        <f t="shared" si="90"/>
        <v>1</v>
      </c>
      <c r="D681" s="5" t="str">
        <f>'RAW MONTHLY'!E681</f>
        <v>EDC F/O</v>
      </c>
      <c r="E681" s="5" t="str">
        <f t="shared" si="98"/>
        <v>EDC</v>
      </c>
      <c r="F681" s="37"/>
      <c r="G681" s="37"/>
      <c r="H681" s="17">
        <f t="shared" si="91"/>
        <v>0.23055555555555554</v>
      </c>
      <c r="I681" s="7">
        <f>'RAW MONTHLY'!H681</f>
        <v>0.23055555555555554</v>
      </c>
      <c r="J681" s="8">
        <f>'RAW MONTHLY'!I681</f>
        <v>0.29097222222222224</v>
      </c>
      <c r="K681" s="235">
        <f t="shared" si="92"/>
        <v>0.29097222222222224</v>
      </c>
      <c r="L681" s="16">
        <f t="shared" si="93"/>
        <v>1.45</v>
      </c>
      <c r="M681" s="16">
        <f t="shared" si="94"/>
        <v>7.0000000000000007E-2</v>
      </c>
      <c r="N681" s="236" t="str">
        <f t="shared" si="95"/>
        <v>0.07</v>
      </c>
      <c r="O681" s="16">
        <f>'RAW MONTHLY'!K681</f>
        <v>7.0000000000000007E-2</v>
      </c>
      <c r="P681" s="16" t="str">
        <f t="shared" si="96"/>
        <v>1</v>
      </c>
      <c r="Q681" s="241">
        <f>'RAW MONTHLY'!L681</f>
        <v>667</v>
      </c>
      <c r="R681" s="37"/>
      <c r="S681" s="242">
        <f t="shared" si="97"/>
        <v>967.15</v>
      </c>
    </row>
    <row r="682" spans="1:19" ht="24.95" customHeight="1">
      <c r="A682" s="229">
        <f>'RAW MONTHLY'!A682</f>
        <v>44373</v>
      </c>
      <c r="B682" s="230" t="str">
        <f>'RAW MONTHLY'!C682</f>
        <v>SAMONDA 33KV</v>
      </c>
      <c r="C682" s="5" t="str">
        <f t="shared" si="90"/>
        <v>1</v>
      </c>
      <c r="D682" s="5" t="str">
        <f>'RAW MONTHLY'!E682</f>
        <v>EDC F/O</v>
      </c>
      <c r="E682" s="5" t="str">
        <f t="shared" si="98"/>
        <v>EDC</v>
      </c>
      <c r="F682" s="37"/>
      <c r="G682" s="37"/>
      <c r="H682" s="17">
        <f t="shared" si="91"/>
        <v>0.23472222222222219</v>
      </c>
      <c r="I682" s="7">
        <f>'RAW MONTHLY'!H682</f>
        <v>0.23472222222222219</v>
      </c>
      <c r="J682" s="8">
        <f>'RAW MONTHLY'!I682</f>
        <v>0.29930555555555555</v>
      </c>
      <c r="K682" s="235">
        <f t="shared" si="92"/>
        <v>0.29930555555555555</v>
      </c>
      <c r="L682" s="16">
        <f t="shared" si="93"/>
        <v>1.5500000000000003</v>
      </c>
      <c r="M682" s="16">
        <f t="shared" si="94"/>
        <v>7.0000000000000007E-2</v>
      </c>
      <c r="N682" s="236" t="str">
        <f t="shared" si="95"/>
        <v>0.07</v>
      </c>
      <c r="O682" s="16">
        <f>'RAW MONTHLY'!K682</f>
        <v>7.0000000000000007E-2</v>
      </c>
      <c r="P682" s="16" t="str">
        <f t="shared" si="96"/>
        <v>1</v>
      </c>
      <c r="Q682" s="241">
        <f>'RAW MONTHLY'!L682</f>
        <v>20</v>
      </c>
      <c r="R682" s="37"/>
      <c r="S682" s="242">
        <f t="shared" si="97"/>
        <v>31.000000000000007</v>
      </c>
    </row>
    <row r="683" spans="1:19" ht="24.95" customHeight="1">
      <c r="A683" s="229">
        <f>'RAW MONTHLY'!A683</f>
        <v>44373</v>
      </c>
      <c r="B683" s="230" t="str">
        <f>'RAW MONTHLY'!C683</f>
        <v>T-2B @ JERICHO</v>
      </c>
      <c r="C683" s="5" t="str">
        <f t="shared" si="90"/>
        <v>1</v>
      </c>
      <c r="D683" s="5" t="str">
        <f>'RAW MONTHLY'!E683</f>
        <v>EDC F/O</v>
      </c>
      <c r="E683" s="5" t="str">
        <f t="shared" si="98"/>
        <v>EDC</v>
      </c>
      <c r="F683" s="37"/>
      <c r="G683" s="37"/>
      <c r="H683" s="17">
        <f t="shared" si="91"/>
        <v>0.23819444444444446</v>
      </c>
      <c r="I683" s="7">
        <f>'RAW MONTHLY'!H683</f>
        <v>0.23819444444444446</v>
      </c>
      <c r="J683" s="8">
        <f>'RAW MONTHLY'!I683</f>
        <v>0.27708333333333335</v>
      </c>
      <c r="K683" s="235">
        <f t="shared" si="92"/>
        <v>0.27708333333333335</v>
      </c>
      <c r="L683" s="16">
        <f t="shared" si="93"/>
        <v>0.93333333333333335</v>
      </c>
      <c r="M683" s="16">
        <f t="shared" si="94"/>
        <v>7.0000000000000007E-2</v>
      </c>
      <c r="N683" s="236" t="str">
        <f t="shared" si="95"/>
        <v>0.07</v>
      </c>
      <c r="O683" s="16">
        <f>'RAW MONTHLY'!K683</f>
        <v>7.0000000000000007E-2</v>
      </c>
      <c r="P683" s="16" t="str">
        <f t="shared" si="96"/>
        <v>1</v>
      </c>
      <c r="Q683" s="241">
        <f>'RAW MONTHLY'!L683</f>
        <v>165</v>
      </c>
      <c r="R683" s="37"/>
      <c r="S683" s="242">
        <f t="shared" si="97"/>
        <v>154</v>
      </c>
    </row>
    <row r="684" spans="1:19" ht="24.95" customHeight="1">
      <c r="A684" s="229">
        <f>'RAW MONTHLY'!A684</f>
        <v>44373</v>
      </c>
      <c r="B684" s="230" t="str">
        <f>'RAW MONTHLY'!C684</f>
        <v>ELEYELE  33KV</v>
      </c>
      <c r="C684" s="5" t="str">
        <f t="shared" si="90"/>
        <v>1</v>
      </c>
      <c r="D684" s="5" t="str">
        <f>'RAW MONTHLY'!E684</f>
        <v>EDC F/O</v>
      </c>
      <c r="E684" s="5" t="str">
        <f t="shared" si="98"/>
        <v>EDC</v>
      </c>
      <c r="F684" s="37"/>
      <c r="G684" s="37"/>
      <c r="H684" s="17">
        <f t="shared" si="91"/>
        <v>0.23958333333333334</v>
      </c>
      <c r="I684" s="7">
        <f>'RAW MONTHLY'!H684</f>
        <v>0.23958333333333334</v>
      </c>
      <c r="J684" s="8">
        <f>'RAW MONTHLY'!I684</f>
        <v>0.41111111111111115</v>
      </c>
      <c r="K684" s="235">
        <f t="shared" si="92"/>
        <v>0.41111111111111115</v>
      </c>
      <c r="L684" s="16">
        <f t="shared" si="93"/>
        <v>4.1166666666666663</v>
      </c>
      <c r="M684" s="16">
        <f t="shared" si="94"/>
        <v>7.2</v>
      </c>
      <c r="N684" s="236" t="str">
        <f t="shared" si="95"/>
        <v>7.2</v>
      </c>
      <c r="O684" s="16">
        <f>'RAW MONTHLY'!K684</f>
        <v>7.2</v>
      </c>
      <c r="P684" s="16" t="str">
        <f t="shared" si="96"/>
        <v>1</v>
      </c>
      <c r="Q684" s="241">
        <f>'RAW MONTHLY'!L684</f>
        <v>3</v>
      </c>
      <c r="R684" s="37"/>
      <c r="S684" s="242">
        <f t="shared" si="97"/>
        <v>12.349999999999998</v>
      </c>
    </row>
    <row r="685" spans="1:19" ht="24.95" customHeight="1">
      <c r="A685" s="229">
        <f>'RAW MONTHLY'!A685</f>
        <v>44373</v>
      </c>
      <c r="B685" s="230" t="str">
        <f>'RAW MONTHLY'!C685</f>
        <v>SAMONDA 33KV</v>
      </c>
      <c r="C685" s="5" t="str">
        <f t="shared" si="90"/>
        <v>1</v>
      </c>
      <c r="D685" s="5" t="str">
        <f>'RAW MONTHLY'!E685</f>
        <v>EDC F/O</v>
      </c>
      <c r="E685" s="5" t="str">
        <f t="shared" si="98"/>
        <v>EDC</v>
      </c>
      <c r="F685" s="37"/>
      <c r="G685" s="37"/>
      <c r="H685" s="17">
        <f t="shared" si="91"/>
        <v>0.29930555555555555</v>
      </c>
      <c r="I685" s="7">
        <f>'RAW MONTHLY'!H685</f>
        <v>0.29930555555555555</v>
      </c>
      <c r="J685" s="8">
        <f>'RAW MONTHLY'!I685</f>
        <v>0.68541666666666667</v>
      </c>
      <c r="K685" s="235">
        <f t="shared" si="92"/>
        <v>0.68541666666666667</v>
      </c>
      <c r="L685" s="16">
        <f t="shared" si="93"/>
        <v>9.2666666666666675</v>
      </c>
      <c r="M685" s="16">
        <f t="shared" si="94"/>
        <v>7.0000000000000007E-2</v>
      </c>
      <c r="N685" s="236" t="str">
        <f t="shared" si="95"/>
        <v>0.07</v>
      </c>
      <c r="O685" s="16">
        <f>'RAW MONTHLY'!K685</f>
        <v>7.0000000000000007E-2</v>
      </c>
      <c r="P685" s="16" t="str">
        <f t="shared" si="96"/>
        <v>1</v>
      </c>
      <c r="Q685" s="241">
        <f>'RAW MONTHLY'!L685</f>
        <v>2</v>
      </c>
      <c r="R685" s="37"/>
      <c r="S685" s="242">
        <f t="shared" si="97"/>
        <v>18.533333333333335</v>
      </c>
    </row>
    <row r="686" spans="1:19" ht="24.95" customHeight="1">
      <c r="A686" s="229" t="str">
        <f>'RAW MONTHLY'!A686</f>
        <v>26/6/2021</v>
      </c>
      <c r="B686" s="230" t="str">
        <f>'RAW MONTHLY'!C686</f>
        <v>ERUWA TOWN 33KV FDR</v>
      </c>
      <c r="C686" s="5" t="str">
        <f t="shared" si="90"/>
        <v/>
      </c>
      <c r="D686" s="5" t="str">
        <f>'RAW MONTHLY'!E686</f>
        <v>TCN/L/S</v>
      </c>
      <c r="E686" s="5" t="str">
        <f t="shared" si="98"/>
        <v>L/S</v>
      </c>
      <c r="F686" s="37"/>
      <c r="G686" s="37"/>
      <c r="H686" s="17">
        <f t="shared" si="91"/>
        <v>0</v>
      </c>
      <c r="I686" s="7">
        <f>'RAW MONTHLY'!H686</f>
        <v>0</v>
      </c>
      <c r="J686" s="8">
        <f>'RAW MONTHLY'!I686</f>
        <v>0.99930555555555556</v>
      </c>
      <c r="K686" s="235">
        <f t="shared" si="92"/>
        <v>0.99930555555555556</v>
      </c>
      <c r="L686" s="16">
        <f t="shared" si="93"/>
        <v>23.983333333333334</v>
      </c>
      <c r="M686" s="16">
        <f t="shared" si="94"/>
        <v>0</v>
      </c>
      <c r="N686" s="236" t="str">
        <f t="shared" si="95"/>
        <v>0</v>
      </c>
      <c r="O686" s="16" t="str">
        <f>'RAW MONTHLY'!K686</f>
        <v>0MW</v>
      </c>
      <c r="P686" s="16" t="str">
        <f t="shared" si="96"/>
        <v>0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 t="str">
        <f>'RAW MONTHLY'!A687</f>
        <v>26/6/2021</v>
      </c>
      <c r="B687" s="230" t="str">
        <f>'RAW MONTHLY'!C687</f>
        <v>OMI-ADIO 33KV FDR</v>
      </c>
      <c r="C687" s="5" t="str">
        <f t="shared" si="90"/>
        <v/>
      </c>
      <c r="D687" s="5" t="str">
        <f>'RAW MONTHLY'!E687</f>
        <v>TCN/L/S</v>
      </c>
      <c r="E687" s="5" t="str">
        <f t="shared" si="98"/>
        <v>L/S</v>
      </c>
      <c r="F687" s="37"/>
      <c r="G687" s="37"/>
      <c r="H687" s="17">
        <f t="shared" si="91"/>
        <v>0</v>
      </c>
      <c r="I687" s="7">
        <f>'RAW MONTHLY'!H687</f>
        <v>0</v>
      </c>
      <c r="J687" s="8">
        <f>'RAW MONTHLY'!I687</f>
        <v>0.1423611111111111</v>
      </c>
      <c r="K687" s="235">
        <f t="shared" si="92"/>
        <v>0.1423611111111111</v>
      </c>
      <c r="L687" s="16">
        <f t="shared" si="93"/>
        <v>3.4166666666666665</v>
      </c>
      <c r="M687" s="16">
        <f t="shared" si="94"/>
        <v>0</v>
      </c>
      <c r="N687" s="236" t="str">
        <f t="shared" si="95"/>
        <v>0</v>
      </c>
      <c r="O687" s="16" t="str">
        <f>'RAW MONTHLY'!K687</f>
        <v>0MW</v>
      </c>
      <c r="P687" s="16" t="str">
        <f t="shared" si="96"/>
        <v>1</v>
      </c>
      <c r="Q687" s="241">
        <f>'RAW MONTHLY'!L687</f>
        <v>9634</v>
      </c>
      <c r="R687" s="37"/>
      <c r="S687" s="242">
        <f t="shared" si="97"/>
        <v>32916.166666666664</v>
      </c>
    </row>
    <row r="688" spans="1:19" ht="24.95" customHeight="1">
      <c r="A688" s="229" t="str">
        <f>'RAW MONTHLY'!A688</f>
        <v>26/6/2021</v>
      </c>
      <c r="B688" s="230" t="str">
        <f>'RAW MONTHLY'!C688</f>
        <v>OMI-ADIO 33KV FDR</v>
      </c>
      <c r="C688" s="5" t="str">
        <f t="shared" si="90"/>
        <v>1</v>
      </c>
      <c r="D688" s="5" t="str">
        <f>'RAW MONTHLY'!E688</f>
        <v>EDC/E/F</v>
      </c>
      <c r="E688" s="5" t="str">
        <f t="shared" si="98"/>
        <v>EDC</v>
      </c>
      <c r="F688" s="37"/>
      <c r="G688" s="37"/>
      <c r="H688" s="17">
        <f t="shared" si="91"/>
        <v>0.20486111111111113</v>
      </c>
      <c r="I688" s="7">
        <f>'RAW MONTHLY'!H688</f>
        <v>0.20486111111111113</v>
      </c>
      <c r="J688" s="8">
        <f>'RAW MONTHLY'!I688</f>
        <v>0.99930555555555556</v>
      </c>
      <c r="K688" s="235">
        <f t="shared" si="92"/>
        <v>0.99930555555555556</v>
      </c>
      <c r="L688" s="16">
        <f t="shared" si="93"/>
        <v>19.066666666666666</v>
      </c>
      <c r="M688" s="16">
        <f t="shared" si="94"/>
        <v>6.4</v>
      </c>
      <c r="N688" s="236" t="str">
        <f t="shared" si="95"/>
        <v>6.4</v>
      </c>
      <c r="O688" s="16" t="str">
        <f>'RAW MONTHLY'!K688</f>
        <v>6.4MW</v>
      </c>
      <c r="P688" s="16" t="str">
        <f t="shared" si="96"/>
        <v>0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 t="str">
        <f>'RAW MONTHLY'!A689</f>
        <v>26/6/2021</v>
      </c>
      <c r="B689" s="230" t="str">
        <f>'RAW MONTHLY'!C689</f>
        <v>ERUWA/LANLATE 33KV FDR</v>
      </c>
      <c r="C689" s="5" t="str">
        <f t="shared" si="90"/>
        <v>1</v>
      </c>
      <c r="D689" s="5" t="str">
        <f>'RAW MONTHLY'!E689</f>
        <v>EDC/E/F</v>
      </c>
      <c r="E689" s="5" t="str">
        <f t="shared" si="98"/>
        <v>EDC</v>
      </c>
      <c r="F689" s="37"/>
      <c r="G689" s="37"/>
      <c r="H689" s="17">
        <f t="shared" si="91"/>
        <v>0.20694444444444446</v>
      </c>
      <c r="I689" s="7">
        <f>'RAW MONTHLY'!H689</f>
        <v>0.20694444444444446</v>
      </c>
      <c r="J689" s="8">
        <f>'RAW MONTHLY'!I689</f>
        <v>0.7402777777777777</v>
      </c>
      <c r="K689" s="235">
        <f t="shared" si="92"/>
        <v>0.7402777777777777</v>
      </c>
      <c r="L689" s="16">
        <f t="shared" si="93"/>
        <v>12.8</v>
      </c>
      <c r="M689" s="16">
        <f t="shared" si="94"/>
        <v>1</v>
      </c>
      <c r="N689" s="236" t="str">
        <f t="shared" si="95"/>
        <v>1.0</v>
      </c>
      <c r="O689" s="16" t="str">
        <f>'RAW MONTHLY'!K689</f>
        <v>1.0MW</v>
      </c>
      <c r="P689" s="16" t="str">
        <f t="shared" si="96"/>
        <v>1</v>
      </c>
      <c r="Q689" s="241">
        <f>'RAW MONTHLY'!L689</f>
        <v>4010</v>
      </c>
      <c r="R689" s="37"/>
      <c r="S689" s="242">
        <f t="shared" si="97"/>
        <v>51328</v>
      </c>
    </row>
    <row r="690" spans="1:19" ht="24.95" customHeight="1">
      <c r="A690" s="229" t="str">
        <f>'RAW MONTHLY'!A690</f>
        <v>26/6/2021</v>
      </c>
      <c r="B690" s="230" t="str">
        <f>'RAW MONTHLY'!C690</f>
        <v>APATA 33KV FDR</v>
      </c>
      <c r="C690" s="5" t="str">
        <f t="shared" si="90"/>
        <v>1</v>
      </c>
      <c r="D690" s="5" t="str">
        <f>'RAW MONTHLY'!E690</f>
        <v>EDC/E/F</v>
      </c>
      <c r="E690" s="5" t="str">
        <f t="shared" si="98"/>
        <v>EDC</v>
      </c>
      <c r="F690" s="37"/>
      <c r="G690" s="37"/>
      <c r="H690" s="17">
        <f t="shared" si="91"/>
        <v>0.23472222222222219</v>
      </c>
      <c r="I690" s="7">
        <f>'RAW MONTHLY'!H690</f>
        <v>0.23472222222222219</v>
      </c>
      <c r="J690" s="8">
        <f>'RAW MONTHLY'!I690</f>
        <v>0.42986111111111108</v>
      </c>
      <c r="K690" s="235">
        <f t="shared" si="92"/>
        <v>0.42986111111111108</v>
      </c>
      <c r="L690" s="16">
        <f t="shared" si="93"/>
        <v>4.6833333333333336</v>
      </c>
      <c r="M690" s="16">
        <f t="shared" si="94"/>
        <v>3</v>
      </c>
      <c r="N690" s="236" t="str">
        <f t="shared" si="95"/>
        <v>3.0</v>
      </c>
      <c r="O690" s="16" t="str">
        <f>'RAW MONTHLY'!K690</f>
        <v>3.0MW</v>
      </c>
      <c r="P690" s="16" t="str">
        <f t="shared" si="96"/>
        <v>1</v>
      </c>
      <c r="Q690" s="241">
        <f>'RAW MONTHLY'!L690</f>
        <v>117</v>
      </c>
      <c r="R690" s="37"/>
      <c r="S690" s="242">
        <f t="shared" si="97"/>
        <v>547.95000000000005</v>
      </c>
    </row>
    <row r="691" spans="1:19" ht="24.95" customHeight="1">
      <c r="A691" s="229" t="str">
        <f>'RAW MONTHLY'!A691</f>
        <v>26/6/2021</v>
      </c>
      <c r="B691" s="230" t="str">
        <f>'RAW MONTHLY'!C691</f>
        <v>APATA 33KV FDR</v>
      </c>
      <c r="C691" s="5" t="str">
        <f t="shared" si="90"/>
        <v>1</v>
      </c>
      <c r="D691" s="5" t="str">
        <f>'RAW MONTHLY'!E691</f>
        <v>TCN/F/O</v>
      </c>
      <c r="E691" s="5" t="str">
        <f t="shared" si="98"/>
        <v>F/O</v>
      </c>
      <c r="F691" s="37"/>
      <c r="G691" s="37"/>
      <c r="H691" s="17">
        <f t="shared" si="91"/>
        <v>0.50416666666666665</v>
      </c>
      <c r="I691" s="7">
        <f>'RAW MONTHLY'!H691</f>
        <v>0.50416666666666665</v>
      </c>
      <c r="J691" s="8">
        <f>'RAW MONTHLY'!I691</f>
        <v>0.5131944444444444</v>
      </c>
      <c r="K691" s="235">
        <f t="shared" si="92"/>
        <v>0.5131944444444444</v>
      </c>
      <c r="L691" s="16">
        <f t="shared" si="93"/>
        <v>0.21666666666666667</v>
      </c>
      <c r="M691" s="16">
        <f t="shared" si="94"/>
        <v>3</v>
      </c>
      <c r="N691" s="236" t="str">
        <f t="shared" si="95"/>
        <v>3.0</v>
      </c>
      <c r="O691" s="16" t="str">
        <f>'RAW MONTHLY'!K691</f>
        <v>3.0MW</v>
      </c>
      <c r="P691" s="16" t="str">
        <f t="shared" si="96"/>
        <v>1</v>
      </c>
      <c r="Q691" s="241">
        <f>'RAW MONTHLY'!L691</f>
        <v>117</v>
      </c>
      <c r="R691" s="37"/>
      <c r="S691" s="242">
        <f t="shared" si="97"/>
        <v>25.35</v>
      </c>
    </row>
    <row r="692" spans="1:19" ht="24.95" customHeight="1">
      <c r="A692" s="229" t="str">
        <f>'RAW MONTHLY'!A692</f>
        <v>26/6/2021</v>
      </c>
      <c r="B692" s="230" t="str">
        <f>'RAW MONTHLY'!C692</f>
        <v>APATA 33KV FDR</v>
      </c>
      <c r="C692" s="5" t="str">
        <f t="shared" si="90"/>
        <v>1</v>
      </c>
      <c r="D692" s="5" t="str">
        <f>'RAW MONTHLY'!E692</f>
        <v>EDC/E/F</v>
      </c>
      <c r="E692" s="5" t="str">
        <f t="shared" si="98"/>
        <v>EDC</v>
      </c>
      <c r="F692" s="37"/>
      <c r="G692" s="37"/>
      <c r="H692" s="17">
        <f t="shared" si="91"/>
        <v>0.65972222222222221</v>
      </c>
      <c r="I692" s="7">
        <f>'RAW MONTHLY'!H692</f>
        <v>0.65972222222222221</v>
      </c>
      <c r="J692" s="8">
        <f>'RAW MONTHLY'!I692</f>
        <v>0.66597222222222219</v>
      </c>
      <c r="K692" s="235">
        <f t="shared" si="92"/>
        <v>0.66597222222222219</v>
      </c>
      <c r="L692" s="16">
        <f t="shared" si="93"/>
        <v>0.15</v>
      </c>
      <c r="M692" s="16">
        <f t="shared" si="94"/>
        <v>3</v>
      </c>
      <c r="N692" s="236" t="str">
        <f t="shared" si="95"/>
        <v>3</v>
      </c>
      <c r="O692" s="16" t="str">
        <f>'RAW MONTHLY'!K692</f>
        <v>3MW</v>
      </c>
      <c r="P692" s="16" t="str">
        <f t="shared" si="96"/>
        <v>1</v>
      </c>
      <c r="Q692" s="241">
        <f>'RAW MONTHLY'!L692</f>
        <v>117</v>
      </c>
      <c r="R692" s="37"/>
      <c r="S692" s="242">
        <f t="shared" si="97"/>
        <v>17.55</v>
      </c>
    </row>
    <row r="693" spans="1:19" ht="24.95" customHeight="1">
      <c r="A693" s="229" t="str">
        <f>'RAW MONTHLY'!A693</f>
        <v>26/6/2021</v>
      </c>
      <c r="B693" s="230" t="str">
        <f>'RAW MONTHLY'!C693</f>
        <v>ERUWA/LANLATE 33KV FDR</v>
      </c>
      <c r="C693" s="5" t="str">
        <f t="shared" si="90"/>
        <v>1</v>
      </c>
      <c r="D693" s="5" t="str">
        <f>'RAW MONTHLY'!E693</f>
        <v>EDC/E/F</v>
      </c>
      <c r="E693" s="5" t="str">
        <f t="shared" si="98"/>
        <v>EDC</v>
      </c>
      <c r="F693" s="37"/>
      <c r="G693" s="37"/>
      <c r="H693" s="17">
        <f t="shared" si="91"/>
        <v>0.78611111111111109</v>
      </c>
      <c r="I693" s="7">
        <f>'RAW MONTHLY'!H693</f>
        <v>0.78611111111111109</v>
      </c>
      <c r="J693" s="8">
        <f>'RAW MONTHLY'!I693</f>
        <v>0.81944444444444453</v>
      </c>
      <c r="K693" s="235">
        <f t="shared" si="92"/>
        <v>0.81944444444444453</v>
      </c>
      <c r="L693" s="16">
        <f t="shared" si="93"/>
        <v>0.8</v>
      </c>
      <c r="M693" s="16">
        <f t="shared" si="94"/>
        <v>3</v>
      </c>
      <c r="N693" s="236" t="str">
        <f t="shared" si="95"/>
        <v>3</v>
      </c>
      <c r="O693" s="16" t="str">
        <f>'RAW MONTHLY'!K693</f>
        <v>3MW</v>
      </c>
      <c r="P693" s="16" t="str">
        <f t="shared" si="96"/>
        <v>1</v>
      </c>
      <c r="Q693" s="241">
        <f>'RAW MONTHLY'!L693</f>
        <v>4010</v>
      </c>
      <c r="R693" s="37"/>
      <c r="S693" s="242">
        <f t="shared" si="97"/>
        <v>3208</v>
      </c>
    </row>
    <row r="694" spans="1:19" ht="24.95" customHeight="1">
      <c r="A694" s="229" t="str">
        <f>'RAW MONTHLY'!A694</f>
        <v>26/6/2021</v>
      </c>
      <c r="B694" s="230" t="str">
        <f>'RAW MONTHLY'!C694</f>
        <v>APATA 33KV FDR</v>
      </c>
      <c r="C694" s="5" t="str">
        <f t="shared" si="90"/>
        <v>1</v>
      </c>
      <c r="D694" s="5" t="str">
        <f>'RAW MONTHLY'!E694</f>
        <v>EDC/E/F</v>
      </c>
      <c r="E694" s="5" t="str">
        <f t="shared" si="98"/>
        <v>EDC</v>
      </c>
      <c r="F694" s="37"/>
      <c r="G694" s="37"/>
      <c r="H694" s="17">
        <f t="shared" si="91"/>
        <v>0.94791666666666663</v>
      </c>
      <c r="I694" s="7">
        <f>'RAW MONTHLY'!H694</f>
        <v>0.94791666666666663</v>
      </c>
      <c r="J694" s="8">
        <f>'RAW MONTHLY'!I694</f>
        <v>0.95694444444444438</v>
      </c>
      <c r="K694" s="235">
        <f t="shared" si="92"/>
        <v>0.95694444444444438</v>
      </c>
      <c r="L694" s="16">
        <f t="shared" si="93"/>
        <v>0.21666666666666667</v>
      </c>
      <c r="M694" s="16">
        <f t="shared" si="94"/>
        <v>4</v>
      </c>
      <c r="N694" s="236" t="str">
        <f t="shared" si="95"/>
        <v>4</v>
      </c>
      <c r="O694" s="16" t="str">
        <f>'RAW MONTHLY'!K694</f>
        <v>4MW</v>
      </c>
      <c r="P694" s="16" t="str">
        <f t="shared" si="96"/>
        <v>1</v>
      </c>
      <c r="Q694" s="241">
        <f>'RAW MONTHLY'!L694</f>
        <v>117</v>
      </c>
      <c r="R694" s="37"/>
      <c r="S694" s="242">
        <f t="shared" si="97"/>
        <v>25.35</v>
      </c>
    </row>
    <row r="695" spans="1:19" ht="24.95" customHeight="1">
      <c r="A695" s="229" t="str">
        <f>'RAW MONTHLY'!A695</f>
        <v>26/6/2021</v>
      </c>
      <c r="B695" s="230" t="str">
        <f>'RAW MONTHLY'!C695</f>
        <v>INDUSTRIAL 33KV</v>
      </c>
      <c r="C695" s="5" t="str">
        <f t="shared" si="90"/>
        <v/>
      </c>
      <c r="D695" s="5" t="str">
        <f>'RAW MONTHLY'!E695</f>
        <v>EDC F/O</v>
      </c>
      <c r="E695" s="5" t="str">
        <f t="shared" si="98"/>
        <v>EDC</v>
      </c>
      <c r="F695" s="37"/>
      <c r="G695" s="37"/>
      <c r="H695" s="17">
        <f t="shared" si="91"/>
        <v>0</v>
      </c>
      <c r="I695" s="7">
        <f>'RAW MONTHLY'!H695</f>
        <v>0</v>
      </c>
      <c r="J695" s="8">
        <f>'RAW MONTHLY'!I695</f>
        <v>0.56180555555555556</v>
      </c>
      <c r="K695" s="235">
        <f t="shared" si="92"/>
        <v>0.56180555555555556</v>
      </c>
      <c r="L695" s="16">
        <f t="shared" si="93"/>
        <v>13.483333333333334</v>
      </c>
      <c r="M695" s="16">
        <f t="shared" si="94"/>
        <v>4</v>
      </c>
      <c r="N695" s="236" t="str">
        <f t="shared" si="95"/>
        <v>4</v>
      </c>
      <c r="O695" s="16">
        <f>'RAW MONTHLY'!K695</f>
        <v>4</v>
      </c>
      <c r="P695" s="16" t="str">
        <f t="shared" si="96"/>
        <v>1</v>
      </c>
      <c r="Q695" s="241">
        <f>'RAW MONTHLY'!L695</f>
        <v>25</v>
      </c>
      <c r="R695" s="37"/>
      <c r="S695" s="242">
        <f t="shared" si="97"/>
        <v>337.08333333333337</v>
      </c>
    </row>
    <row r="696" spans="1:19" ht="24.95" customHeight="1">
      <c r="A696" s="229" t="str">
        <f>'RAW MONTHLY'!A696</f>
        <v>26/6/2021</v>
      </c>
      <c r="B696" s="230" t="str">
        <f>'RAW MONTHLY'!C696</f>
        <v>EXPRESS 33KV</v>
      </c>
      <c r="C696" s="5" t="str">
        <f t="shared" si="90"/>
        <v/>
      </c>
      <c r="D696" s="5" t="str">
        <f>'RAW MONTHLY'!E696</f>
        <v>EDC F/O</v>
      </c>
      <c r="E696" s="5" t="str">
        <f t="shared" si="98"/>
        <v>EDC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0.99930555555555556</v>
      </c>
      <c r="K696" s="235">
        <f t="shared" si="92"/>
        <v>0.99930555555555556</v>
      </c>
      <c r="L696" s="16">
        <f t="shared" si="93"/>
        <v>23.983333333333334</v>
      </c>
      <c r="M696" s="16">
        <f t="shared" si="94"/>
        <v>8</v>
      </c>
      <c r="N696" s="236" t="str">
        <f t="shared" si="95"/>
        <v>8</v>
      </c>
      <c r="O696" s="16">
        <f>'RAW MONTHLY'!K696</f>
        <v>8</v>
      </c>
      <c r="P696" s="16" t="str">
        <f t="shared" si="96"/>
        <v>0</v>
      </c>
      <c r="Q696" s="241">
        <f>'RAW MONTHLY'!L696</f>
        <v>0</v>
      </c>
      <c r="R696" s="37"/>
      <c r="S696" s="242">
        <f t="shared" si="97"/>
        <v>0</v>
      </c>
    </row>
    <row r="697" spans="1:19" ht="24.95" customHeight="1">
      <c r="A697" s="229" t="str">
        <f>'RAW MONTHLY'!A697</f>
        <v>27/6/2021</v>
      </c>
      <c r="B697" s="230" t="str">
        <f>'RAW MONTHLY'!C697</f>
        <v>INTERCHANGE 33KV</v>
      </c>
      <c r="C697" s="5" t="str">
        <f t="shared" si="90"/>
        <v>1</v>
      </c>
      <c r="D697" s="5" t="str">
        <f>'RAW MONTHLY'!E697</f>
        <v>EDC F/O</v>
      </c>
      <c r="E697" s="5" t="str">
        <f t="shared" si="98"/>
        <v>EDC</v>
      </c>
      <c r="F697" s="37"/>
      <c r="G697" s="37"/>
      <c r="H697" s="17">
        <f t="shared" si="91"/>
        <v>0.48958333333333331</v>
      </c>
      <c r="I697" s="7">
        <f>'RAW MONTHLY'!H697</f>
        <v>0.48958333333333331</v>
      </c>
      <c r="J697" s="8">
        <f>'RAW MONTHLY'!I697</f>
        <v>0.50347222222222221</v>
      </c>
      <c r="K697" s="235">
        <f t="shared" si="92"/>
        <v>0.50347222222222221</v>
      </c>
      <c r="L697" s="16">
        <f t="shared" si="93"/>
        <v>0.33333333333333331</v>
      </c>
      <c r="M697" s="16">
        <f t="shared" si="94"/>
        <v>14</v>
      </c>
      <c r="N697" s="236" t="str">
        <f t="shared" si="95"/>
        <v>14</v>
      </c>
      <c r="O697" s="16">
        <f>'RAW MONTHLY'!K697</f>
        <v>14</v>
      </c>
      <c r="P697" s="16" t="str">
        <f t="shared" si="96"/>
        <v>1</v>
      </c>
      <c r="Q697" s="241">
        <f>'RAW MONTHLY'!L697</f>
        <v>492</v>
      </c>
      <c r="R697" s="37"/>
      <c r="S697" s="242">
        <f t="shared" si="97"/>
        <v>164</v>
      </c>
    </row>
    <row r="698" spans="1:19" ht="24.95" customHeight="1">
      <c r="A698" s="229" t="str">
        <f>'RAW MONTHLY'!A698</f>
        <v>27/6/2021</v>
      </c>
      <c r="B698" s="230" t="str">
        <f>'RAW MONTHLY'!C698</f>
        <v>INDUSTRIAL 33KV</v>
      </c>
      <c r="C698" s="5" t="str">
        <f t="shared" si="90"/>
        <v>1</v>
      </c>
      <c r="D698" s="5" t="str">
        <f>'RAW MONTHLY'!E698</f>
        <v>EDC F/O</v>
      </c>
      <c r="E698" s="5" t="str">
        <f t="shared" si="98"/>
        <v>EDC</v>
      </c>
      <c r="F698" s="37"/>
      <c r="G698" s="37"/>
      <c r="H698" s="17">
        <f t="shared" si="91"/>
        <v>0.90972222222222221</v>
      </c>
      <c r="I698" s="7">
        <f>'RAW MONTHLY'!H698</f>
        <v>0.90972222222222221</v>
      </c>
      <c r="J698" s="8">
        <f>'RAW MONTHLY'!I698</f>
        <v>0.93055555555555547</v>
      </c>
      <c r="K698" s="235">
        <f t="shared" si="92"/>
        <v>0.93055555555555547</v>
      </c>
      <c r="L698" s="16">
        <f t="shared" si="93"/>
        <v>0.5</v>
      </c>
      <c r="M698" s="16">
        <f t="shared" si="94"/>
        <v>3</v>
      </c>
      <c r="N698" s="236" t="str">
        <f t="shared" si="95"/>
        <v>3</v>
      </c>
      <c r="O698" s="16">
        <f>'RAW MONTHLY'!K698</f>
        <v>3</v>
      </c>
      <c r="P698" s="16" t="str">
        <f t="shared" si="96"/>
        <v>1</v>
      </c>
      <c r="Q698" s="241">
        <f>'RAW MONTHLY'!L698</f>
        <v>25</v>
      </c>
      <c r="R698" s="37"/>
      <c r="S698" s="242">
        <f t="shared" si="97"/>
        <v>12.5</v>
      </c>
    </row>
    <row r="699" spans="1:19" ht="24.95" customHeight="1">
      <c r="A699" s="229" t="str">
        <f>'RAW MONTHLY'!A699</f>
        <v>27/6/2021</v>
      </c>
      <c r="B699" s="230" t="str">
        <f>'RAW MONTHLY'!C699</f>
        <v>ROM 33KV</v>
      </c>
      <c r="C699" s="5" t="str">
        <f t="shared" si="90"/>
        <v>1</v>
      </c>
      <c r="D699" s="5" t="str">
        <f>'RAW MONTHLY'!E699</f>
        <v>EDC F/O</v>
      </c>
      <c r="E699" s="5" t="str">
        <f t="shared" si="98"/>
        <v>EDC</v>
      </c>
      <c r="F699" s="37"/>
      <c r="G699" s="37"/>
      <c r="H699" s="17">
        <f t="shared" si="91"/>
        <v>0.48958333333333331</v>
      </c>
      <c r="I699" s="7">
        <f>'RAW MONTHLY'!H699</f>
        <v>0.48958333333333331</v>
      </c>
      <c r="J699" s="8">
        <f>'RAW MONTHLY'!I699</f>
        <v>0.50486111111111109</v>
      </c>
      <c r="K699" s="235">
        <f t="shared" si="92"/>
        <v>0.50486111111111109</v>
      </c>
      <c r="L699" s="16">
        <f t="shared" si="93"/>
        <v>0.36666666666666664</v>
      </c>
      <c r="M699" s="16">
        <f t="shared" si="94"/>
        <v>0</v>
      </c>
      <c r="N699" s="236" t="str">
        <f t="shared" si="95"/>
        <v>0</v>
      </c>
      <c r="O699" s="16">
        <f>'RAW MONTHLY'!K699</f>
        <v>0</v>
      </c>
      <c r="P699" s="16" t="str">
        <f t="shared" si="96"/>
        <v>1</v>
      </c>
      <c r="Q699" s="241">
        <f>'RAW MONTHLY'!L699</f>
        <v>14</v>
      </c>
      <c r="R699" s="37"/>
      <c r="S699" s="242">
        <f t="shared" si="97"/>
        <v>5.1333333333333329</v>
      </c>
    </row>
    <row r="700" spans="1:19" ht="24.95" customHeight="1">
      <c r="A700" s="229">
        <f>'RAW MONTHLY'!A700</f>
        <v>44373</v>
      </c>
      <c r="B700" s="230" t="str">
        <f>'RAW MONTHLY'!C700</f>
        <v>APETE 33KV</v>
      </c>
      <c r="C700" s="5" t="str">
        <f t="shared" si="90"/>
        <v/>
      </c>
      <c r="D700" s="5" t="str">
        <f>'RAW MONTHLY'!E700</f>
        <v>EDC L/S</v>
      </c>
      <c r="E700" s="5" t="str">
        <f t="shared" si="98"/>
        <v>L/S</v>
      </c>
      <c r="F700" s="37"/>
      <c r="G700" s="37"/>
      <c r="H700" s="17">
        <f t="shared" si="91"/>
        <v>0</v>
      </c>
      <c r="I700" s="7">
        <f>'RAW MONTHLY'!H700</f>
        <v>0</v>
      </c>
      <c r="J700" s="8">
        <f>'RAW MONTHLY'!I700</f>
        <v>0.67569444444444438</v>
      </c>
      <c r="K700" s="235">
        <f t="shared" si="92"/>
        <v>0.67569444444444438</v>
      </c>
      <c r="L700" s="16">
        <f t="shared" si="93"/>
        <v>16.216666666666665</v>
      </c>
      <c r="M700" s="16">
        <f t="shared" si="94"/>
        <v>7.2</v>
      </c>
      <c r="N700" s="236" t="str">
        <f t="shared" si="95"/>
        <v>7.2</v>
      </c>
      <c r="O700" s="16">
        <f>'RAW MONTHLY'!K700</f>
        <v>7.2</v>
      </c>
      <c r="P700" s="16" t="str">
        <f t="shared" si="96"/>
        <v>1</v>
      </c>
      <c r="Q700" s="241">
        <f>'RAW MONTHLY'!L700</f>
        <v>9306</v>
      </c>
      <c r="R700" s="37"/>
      <c r="S700" s="242">
        <f t="shared" si="97"/>
        <v>150912.29999999999</v>
      </c>
    </row>
    <row r="701" spans="1:19" ht="24.95" customHeight="1">
      <c r="A701" s="229">
        <f>'RAW MONTHLY'!A701</f>
        <v>44374</v>
      </c>
      <c r="B701" s="230" t="str">
        <f>'RAW MONTHLY'!C701</f>
        <v>AGODI 1 33KV</v>
      </c>
      <c r="C701" s="5" t="str">
        <f t="shared" si="90"/>
        <v>1</v>
      </c>
      <c r="D701" s="5" t="str">
        <f>'RAW MONTHLY'!E701</f>
        <v>EDC F/O</v>
      </c>
      <c r="E701" s="5" t="str">
        <f t="shared" si="98"/>
        <v>EDC</v>
      </c>
      <c r="F701" s="37"/>
      <c r="G701" s="37"/>
      <c r="H701" s="17">
        <f t="shared" si="91"/>
        <v>6.7361111111111108E-2</v>
      </c>
      <c r="I701" s="7">
        <f>'RAW MONTHLY'!H701</f>
        <v>6.7361111111111108E-2</v>
      </c>
      <c r="J701" s="8">
        <f>'RAW MONTHLY'!I701</f>
        <v>0.54097222222222219</v>
      </c>
      <c r="K701" s="235">
        <f t="shared" si="92"/>
        <v>0.54097222222222219</v>
      </c>
      <c r="L701" s="16">
        <f t="shared" si="93"/>
        <v>11.366666666666667</v>
      </c>
      <c r="M701" s="16">
        <f t="shared" si="94"/>
        <v>6</v>
      </c>
      <c r="N701" s="236" t="str">
        <f t="shared" si="95"/>
        <v>6</v>
      </c>
      <c r="O701" s="16">
        <f>'RAW MONTHLY'!K701</f>
        <v>6</v>
      </c>
      <c r="P701" s="16" t="str">
        <f t="shared" si="96"/>
        <v>1</v>
      </c>
      <c r="Q701" s="241">
        <f>'RAW MONTHLY'!L701</f>
        <v>227</v>
      </c>
      <c r="R701" s="37"/>
      <c r="S701" s="242">
        <f t="shared" si="97"/>
        <v>2580.2333333333336</v>
      </c>
    </row>
    <row r="702" spans="1:19" ht="24.95" customHeight="1">
      <c r="A702" s="229">
        <f>'RAW MONTHLY'!A702</f>
        <v>44374</v>
      </c>
      <c r="B702" s="230" t="str">
        <f>'RAW MONTHLY'!C702</f>
        <v>MINISTER 33KV</v>
      </c>
      <c r="C702" s="5" t="str">
        <f t="shared" si="90"/>
        <v>1</v>
      </c>
      <c r="D702" s="5" t="str">
        <f>'RAW MONTHLY'!E702</f>
        <v>EDC F/O</v>
      </c>
      <c r="E702" s="5" t="str">
        <f t="shared" si="98"/>
        <v>EDC</v>
      </c>
      <c r="F702" s="37"/>
      <c r="G702" s="37"/>
      <c r="H702" s="17">
        <f t="shared" si="91"/>
        <v>6.7361111111111108E-2</v>
      </c>
      <c r="I702" s="7">
        <f>'RAW MONTHLY'!H702</f>
        <v>6.7361111111111108E-2</v>
      </c>
      <c r="J702" s="8">
        <f>'RAW MONTHLY'!I702</f>
        <v>0.55069444444444449</v>
      </c>
      <c r="K702" s="235">
        <f t="shared" si="92"/>
        <v>0.55069444444444449</v>
      </c>
      <c r="L702" s="16">
        <f t="shared" si="93"/>
        <v>11.6</v>
      </c>
      <c r="M702" s="16">
        <f t="shared" si="94"/>
        <v>7.0000000000000007E-2</v>
      </c>
      <c r="N702" s="236" t="str">
        <f t="shared" si="95"/>
        <v>0.07</v>
      </c>
      <c r="O702" s="16">
        <f>'RAW MONTHLY'!K702</f>
        <v>7.0000000000000007E-2</v>
      </c>
      <c r="P702" s="16" t="str">
        <f t="shared" si="96"/>
        <v>1</v>
      </c>
      <c r="Q702" s="241">
        <f>'RAW MONTHLY'!L702</f>
        <v>1065</v>
      </c>
      <c r="R702" s="37"/>
      <c r="S702" s="242">
        <f t="shared" si="97"/>
        <v>12354</v>
      </c>
    </row>
    <row r="703" spans="1:19" ht="24.95" customHeight="1">
      <c r="A703" s="229">
        <f>'RAW MONTHLY'!A703</f>
        <v>44374</v>
      </c>
      <c r="B703" s="230" t="str">
        <f>'RAW MONTHLY'!C703</f>
        <v>AGODI 1 33KV</v>
      </c>
      <c r="C703" s="5" t="str">
        <f t="shared" si="90"/>
        <v>1</v>
      </c>
      <c r="D703" s="5" t="str">
        <f>'RAW MONTHLY'!E703</f>
        <v>EDC F/O</v>
      </c>
      <c r="E703" s="5" t="str">
        <f t="shared" si="98"/>
        <v>EDC</v>
      </c>
      <c r="F703" s="37"/>
      <c r="G703" s="37"/>
      <c r="H703" s="17">
        <f t="shared" si="91"/>
        <v>0.66180555555555554</v>
      </c>
      <c r="I703" s="7">
        <f>'RAW MONTHLY'!H703</f>
        <v>0.66180555555555554</v>
      </c>
      <c r="J703" s="8">
        <f>'RAW MONTHLY'!I703</f>
        <v>0.66736111111111107</v>
      </c>
      <c r="K703" s="235">
        <f t="shared" si="92"/>
        <v>0.66736111111111107</v>
      </c>
      <c r="L703" s="16">
        <f t="shared" si="93"/>
        <v>0.13333333333333333</v>
      </c>
      <c r="M703" s="16">
        <f t="shared" si="94"/>
        <v>10</v>
      </c>
      <c r="N703" s="236" t="str">
        <f t="shared" si="95"/>
        <v>10</v>
      </c>
      <c r="O703" s="16">
        <f>'RAW MONTHLY'!K703</f>
        <v>10</v>
      </c>
      <c r="P703" s="16" t="str">
        <f t="shared" si="96"/>
        <v>1</v>
      </c>
      <c r="Q703" s="241">
        <f>'RAW MONTHLY'!L703</f>
        <v>227</v>
      </c>
      <c r="R703" s="37"/>
      <c r="S703" s="242">
        <f t="shared" si="97"/>
        <v>30.266666666666666</v>
      </c>
    </row>
    <row r="704" spans="1:19" ht="24.95" customHeight="1">
      <c r="A704" s="229">
        <f>'RAW MONTHLY'!A704</f>
        <v>44374</v>
      </c>
      <c r="B704" s="230" t="str">
        <f>'RAW MONTHLY'!C704</f>
        <v>ELEYELE  33KV</v>
      </c>
      <c r="C704" s="5" t="str">
        <f t="shared" si="90"/>
        <v>1</v>
      </c>
      <c r="D704" s="5" t="str">
        <f>'RAW MONTHLY'!E704</f>
        <v>EDC F/O</v>
      </c>
      <c r="E704" s="5" t="str">
        <f t="shared" si="98"/>
        <v>EDC</v>
      </c>
      <c r="F704" s="37"/>
      <c r="G704" s="37"/>
      <c r="H704" s="17">
        <f t="shared" si="91"/>
        <v>0.70416666666666661</v>
      </c>
      <c r="I704" s="7">
        <f>'RAW MONTHLY'!H704</f>
        <v>0.70416666666666661</v>
      </c>
      <c r="J704" s="8">
        <f>'RAW MONTHLY'!I704</f>
        <v>0.70972222222222225</v>
      </c>
      <c r="K704" s="235">
        <f t="shared" si="92"/>
        <v>0.70972222222222225</v>
      </c>
      <c r="L704" s="16">
        <f t="shared" si="93"/>
        <v>0.13333333333333333</v>
      </c>
      <c r="M704" s="16">
        <f t="shared" si="94"/>
        <v>6</v>
      </c>
      <c r="N704" s="236" t="str">
        <f t="shared" si="95"/>
        <v>6</v>
      </c>
      <c r="O704" s="16">
        <f>'RAW MONTHLY'!K704</f>
        <v>6</v>
      </c>
      <c r="P704" s="16" t="str">
        <f t="shared" si="96"/>
        <v>1</v>
      </c>
      <c r="Q704" s="241">
        <f>'RAW MONTHLY'!L704</f>
        <v>33</v>
      </c>
      <c r="R704" s="37"/>
      <c r="S704" s="242">
        <f t="shared" si="97"/>
        <v>4.4000000000000004</v>
      </c>
    </row>
    <row r="705" spans="1:19" ht="24.95" customHeight="1">
      <c r="A705" s="229" t="str">
        <f>'RAW MONTHLY'!A705</f>
        <v>27/6/2021</v>
      </c>
      <c r="B705" s="230" t="str">
        <f>'RAW MONTHLY'!C705</f>
        <v>ERUWA TOWN 33KV FDR</v>
      </c>
      <c r="C705" s="5" t="str">
        <f t="shared" si="90"/>
        <v/>
      </c>
      <c r="D705" s="5" t="str">
        <f>'RAW MONTHLY'!E705</f>
        <v>EDC/F/O</v>
      </c>
      <c r="E705" s="5" t="str">
        <f t="shared" si="98"/>
        <v>EDC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0.62708333333333333</v>
      </c>
      <c r="K705" s="235">
        <f t="shared" si="92"/>
        <v>0.62708333333333333</v>
      </c>
      <c r="L705" s="16">
        <f t="shared" si="93"/>
        <v>15.05</v>
      </c>
      <c r="M705" s="16">
        <f t="shared" si="94"/>
        <v>0</v>
      </c>
      <c r="N705" s="236" t="str">
        <f t="shared" si="95"/>
        <v>0</v>
      </c>
      <c r="O705" s="16" t="str">
        <f>'RAW MONTHLY'!K705</f>
        <v>0MW</v>
      </c>
      <c r="P705" s="16" t="str">
        <f t="shared" si="96"/>
        <v>1</v>
      </c>
      <c r="Q705" s="241">
        <f>'RAW MONTHLY'!L705</f>
        <v>4000</v>
      </c>
      <c r="R705" s="37"/>
      <c r="S705" s="242">
        <f t="shared" si="97"/>
        <v>60200</v>
      </c>
    </row>
    <row r="706" spans="1:19" ht="24.95" customHeight="1">
      <c r="A706" s="229" t="str">
        <f>'RAW MONTHLY'!A706</f>
        <v>27/6/2021</v>
      </c>
      <c r="B706" s="230" t="str">
        <f>'RAW MONTHLY'!C706</f>
        <v>OMI ADIO 33KV FDR</v>
      </c>
      <c r="C706" s="5" t="str">
        <f t="shared" si="90"/>
        <v/>
      </c>
      <c r="D706" s="5" t="str">
        <f>'RAW MONTHLY'!E706</f>
        <v>EDC/E/F</v>
      </c>
      <c r="E706" s="5" t="str">
        <f t="shared" si="98"/>
        <v>EDC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0.99930555555555556</v>
      </c>
      <c r="K706" s="235">
        <f t="shared" si="92"/>
        <v>0.99930555555555556</v>
      </c>
      <c r="L706" s="16">
        <f t="shared" si="93"/>
        <v>23.983333333333334</v>
      </c>
      <c r="M706" s="16">
        <f t="shared" si="94"/>
        <v>0</v>
      </c>
      <c r="N706" s="236" t="str">
        <f t="shared" si="95"/>
        <v>0</v>
      </c>
      <c r="O706" s="16" t="str">
        <f>'RAW MONTHLY'!K706</f>
        <v>0MW</v>
      </c>
      <c r="P706" s="16" t="str">
        <f t="shared" si="96"/>
        <v>0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 t="str">
        <f>'RAW MONTHLY'!A707</f>
        <v>27/6/2021</v>
      </c>
      <c r="B707" s="230" t="str">
        <f>'RAW MONTHLY'!C707</f>
        <v>ERUWA LANLATE 33KV FDR</v>
      </c>
      <c r="C707" s="5" t="str">
        <f t="shared" si="90"/>
        <v>1</v>
      </c>
      <c r="D707" s="5" t="str">
        <f>'RAW MONTHLY'!E707</f>
        <v>EDC/E/F</v>
      </c>
      <c r="E707" s="5" t="str">
        <f t="shared" si="98"/>
        <v>EDC</v>
      </c>
      <c r="F707" s="37"/>
      <c r="G707" s="37"/>
      <c r="H707" s="17">
        <f t="shared" si="91"/>
        <v>0.56805555555555554</v>
      </c>
      <c r="I707" s="7">
        <f>'RAW MONTHLY'!H707</f>
        <v>0.56805555555555554</v>
      </c>
      <c r="J707" s="8">
        <f>'RAW MONTHLY'!I707</f>
        <v>0.57708333333333328</v>
      </c>
      <c r="K707" s="235">
        <f t="shared" si="92"/>
        <v>0.57708333333333328</v>
      </c>
      <c r="L707" s="16">
        <f t="shared" si="93"/>
        <v>0.21666666666666667</v>
      </c>
      <c r="M707" s="16">
        <f t="shared" si="94"/>
        <v>1</v>
      </c>
      <c r="N707" s="236" t="str">
        <f t="shared" si="95"/>
        <v>1</v>
      </c>
      <c r="O707" s="16" t="str">
        <f>'RAW MONTHLY'!K707</f>
        <v>1MW</v>
      </c>
      <c r="P707" s="16" t="str">
        <f t="shared" si="96"/>
        <v>1</v>
      </c>
      <c r="Q707" s="241">
        <f>'RAW MONTHLY'!L707</f>
        <v>4010</v>
      </c>
      <c r="R707" s="37"/>
      <c r="S707" s="242">
        <f t="shared" si="97"/>
        <v>868.83333333333337</v>
      </c>
    </row>
    <row r="708" spans="1:19" ht="24.95" customHeight="1">
      <c r="A708" s="229" t="str">
        <f>'RAW MONTHLY'!A708</f>
        <v>27/6/2021</v>
      </c>
      <c r="B708" s="230" t="str">
        <f>'RAW MONTHLY'!C708</f>
        <v>APATA 33KV FDR</v>
      </c>
      <c r="C708" s="5" t="str">
        <f t="shared" si="90"/>
        <v>1</v>
      </c>
      <c r="D708" s="5" t="str">
        <f>'RAW MONTHLY'!E708</f>
        <v>EDC/E/F</v>
      </c>
      <c r="E708" s="5" t="str">
        <f t="shared" si="98"/>
        <v>EDC</v>
      </c>
      <c r="F708" s="37"/>
      <c r="G708" s="37"/>
      <c r="H708" s="17">
        <f t="shared" si="91"/>
        <v>0.56874999999999998</v>
      </c>
      <c r="I708" s="7">
        <f>'RAW MONTHLY'!H708</f>
        <v>0.56874999999999998</v>
      </c>
      <c r="J708" s="8">
        <f>'RAW MONTHLY'!I708</f>
        <v>0.65694444444444444</v>
      </c>
      <c r="K708" s="235">
        <f t="shared" si="92"/>
        <v>0.65694444444444444</v>
      </c>
      <c r="L708" s="16">
        <f t="shared" si="93"/>
        <v>2.1166666666666667</v>
      </c>
      <c r="M708" s="16">
        <f t="shared" si="94"/>
        <v>7</v>
      </c>
      <c r="N708" s="236" t="str">
        <f t="shared" si="95"/>
        <v>7</v>
      </c>
      <c r="O708" s="16" t="str">
        <f>'RAW MONTHLY'!K708</f>
        <v>7MW</v>
      </c>
      <c r="P708" s="16" t="str">
        <f t="shared" si="96"/>
        <v>1</v>
      </c>
      <c r="Q708" s="241">
        <f>'RAW MONTHLY'!L708</f>
        <v>117</v>
      </c>
      <c r="R708" s="37"/>
      <c r="S708" s="242">
        <f t="shared" si="97"/>
        <v>247.65</v>
      </c>
    </row>
    <row r="709" spans="1:19" ht="24.95" customHeight="1">
      <c r="A709" s="229" t="str">
        <f>'RAW MONTHLY'!A709</f>
        <v>27/6/2021</v>
      </c>
      <c r="B709" s="230" t="str">
        <f>'RAW MONTHLY'!C709</f>
        <v>ERUWA LANLATE 33KV FDR</v>
      </c>
      <c r="C709" s="5" t="str">
        <f t="shared" si="90"/>
        <v>1</v>
      </c>
      <c r="D709" s="5" t="str">
        <f>'RAW MONTHLY'!E709</f>
        <v>EDC/F/O</v>
      </c>
      <c r="E709" s="5" t="str">
        <f t="shared" si="98"/>
        <v>EDC</v>
      </c>
      <c r="F709" s="37"/>
      <c r="G709" s="37"/>
      <c r="H709" s="17">
        <f t="shared" si="91"/>
        <v>0.58333333333333337</v>
      </c>
      <c r="I709" s="7">
        <f>'RAW MONTHLY'!H709</f>
        <v>0.58333333333333337</v>
      </c>
      <c r="J709" s="8">
        <f>'RAW MONTHLY'!I709</f>
        <v>0.59444444444444444</v>
      </c>
      <c r="K709" s="235">
        <f t="shared" si="92"/>
        <v>0.59444444444444444</v>
      </c>
      <c r="L709" s="16">
        <f t="shared" si="93"/>
        <v>0.26666666666666666</v>
      </c>
      <c r="M709" s="16">
        <f t="shared" si="94"/>
        <v>0.1</v>
      </c>
      <c r="N709" s="236" t="str">
        <f t="shared" si="95"/>
        <v>0.1</v>
      </c>
      <c r="O709" s="16" t="str">
        <f>'RAW MONTHLY'!K709</f>
        <v>0.1MW</v>
      </c>
      <c r="P709" s="16" t="str">
        <f t="shared" si="96"/>
        <v>1</v>
      </c>
      <c r="Q709" s="241">
        <f>'RAW MONTHLY'!L709</f>
        <v>4010</v>
      </c>
      <c r="R709" s="37"/>
      <c r="S709" s="242">
        <f t="shared" si="97"/>
        <v>1069.3333333333333</v>
      </c>
    </row>
    <row r="710" spans="1:19" ht="24.95" customHeight="1">
      <c r="A710" s="229" t="str">
        <f>'RAW MONTHLY'!A710</f>
        <v>27/6/2021</v>
      </c>
      <c r="B710" s="230" t="str">
        <f>'RAW MONTHLY'!C710</f>
        <v>ERUWA TOWN 33KV FDR</v>
      </c>
      <c r="C710" s="5" t="str">
        <f t="shared" ref="C710:C773" si="99">IF(H710&gt;=0.0001,"1","")</f>
        <v>1</v>
      </c>
      <c r="D710" s="5" t="str">
        <f>'RAW MONTHLY'!E710</f>
        <v>TCN/L/S</v>
      </c>
      <c r="E710" s="5" t="str">
        <f t="shared" si="98"/>
        <v>L/S</v>
      </c>
      <c r="F710" s="37"/>
      <c r="G710" s="37"/>
      <c r="H710" s="17">
        <f t="shared" ref="H710:H773" si="100">I710</f>
        <v>0.78263888888888899</v>
      </c>
      <c r="I710" s="7">
        <f>'RAW MONTHLY'!H710</f>
        <v>0.78263888888888899</v>
      </c>
      <c r="J710" s="8">
        <f>'RAW MONTHLY'!I710</f>
        <v>0.99930555555555556</v>
      </c>
      <c r="K710" s="235">
        <f t="shared" ref="K710:K773" si="101">J710</f>
        <v>0.99930555555555556</v>
      </c>
      <c r="L710" s="16">
        <f t="shared" ref="L710:L773" si="102">TEXT(J710-I710,"h:mm")*24</f>
        <v>5.2</v>
      </c>
      <c r="M710" s="16">
        <f t="shared" ref="M710:M773" si="103">N710*1</f>
        <v>4.7</v>
      </c>
      <c r="N710" s="236" t="str">
        <f t="shared" ref="N710:N773" si="104">SUBSTITUTE(O710,"MW","")</f>
        <v>4.7</v>
      </c>
      <c r="O710" s="16" t="str">
        <f>'RAW MONTHLY'!K710</f>
        <v>4.7MW</v>
      </c>
      <c r="P710" s="16" t="str">
        <f t="shared" ref="P710:P773" si="105">IF(K710&gt;=0.99,"0","1")</f>
        <v>0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 t="str">
        <f>'RAW MONTHLY'!A711</f>
        <v>26/6/2021</v>
      </c>
      <c r="B711" s="230" t="str">
        <f>'RAW MONTHLY'!C711</f>
        <v>EXPRESS 33KV</v>
      </c>
      <c r="C711" s="5" t="str">
        <f t="shared" si="99"/>
        <v/>
      </c>
      <c r="D711" s="5" t="str">
        <f>'RAW MONTHLY'!E711</f>
        <v>EDC F/O</v>
      </c>
      <c r="E711" s="5" t="str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EDC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0.47986111111111113</v>
      </c>
      <c r="K711" s="235">
        <f t="shared" si="101"/>
        <v>0.47986111111111113</v>
      </c>
      <c r="L711" s="16">
        <f t="shared" si="102"/>
        <v>11.516666666666667</v>
      </c>
      <c r="M711" s="16">
        <f t="shared" si="103"/>
        <v>8</v>
      </c>
      <c r="N711" s="236" t="str">
        <f t="shared" si="104"/>
        <v>8</v>
      </c>
      <c r="O711" s="16">
        <f>'RAW MONTHLY'!K711</f>
        <v>8</v>
      </c>
      <c r="P711" s="16" t="str">
        <f t="shared" si="105"/>
        <v>1</v>
      </c>
      <c r="Q711" s="241">
        <f>'RAW MONTHLY'!L711</f>
        <v>1</v>
      </c>
      <c r="R711" s="37"/>
      <c r="S711" s="242">
        <f t="shared" si="106"/>
        <v>11.516666666666667</v>
      </c>
    </row>
    <row r="712" spans="1:19" ht="24.95" customHeight="1">
      <c r="A712" s="229" t="str">
        <f>'RAW MONTHLY'!A712</f>
        <v>28/6/2021</v>
      </c>
      <c r="B712" s="230" t="str">
        <f>'RAW MONTHLY'!C712</f>
        <v>INTERCHANGE 33KV</v>
      </c>
      <c r="C712" s="5" t="str">
        <f t="shared" si="99"/>
        <v>1</v>
      </c>
      <c r="D712" s="5" t="str">
        <f>'RAW MONTHLY'!E712</f>
        <v>TCN L/S</v>
      </c>
      <c r="E712" s="5" t="str">
        <f t="shared" si="107"/>
        <v>L/S</v>
      </c>
      <c r="F712" s="37"/>
      <c r="G712" s="37"/>
      <c r="H712" s="17">
        <f t="shared" si="100"/>
        <v>0.4381944444444445</v>
      </c>
      <c r="I712" s="7">
        <f>'RAW MONTHLY'!H712</f>
        <v>0.4381944444444445</v>
      </c>
      <c r="J712" s="8">
        <f>'RAW MONTHLY'!I712</f>
        <v>0.45694444444444443</v>
      </c>
      <c r="K712" s="235">
        <f t="shared" si="101"/>
        <v>0.45694444444444443</v>
      </c>
      <c r="L712" s="16">
        <f t="shared" si="102"/>
        <v>0.44999999999999996</v>
      </c>
      <c r="M712" s="16">
        <f t="shared" si="103"/>
        <v>11</v>
      </c>
      <c r="N712" s="236" t="str">
        <f t="shared" si="104"/>
        <v>11</v>
      </c>
      <c r="O712" s="16">
        <f>'RAW MONTHLY'!K712</f>
        <v>11</v>
      </c>
      <c r="P712" s="16" t="str">
        <f t="shared" si="105"/>
        <v>1</v>
      </c>
      <c r="Q712" s="241">
        <f>'RAW MONTHLY'!L712</f>
        <v>492</v>
      </c>
      <c r="R712" s="37"/>
      <c r="S712" s="242">
        <f t="shared" si="106"/>
        <v>221.39999999999998</v>
      </c>
    </row>
    <row r="713" spans="1:19" ht="24.95" customHeight="1">
      <c r="A713" s="229" t="str">
        <f>'RAW MONTHLY'!A713</f>
        <v>28/6/2021</v>
      </c>
      <c r="B713" s="230" t="str">
        <f>'RAW MONTHLY'!C713</f>
        <v>INTERCHANGE 33KV</v>
      </c>
      <c r="C713" s="5" t="str">
        <f t="shared" si="99"/>
        <v>1</v>
      </c>
      <c r="D713" s="5" t="str">
        <f>'RAW MONTHLY'!E713</f>
        <v>EDC F/O</v>
      </c>
      <c r="E713" s="5" t="str">
        <f t="shared" si="107"/>
        <v>EDC</v>
      </c>
      <c r="F713" s="37"/>
      <c r="G713" s="37"/>
      <c r="H713" s="17">
        <f t="shared" si="100"/>
        <v>0.4916666666666667</v>
      </c>
      <c r="I713" s="7">
        <f>'RAW MONTHLY'!H713</f>
        <v>0.4916666666666667</v>
      </c>
      <c r="J713" s="8">
        <f>'RAW MONTHLY'!I713</f>
        <v>0.51944444444444449</v>
      </c>
      <c r="K713" s="235">
        <f t="shared" si="101"/>
        <v>0.51944444444444449</v>
      </c>
      <c r="L713" s="16">
        <f t="shared" si="102"/>
        <v>0.66666666666666663</v>
      </c>
      <c r="M713" s="16">
        <f t="shared" si="103"/>
        <v>3</v>
      </c>
      <c r="N713" s="236" t="str">
        <f t="shared" si="104"/>
        <v>3</v>
      </c>
      <c r="O713" s="16">
        <f>'RAW MONTHLY'!K713</f>
        <v>3</v>
      </c>
      <c r="P713" s="16" t="str">
        <f t="shared" si="105"/>
        <v>1</v>
      </c>
      <c r="Q713" s="241">
        <f>'RAW MONTHLY'!L713</f>
        <v>492</v>
      </c>
      <c r="R713" s="37"/>
      <c r="S713" s="242">
        <f t="shared" si="106"/>
        <v>328</v>
      </c>
    </row>
    <row r="714" spans="1:19" ht="24.95" customHeight="1">
      <c r="A714" s="229" t="str">
        <f>'RAW MONTHLY'!A714</f>
        <v>28/6/2021</v>
      </c>
      <c r="B714" s="230" t="str">
        <f>'RAW MONTHLY'!C714</f>
        <v>OLUYOLE 11KV</v>
      </c>
      <c r="C714" s="5" t="str">
        <f t="shared" si="99"/>
        <v>1</v>
      </c>
      <c r="D714" s="5" t="str">
        <f>'RAW MONTHLY'!E714</f>
        <v>TCN F/O</v>
      </c>
      <c r="E714" s="5" t="str">
        <f t="shared" si="107"/>
        <v>F/O</v>
      </c>
      <c r="F714" s="37"/>
      <c r="G714" s="37"/>
      <c r="H714" s="17">
        <f t="shared" si="100"/>
        <v>0.51180555555555551</v>
      </c>
      <c r="I714" s="7">
        <f>'RAW MONTHLY'!H714</f>
        <v>0.51180555555555551</v>
      </c>
      <c r="J714" s="8">
        <f>'RAW MONTHLY'!I714</f>
        <v>0.53611111111111109</v>
      </c>
      <c r="K714" s="235">
        <f t="shared" si="101"/>
        <v>0.53611111111111109</v>
      </c>
      <c r="L714" s="16">
        <f t="shared" si="102"/>
        <v>0.58333333333333337</v>
      </c>
      <c r="M714" s="16">
        <f t="shared" si="103"/>
        <v>17</v>
      </c>
      <c r="N714" s="236" t="str">
        <f t="shared" si="104"/>
        <v>17</v>
      </c>
      <c r="O714" s="16">
        <f>'RAW MONTHLY'!K714</f>
        <v>17</v>
      </c>
      <c r="P714" s="16" t="str">
        <f t="shared" si="105"/>
        <v>1</v>
      </c>
      <c r="Q714" s="241">
        <f>'RAW MONTHLY'!L714</f>
        <v>14</v>
      </c>
      <c r="R714" s="37"/>
      <c r="S714" s="242">
        <f t="shared" si="106"/>
        <v>8.1666666666666679</v>
      </c>
    </row>
    <row r="715" spans="1:19" ht="24.95" customHeight="1">
      <c r="A715" s="229" t="str">
        <f>'RAW MONTHLY'!A715</f>
        <v>28/6/2021</v>
      </c>
      <c r="B715" s="230" t="str">
        <f>'RAW MONTHLY'!C715</f>
        <v>EXPRESS 33KV</v>
      </c>
      <c r="C715" s="5" t="str">
        <f t="shared" si="99"/>
        <v>1</v>
      </c>
      <c r="D715" s="5" t="str">
        <f>'RAW MONTHLY'!E715</f>
        <v>TCN F/O</v>
      </c>
      <c r="E715" s="5" t="str">
        <f t="shared" si="107"/>
        <v>F/O</v>
      </c>
      <c r="F715" s="37"/>
      <c r="G715" s="37"/>
      <c r="H715" s="17">
        <f t="shared" si="100"/>
        <v>0.51180555555555551</v>
      </c>
      <c r="I715" s="7">
        <f>'RAW MONTHLY'!H715</f>
        <v>0.51180555555555551</v>
      </c>
      <c r="J715" s="8">
        <f>'RAW MONTHLY'!I715</f>
        <v>0.53749999999999998</v>
      </c>
      <c r="K715" s="235">
        <f t="shared" si="101"/>
        <v>0.53749999999999998</v>
      </c>
      <c r="L715" s="16">
        <f t="shared" si="102"/>
        <v>0.6166666666666667</v>
      </c>
      <c r="M715" s="16">
        <f t="shared" si="103"/>
        <v>3</v>
      </c>
      <c r="N715" s="236" t="str">
        <f t="shared" si="104"/>
        <v>3</v>
      </c>
      <c r="O715" s="16">
        <f>'RAW MONTHLY'!K715</f>
        <v>3</v>
      </c>
      <c r="P715" s="16" t="str">
        <f t="shared" si="105"/>
        <v>1</v>
      </c>
      <c r="Q715" s="241">
        <f>'RAW MONTHLY'!L715</f>
        <v>1</v>
      </c>
      <c r="R715" s="37"/>
      <c r="S715" s="242">
        <f t="shared" si="106"/>
        <v>0.6166666666666667</v>
      </c>
    </row>
    <row r="716" spans="1:19" ht="24.95" customHeight="1">
      <c r="A716" s="229" t="str">
        <f>'RAW MONTHLY'!A716</f>
        <v>28/6/2021</v>
      </c>
      <c r="B716" s="230" t="str">
        <f>'RAW MONTHLY'!C716</f>
        <v>OLUYOLE 11KV</v>
      </c>
      <c r="C716" s="5" t="str">
        <f t="shared" si="99"/>
        <v>1</v>
      </c>
      <c r="D716" s="5" t="str">
        <f>'RAW MONTHLY'!E716</f>
        <v>TCN L/S</v>
      </c>
      <c r="E716" s="5" t="str">
        <f t="shared" si="107"/>
        <v>L/S</v>
      </c>
      <c r="F716" s="37"/>
      <c r="G716" s="37"/>
      <c r="H716" s="17">
        <f t="shared" si="100"/>
        <v>0.59722222222222221</v>
      </c>
      <c r="I716" s="7">
        <f>'RAW MONTHLY'!H716</f>
        <v>0.59722222222222221</v>
      </c>
      <c r="J716" s="8">
        <f>'RAW MONTHLY'!I716</f>
        <v>0.6</v>
      </c>
      <c r="K716" s="235">
        <f t="shared" si="101"/>
        <v>0.6</v>
      </c>
      <c r="L716" s="16">
        <f t="shared" si="102"/>
        <v>6.6666666666666666E-2</v>
      </c>
      <c r="M716" s="16">
        <f t="shared" si="103"/>
        <v>15</v>
      </c>
      <c r="N716" s="236" t="str">
        <f t="shared" si="104"/>
        <v>15</v>
      </c>
      <c r="O716" s="16">
        <f>'RAW MONTHLY'!K716</f>
        <v>15</v>
      </c>
      <c r="P716" s="16" t="str">
        <f t="shared" si="105"/>
        <v>1</v>
      </c>
      <c r="Q716" s="241">
        <f>'RAW MONTHLY'!L716</f>
        <v>14</v>
      </c>
      <c r="R716" s="37"/>
      <c r="S716" s="242">
        <f t="shared" si="106"/>
        <v>0.93333333333333335</v>
      </c>
    </row>
    <row r="717" spans="1:19" ht="24.95" customHeight="1">
      <c r="A717" s="229" t="str">
        <f>'RAW MONTHLY'!A717</f>
        <v>28/6/2021</v>
      </c>
      <c r="B717" s="230" t="str">
        <f>'RAW MONTHLY'!C717</f>
        <v>LIBERTY 11KV</v>
      </c>
      <c r="C717" s="5" t="str">
        <f t="shared" si="99"/>
        <v>1</v>
      </c>
      <c r="D717" s="5" t="str">
        <f>'RAW MONTHLY'!E717</f>
        <v>TCN L/S</v>
      </c>
      <c r="E717" s="5" t="str">
        <f t="shared" si="107"/>
        <v>L/S</v>
      </c>
      <c r="F717" s="37"/>
      <c r="G717" s="37"/>
      <c r="H717" s="17">
        <f t="shared" si="100"/>
        <v>0.59722222222222221</v>
      </c>
      <c r="I717" s="7">
        <f>'RAW MONTHLY'!H717</f>
        <v>0.59722222222222221</v>
      </c>
      <c r="J717" s="8">
        <f>'RAW MONTHLY'!I717</f>
        <v>0.63055555555555554</v>
      </c>
      <c r="K717" s="235">
        <f t="shared" si="101"/>
        <v>0.63055555555555554</v>
      </c>
      <c r="L717" s="16">
        <f t="shared" si="102"/>
        <v>0.8</v>
      </c>
      <c r="M717" s="16">
        <f t="shared" si="103"/>
        <v>5</v>
      </c>
      <c r="N717" s="236" t="str">
        <f t="shared" si="104"/>
        <v>5</v>
      </c>
      <c r="O717" s="16">
        <f>'RAW MONTHLY'!K717</f>
        <v>5</v>
      </c>
      <c r="P717" s="16" t="str">
        <f t="shared" si="105"/>
        <v>1</v>
      </c>
      <c r="Q717" s="241">
        <f>'RAW MONTHLY'!L717</f>
        <v>11</v>
      </c>
      <c r="R717" s="37"/>
      <c r="S717" s="242">
        <f t="shared" si="106"/>
        <v>8.8000000000000007</v>
      </c>
    </row>
    <row r="718" spans="1:19" ht="24.95" customHeight="1">
      <c r="A718" s="229" t="str">
        <f>'RAW MONTHLY'!A718</f>
        <v>28/6/2021</v>
      </c>
      <c r="B718" s="230" t="str">
        <f>'RAW MONTHLY'!C718</f>
        <v>LIBERTY 11KV</v>
      </c>
      <c r="C718" s="5" t="str">
        <f t="shared" si="99"/>
        <v>1</v>
      </c>
      <c r="D718" s="5" t="str">
        <f>'RAW MONTHLY'!E718</f>
        <v>EDC F/O</v>
      </c>
      <c r="E718" s="5" t="str">
        <f t="shared" si="107"/>
        <v>EDC</v>
      </c>
      <c r="F718" s="37"/>
      <c r="G718" s="37"/>
      <c r="H718" s="17">
        <f t="shared" si="100"/>
        <v>0.7416666666666667</v>
      </c>
      <c r="I718" s="7">
        <f>'RAW MONTHLY'!H718</f>
        <v>0.7416666666666667</v>
      </c>
      <c r="J718" s="8">
        <f>'RAW MONTHLY'!I718</f>
        <v>0.84236111111111101</v>
      </c>
      <c r="K718" s="235">
        <f t="shared" si="101"/>
        <v>0.84236111111111101</v>
      </c>
      <c r="L718" s="16">
        <f t="shared" si="102"/>
        <v>2.4166666666666665</v>
      </c>
      <c r="M718" s="16">
        <f t="shared" si="103"/>
        <v>2</v>
      </c>
      <c r="N718" s="236" t="str">
        <f t="shared" si="104"/>
        <v>2</v>
      </c>
      <c r="O718" s="16">
        <f>'RAW MONTHLY'!K718</f>
        <v>2</v>
      </c>
      <c r="P718" s="16" t="str">
        <f t="shared" si="105"/>
        <v>1</v>
      </c>
      <c r="Q718" s="241">
        <f>'RAW MONTHLY'!L718</f>
        <v>11</v>
      </c>
      <c r="R718" s="37"/>
      <c r="S718" s="242">
        <f t="shared" si="106"/>
        <v>26.583333333333332</v>
      </c>
    </row>
    <row r="719" spans="1:19" ht="24.95" customHeight="1">
      <c r="A719" s="229" t="str">
        <f>'RAW MONTHLY'!A719</f>
        <v>28/6/2021</v>
      </c>
      <c r="B719" s="230" t="str">
        <f>'RAW MONTHLY'!C719</f>
        <v>INTERCHANGE 33KV</v>
      </c>
      <c r="C719" s="5" t="str">
        <f t="shared" si="99"/>
        <v>1</v>
      </c>
      <c r="D719" s="5" t="str">
        <f>'RAW MONTHLY'!E719</f>
        <v>EDC F/O</v>
      </c>
      <c r="E719" s="5" t="str">
        <f t="shared" si="107"/>
        <v>EDC</v>
      </c>
      <c r="F719" s="37"/>
      <c r="G719" s="37"/>
      <c r="H719" s="17">
        <f t="shared" si="100"/>
        <v>0.74930555555555556</v>
      </c>
      <c r="I719" s="7">
        <f>'RAW MONTHLY'!H719</f>
        <v>0.74930555555555556</v>
      </c>
      <c r="J719" s="8">
        <f>'RAW MONTHLY'!I719</f>
        <v>0.84444444444444444</v>
      </c>
      <c r="K719" s="235">
        <f t="shared" si="101"/>
        <v>0.84444444444444444</v>
      </c>
      <c r="L719" s="16">
        <f t="shared" si="102"/>
        <v>2.2833333333333332</v>
      </c>
      <c r="M719" s="16">
        <f t="shared" si="103"/>
        <v>11</v>
      </c>
      <c r="N719" s="236" t="str">
        <f t="shared" si="104"/>
        <v>11</v>
      </c>
      <c r="O719" s="16">
        <f>'RAW MONTHLY'!K719</f>
        <v>11</v>
      </c>
      <c r="P719" s="16" t="str">
        <f t="shared" si="105"/>
        <v>1</v>
      </c>
      <c r="Q719" s="241">
        <f>'RAW MONTHLY'!L719</f>
        <v>492</v>
      </c>
      <c r="R719" s="37"/>
      <c r="S719" s="242">
        <f t="shared" si="106"/>
        <v>1123.3999999999999</v>
      </c>
    </row>
    <row r="720" spans="1:19" ht="24.95" customHeight="1">
      <c r="A720" s="229" t="str">
        <f>'RAW MONTHLY'!A720</f>
        <v>28/6/2021</v>
      </c>
      <c r="B720" s="230" t="str">
        <f>'RAW MONTHLY'!C720</f>
        <v>OLUYOLE 11KV</v>
      </c>
      <c r="C720" s="5" t="str">
        <f t="shared" si="99"/>
        <v>1</v>
      </c>
      <c r="D720" s="5" t="str">
        <f>'RAW MONTHLY'!E720</f>
        <v>EDC F/O</v>
      </c>
      <c r="E720" s="5" t="str">
        <f t="shared" si="107"/>
        <v>EDC</v>
      </c>
      <c r="F720" s="37"/>
      <c r="G720" s="37"/>
      <c r="H720" s="17">
        <f t="shared" si="100"/>
        <v>0.77569444444444446</v>
      </c>
      <c r="I720" s="7">
        <f>'RAW MONTHLY'!H720</f>
        <v>0.77569444444444446</v>
      </c>
      <c r="J720" s="8">
        <f>'RAW MONTHLY'!I720</f>
        <v>0.84930555555555554</v>
      </c>
      <c r="K720" s="235">
        <f t="shared" si="101"/>
        <v>0.84930555555555554</v>
      </c>
      <c r="L720" s="16">
        <f t="shared" si="102"/>
        <v>1.7666666666666666</v>
      </c>
      <c r="M720" s="16">
        <f t="shared" si="103"/>
        <v>5</v>
      </c>
      <c r="N720" s="236" t="str">
        <f t="shared" si="104"/>
        <v>5</v>
      </c>
      <c r="O720" s="16">
        <f>'RAW MONTHLY'!K720</f>
        <v>5</v>
      </c>
      <c r="P720" s="16" t="str">
        <f t="shared" si="105"/>
        <v>1</v>
      </c>
      <c r="Q720" s="241">
        <f>'RAW MONTHLY'!L720</f>
        <v>14</v>
      </c>
      <c r="R720" s="37"/>
      <c r="S720" s="242">
        <f t="shared" si="106"/>
        <v>24.733333333333334</v>
      </c>
    </row>
    <row r="721" spans="1:19" ht="24.95" customHeight="1">
      <c r="A721" s="229" t="str">
        <f>'RAW MONTHLY'!A721</f>
        <v>28/6/2021</v>
      </c>
      <c r="B721" s="230" t="str">
        <f>'RAW MONTHLY'!C721</f>
        <v>INTERCHANGE 33KV</v>
      </c>
      <c r="C721" s="5" t="str">
        <f t="shared" si="99"/>
        <v>1</v>
      </c>
      <c r="D721" s="5" t="str">
        <f>'RAW MONTHLY'!E721</f>
        <v>EDC F/O</v>
      </c>
      <c r="E721" s="5" t="str">
        <f t="shared" si="107"/>
        <v>EDC</v>
      </c>
      <c r="F721" s="37"/>
      <c r="G721" s="37"/>
      <c r="H721" s="17">
        <f t="shared" si="100"/>
        <v>0.85138888888888886</v>
      </c>
      <c r="I721" s="7">
        <f>'RAW MONTHLY'!H721</f>
        <v>0.85138888888888886</v>
      </c>
      <c r="J721" s="8">
        <f>'RAW MONTHLY'!I721</f>
        <v>0.87569444444444444</v>
      </c>
      <c r="K721" s="235">
        <f t="shared" si="101"/>
        <v>0.87569444444444444</v>
      </c>
      <c r="L721" s="16">
        <f t="shared" si="102"/>
        <v>0.58333333333333337</v>
      </c>
      <c r="M721" s="16">
        <f t="shared" si="103"/>
        <v>3</v>
      </c>
      <c r="N721" s="236" t="str">
        <f t="shared" si="104"/>
        <v>3</v>
      </c>
      <c r="O721" s="16">
        <f>'RAW MONTHLY'!K721</f>
        <v>3</v>
      </c>
      <c r="P721" s="16" t="str">
        <f t="shared" si="105"/>
        <v>1</v>
      </c>
      <c r="Q721" s="241">
        <f>'RAW MONTHLY'!L721</f>
        <v>492</v>
      </c>
      <c r="R721" s="37"/>
      <c r="S721" s="242">
        <f t="shared" si="106"/>
        <v>287</v>
      </c>
    </row>
    <row r="722" spans="1:19" ht="24.95" customHeight="1">
      <c r="A722" s="229" t="str">
        <f>'RAW MONTHLY'!A722</f>
        <v>28/6/2021</v>
      </c>
      <c r="B722" s="230">
        <f>'RAW MONTHLY'!C722</f>
        <v>0</v>
      </c>
      <c r="C722" s="5" t="str">
        <f t="shared" si="99"/>
        <v/>
      </c>
      <c r="D722" s="5" t="str">
        <f>'RAW MONTHLY'!E722</f>
        <v>TCN L/S</v>
      </c>
      <c r="E722" s="5" t="str">
        <f t="shared" si="107"/>
        <v>L/S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</v>
      </c>
      <c r="K722" s="235">
        <f t="shared" si="101"/>
        <v>0</v>
      </c>
      <c r="L722" s="16">
        <f t="shared" si="102"/>
        <v>0</v>
      </c>
      <c r="M722" s="16">
        <f t="shared" si="103"/>
        <v>0</v>
      </c>
      <c r="N722" s="236" t="str">
        <f t="shared" si="104"/>
        <v>0</v>
      </c>
      <c r="O722" s="16">
        <f>'RAW MONTHLY'!K722</f>
        <v>0</v>
      </c>
      <c r="P722" s="16" t="str">
        <f t="shared" si="105"/>
        <v>1</v>
      </c>
      <c r="Q722" s="241">
        <f>'RAW MONTHLY'!L722</f>
        <v>0</v>
      </c>
      <c r="R722" s="37"/>
      <c r="S722" s="242">
        <f t="shared" si="106"/>
        <v>0</v>
      </c>
    </row>
    <row r="723" spans="1:19" ht="24.95" customHeight="1">
      <c r="A723" s="229" t="str">
        <f>'RAW MONTHLY'!A723</f>
        <v>28/6/2021</v>
      </c>
      <c r="B723" s="230" t="str">
        <f>'RAW MONTHLY'!C723</f>
        <v>ROM 33KV</v>
      </c>
      <c r="C723" s="5" t="str">
        <f t="shared" si="99"/>
        <v>1</v>
      </c>
      <c r="D723" s="5" t="str">
        <f>'RAW MONTHLY'!E723</f>
        <v>TCN L/S</v>
      </c>
      <c r="E723" s="5" t="str">
        <f t="shared" si="107"/>
        <v>L/S</v>
      </c>
      <c r="F723" s="37"/>
      <c r="G723" s="37"/>
      <c r="H723" s="17">
        <f t="shared" si="100"/>
        <v>0.4381944444444445</v>
      </c>
      <c r="I723" s="7">
        <f>'RAW MONTHLY'!H723</f>
        <v>0.4381944444444445</v>
      </c>
      <c r="J723" s="8">
        <f>'RAW MONTHLY'!I723</f>
        <v>0.48749999999999999</v>
      </c>
      <c r="K723" s="235">
        <f t="shared" si="101"/>
        <v>0.48749999999999999</v>
      </c>
      <c r="L723" s="16">
        <f t="shared" si="102"/>
        <v>1.1833333333333333</v>
      </c>
      <c r="M723" s="16">
        <f t="shared" si="103"/>
        <v>0</v>
      </c>
      <c r="N723" s="236" t="str">
        <f t="shared" si="104"/>
        <v>0</v>
      </c>
      <c r="O723" s="16">
        <f>'RAW MONTHLY'!K723</f>
        <v>0</v>
      </c>
      <c r="P723" s="16" t="str">
        <f t="shared" si="105"/>
        <v>1</v>
      </c>
      <c r="Q723" s="241">
        <f>'RAW MONTHLY'!L723</f>
        <v>14</v>
      </c>
      <c r="R723" s="37"/>
      <c r="S723" s="242">
        <f t="shared" si="106"/>
        <v>16.566666666666666</v>
      </c>
    </row>
    <row r="724" spans="1:19" ht="24.95" customHeight="1">
      <c r="A724" s="229" t="str">
        <f>'RAW MONTHLY'!A724</f>
        <v>28/6/2021</v>
      </c>
      <c r="B724" s="230" t="str">
        <f>'RAW MONTHLY'!C724</f>
        <v>ROM 33KV</v>
      </c>
      <c r="C724" s="5" t="str">
        <f t="shared" si="99"/>
        <v>1</v>
      </c>
      <c r="D724" s="5" t="str">
        <f>'RAW MONTHLY'!E724</f>
        <v>EDC F/O</v>
      </c>
      <c r="E724" s="5" t="str">
        <f t="shared" si="107"/>
        <v>EDC</v>
      </c>
      <c r="F724" s="37"/>
      <c r="G724" s="37"/>
      <c r="H724" s="17">
        <f t="shared" si="100"/>
        <v>0.4916666666666667</v>
      </c>
      <c r="I724" s="7">
        <f>'RAW MONTHLY'!H724</f>
        <v>0.4916666666666667</v>
      </c>
      <c r="J724" s="8">
        <f>'RAW MONTHLY'!I724</f>
        <v>0.61458333333333337</v>
      </c>
      <c r="K724" s="235">
        <f t="shared" si="101"/>
        <v>0.61458333333333337</v>
      </c>
      <c r="L724" s="16">
        <f t="shared" si="102"/>
        <v>2.95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14</v>
      </c>
      <c r="R724" s="37"/>
      <c r="S724" s="242">
        <f t="shared" si="106"/>
        <v>41.300000000000004</v>
      </c>
    </row>
    <row r="725" spans="1:19" ht="24.95" customHeight="1">
      <c r="A725" s="229" t="str">
        <f>'RAW MONTHLY'!A725</f>
        <v>28/6/2021</v>
      </c>
      <c r="B725" s="230" t="str">
        <f>'RAW MONTHLY'!C725</f>
        <v>ROM 33KV</v>
      </c>
      <c r="C725" s="5" t="str">
        <f t="shared" si="99"/>
        <v>1</v>
      </c>
      <c r="D725" s="5" t="str">
        <f>'RAW MONTHLY'!E725</f>
        <v>EDC F/O</v>
      </c>
      <c r="E725" s="5" t="str">
        <f t="shared" si="107"/>
        <v>EDC</v>
      </c>
      <c r="F725" s="37"/>
      <c r="G725" s="37"/>
      <c r="H725" s="17">
        <f t="shared" si="100"/>
        <v>0.74930555555555556</v>
      </c>
      <c r="I725" s="7">
        <f>'RAW MONTHLY'!H725</f>
        <v>0.74930555555555556</v>
      </c>
      <c r="J725" s="8">
        <f>'RAW MONTHLY'!I725</f>
        <v>0.99930555555555556</v>
      </c>
      <c r="K725" s="235">
        <f t="shared" si="101"/>
        <v>0.99930555555555556</v>
      </c>
      <c r="L725" s="16">
        <f t="shared" si="102"/>
        <v>6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0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44375</v>
      </c>
      <c r="B726" s="230" t="str">
        <f>'RAW MONTHLY'!C726</f>
        <v>APETE 33KV</v>
      </c>
      <c r="C726" s="5" t="str">
        <f t="shared" si="99"/>
        <v>1</v>
      </c>
      <c r="D726" s="5" t="str">
        <f>'RAW MONTHLY'!E726</f>
        <v>EDC L/S</v>
      </c>
      <c r="E726" s="5" t="str">
        <f t="shared" si="107"/>
        <v>L/S</v>
      </c>
      <c r="F726" s="37"/>
      <c r="G726" s="37"/>
      <c r="H726" s="17">
        <f t="shared" si="100"/>
        <v>0.22916666666666666</v>
      </c>
      <c r="I726" s="7">
        <f>'RAW MONTHLY'!H726</f>
        <v>0.22916666666666666</v>
      </c>
      <c r="J726" s="8">
        <f>'RAW MONTHLY'!I726</f>
        <v>0.3576388888888889</v>
      </c>
      <c r="K726" s="235">
        <f t="shared" si="101"/>
        <v>0.3576388888888889</v>
      </c>
      <c r="L726" s="16">
        <f t="shared" si="102"/>
        <v>3.0833333333333339</v>
      </c>
      <c r="M726" s="16">
        <f t="shared" si="103"/>
        <v>5</v>
      </c>
      <c r="N726" s="236" t="str">
        <f t="shared" si="104"/>
        <v>5</v>
      </c>
      <c r="O726" s="16">
        <f>'RAW MONTHLY'!K726</f>
        <v>5</v>
      </c>
      <c r="P726" s="16" t="str">
        <f t="shared" si="105"/>
        <v>1</v>
      </c>
      <c r="Q726" s="241">
        <f>'RAW MONTHLY'!L726</f>
        <v>9306</v>
      </c>
      <c r="R726" s="37"/>
      <c r="S726" s="242">
        <f t="shared" si="106"/>
        <v>28693.500000000007</v>
      </c>
    </row>
    <row r="727" spans="1:19" ht="24.95" customHeight="1">
      <c r="A727" s="229">
        <f>'RAW MONTHLY'!A727</f>
        <v>44375</v>
      </c>
      <c r="B727" s="230" t="str">
        <f>'RAW MONTHLY'!C727</f>
        <v>APETE 33KV</v>
      </c>
      <c r="C727" s="5" t="str">
        <f t="shared" si="99"/>
        <v>1</v>
      </c>
      <c r="D727" s="5" t="str">
        <f>'RAW MONTHLY'!E727</f>
        <v>EDC L/S</v>
      </c>
      <c r="E727" s="5" t="str">
        <f t="shared" si="107"/>
        <v>L/S</v>
      </c>
      <c r="F727" s="37"/>
      <c r="G727" s="37"/>
      <c r="H727" s="17">
        <f t="shared" si="100"/>
        <v>0.40416666666666662</v>
      </c>
      <c r="I727" s="7">
        <f>'RAW MONTHLY'!H727</f>
        <v>0.40416666666666662</v>
      </c>
      <c r="J727" s="8">
        <f>'RAW MONTHLY'!I727</f>
        <v>0.63680555555555551</v>
      </c>
      <c r="K727" s="235">
        <f t="shared" si="101"/>
        <v>0.63680555555555551</v>
      </c>
      <c r="L727" s="16">
        <f t="shared" si="102"/>
        <v>5.583333333333333</v>
      </c>
      <c r="M727" s="16">
        <f t="shared" si="103"/>
        <v>5</v>
      </c>
      <c r="N727" s="236" t="str">
        <f t="shared" si="104"/>
        <v>5</v>
      </c>
      <c r="O727" s="16">
        <f>'RAW MONTHLY'!K727</f>
        <v>5</v>
      </c>
      <c r="P727" s="16" t="str">
        <f t="shared" si="105"/>
        <v>1</v>
      </c>
      <c r="Q727" s="241">
        <f>'RAW MONTHLY'!L727</f>
        <v>9306</v>
      </c>
      <c r="R727" s="37"/>
      <c r="S727" s="242">
        <f t="shared" si="106"/>
        <v>51958.5</v>
      </c>
    </row>
    <row r="728" spans="1:19" ht="24.95" customHeight="1">
      <c r="A728" s="229">
        <f>'RAW MONTHLY'!A728</f>
        <v>44375</v>
      </c>
      <c r="B728" s="230" t="str">
        <f>'RAW MONTHLY'!C728</f>
        <v>SAMONDA 33KV</v>
      </c>
      <c r="C728" s="5" t="str">
        <f t="shared" si="99"/>
        <v>1</v>
      </c>
      <c r="D728" s="5" t="str">
        <f>'RAW MONTHLY'!E728</f>
        <v>EDC F/O</v>
      </c>
      <c r="E728" s="5" t="str">
        <f t="shared" si="107"/>
        <v>EDC</v>
      </c>
      <c r="F728" s="37"/>
      <c r="G728" s="37"/>
      <c r="H728" s="17">
        <f t="shared" si="100"/>
        <v>0.45347222222222222</v>
      </c>
      <c r="I728" s="7">
        <f>'RAW MONTHLY'!H728</f>
        <v>0.45347222222222222</v>
      </c>
      <c r="J728" s="8">
        <f>'RAW MONTHLY'!I728</f>
        <v>0.4604166666666667</v>
      </c>
      <c r="K728" s="235">
        <f t="shared" si="101"/>
        <v>0.4604166666666667</v>
      </c>
      <c r="L728" s="16">
        <f t="shared" si="102"/>
        <v>0.16666666666666666</v>
      </c>
      <c r="M728" s="16">
        <f t="shared" si="103"/>
        <v>5</v>
      </c>
      <c r="N728" s="236" t="str">
        <f t="shared" si="104"/>
        <v>5</v>
      </c>
      <c r="O728" s="16">
        <f>'RAW MONTHLY'!K728</f>
        <v>5</v>
      </c>
      <c r="P728" s="16" t="str">
        <f t="shared" si="105"/>
        <v>1</v>
      </c>
      <c r="Q728" s="241">
        <f>'RAW MONTHLY'!L728</f>
        <v>2</v>
      </c>
      <c r="R728" s="37"/>
      <c r="S728" s="242">
        <f t="shared" si="106"/>
        <v>0.33333333333333331</v>
      </c>
    </row>
    <row r="729" spans="1:19" ht="24.95" customHeight="1">
      <c r="A729" s="229">
        <f>'RAW MONTHLY'!A729</f>
        <v>44375</v>
      </c>
      <c r="B729" s="230" t="str">
        <f>'RAW MONTHLY'!C729</f>
        <v>AGODI 1 33KV</v>
      </c>
      <c r="C729" s="5" t="str">
        <f t="shared" si="99"/>
        <v>1</v>
      </c>
      <c r="D729" s="5" t="str">
        <f>'RAW MONTHLY'!E729</f>
        <v>EDC F/O</v>
      </c>
      <c r="E729" s="5" t="str">
        <f t="shared" si="107"/>
        <v>EDC</v>
      </c>
      <c r="F729" s="37"/>
      <c r="G729" s="37"/>
      <c r="H729" s="17">
        <f t="shared" si="100"/>
        <v>0.65138888888888891</v>
      </c>
      <c r="I729" s="7">
        <f>'RAW MONTHLY'!H729</f>
        <v>0.65138888888888891</v>
      </c>
      <c r="J729" s="8">
        <f>'RAW MONTHLY'!I729</f>
        <v>0.66527777777777775</v>
      </c>
      <c r="K729" s="235">
        <f t="shared" si="101"/>
        <v>0.66527777777777775</v>
      </c>
      <c r="L729" s="16">
        <f t="shared" si="102"/>
        <v>0.33333333333333331</v>
      </c>
      <c r="M729" s="16">
        <f t="shared" si="103"/>
        <v>6</v>
      </c>
      <c r="N729" s="236" t="str">
        <f t="shared" si="104"/>
        <v>6</v>
      </c>
      <c r="O729" s="16">
        <f>'RAW MONTHLY'!K729</f>
        <v>6</v>
      </c>
      <c r="P729" s="16" t="str">
        <f t="shared" si="105"/>
        <v>1</v>
      </c>
      <c r="Q729" s="241">
        <f>'RAW MONTHLY'!L729</f>
        <v>227</v>
      </c>
      <c r="R729" s="37"/>
      <c r="S729" s="242">
        <f t="shared" si="106"/>
        <v>75.666666666666657</v>
      </c>
    </row>
    <row r="730" spans="1:19" ht="24.95" customHeight="1">
      <c r="A730" s="229">
        <f>'RAW MONTHLY'!A730</f>
        <v>44375</v>
      </c>
      <c r="B730" s="230" t="str">
        <f>'RAW MONTHLY'!C730</f>
        <v>MINISTER 33KV</v>
      </c>
      <c r="C730" s="5" t="str">
        <f t="shared" si="99"/>
        <v>1</v>
      </c>
      <c r="D730" s="5" t="str">
        <f>'RAW MONTHLY'!E730</f>
        <v>EDC F/O</v>
      </c>
      <c r="E730" s="5" t="str">
        <f t="shared" si="107"/>
        <v>EDC</v>
      </c>
      <c r="F730" s="37"/>
      <c r="G730" s="37"/>
      <c r="H730" s="17">
        <f t="shared" si="100"/>
        <v>0.65138888888888891</v>
      </c>
      <c r="I730" s="7">
        <f>'RAW MONTHLY'!H730</f>
        <v>0.65138888888888891</v>
      </c>
      <c r="J730" s="8">
        <f>'RAW MONTHLY'!I730</f>
        <v>0.99930555555555556</v>
      </c>
      <c r="K730" s="235">
        <f t="shared" si="101"/>
        <v>0.99930555555555556</v>
      </c>
      <c r="L730" s="16">
        <f t="shared" si="102"/>
        <v>8.35</v>
      </c>
      <c r="M730" s="16">
        <f t="shared" si="103"/>
        <v>7.0000000000000007E-2</v>
      </c>
      <c r="N730" s="236" t="str">
        <f t="shared" si="104"/>
        <v>0.07</v>
      </c>
      <c r="O730" s="16">
        <f>'RAW MONTHLY'!K730</f>
        <v>7.0000000000000007E-2</v>
      </c>
      <c r="P730" s="16" t="str">
        <f t="shared" si="105"/>
        <v>0</v>
      </c>
      <c r="Q730" s="241">
        <f>'RAW MONTHLY'!L730</f>
        <v>1065</v>
      </c>
      <c r="R730" s="37"/>
      <c r="S730" s="242">
        <f t="shared" si="106"/>
        <v>0</v>
      </c>
    </row>
    <row r="731" spans="1:19" ht="24.95" customHeight="1">
      <c r="A731" s="229">
        <f>'RAW MONTHLY'!A731</f>
        <v>44375</v>
      </c>
      <c r="B731" s="230" t="str">
        <f>'RAW MONTHLY'!C731</f>
        <v>APETE 33KV</v>
      </c>
      <c r="C731" s="5" t="str">
        <f t="shared" si="99"/>
        <v>1</v>
      </c>
      <c r="D731" s="5" t="str">
        <f>'RAW MONTHLY'!E731</f>
        <v>EDC F/O</v>
      </c>
      <c r="E731" s="5" t="str">
        <f t="shared" si="107"/>
        <v>EDC</v>
      </c>
      <c r="F731" s="37"/>
      <c r="G731" s="37"/>
      <c r="H731" s="17">
        <f t="shared" si="100"/>
        <v>4.2361111111111106E-2</v>
      </c>
      <c r="I731" s="7">
        <f>'RAW MONTHLY'!H731</f>
        <v>4.2361111111111106E-2</v>
      </c>
      <c r="J731" s="8">
        <f>'RAW MONTHLY'!I731</f>
        <v>0.99930555555555556</v>
      </c>
      <c r="K731" s="235">
        <f t="shared" si="101"/>
        <v>0.99930555555555556</v>
      </c>
      <c r="L731" s="16">
        <f t="shared" si="102"/>
        <v>22.966666666666665</v>
      </c>
      <c r="M731" s="16">
        <f t="shared" si="103"/>
        <v>5</v>
      </c>
      <c r="N731" s="236" t="str">
        <f t="shared" si="104"/>
        <v>5</v>
      </c>
      <c r="O731" s="16">
        <f>'RAW MONTHLY'!K731</f>
        <v>5</v>
      </c>
      <c r="P731" s="16" t="str">
        <f t="shared" si="105"/>
        <v>0</v>
      </c>
      <c r="Q731" s="241">
        <f>'RAW MONTHLY'!L731</f>
        <v>9306</v>
      </c>
      <c r="R731" s="37"/>
      <c r="S731" s="242">
        <f t="shared" si="106"/>
        <v>0</v>
      </c>
    </row>
    <row r="732" spans="1:19" ht="24.95" customHeight="1">
      <c r="A732" s="229">
        <f>'RAW MONTHLY'!A732</f>
        <v>44375</v>
      </c>
      <c r="B732" s="230" t="str">
        <f>'RAW MONTHLY'!C732</f>
        <v>ELEYELE  33KV</v>
      </c>
      <c r="C732" s="5" t="str">
        <f t="shared" si="99"/>
        <v>1</v>
      </c>
      <c r="D732" s="5" t="str">
        <f>'RAW MONTHLY'!E732</f>
        <v>EDC F/O</v>
      </c>
      <c r="E732" s="5" t="str">
        <f t="shared" si="107"/>
        <v>EDC</v>
      </c>
      <c r="F732" s="37"/>
      <c r="G732" s="37"/>
      <c r="H732" s="17">
        <f t="shared" si="100"/>
        <v>0.75069444444444444</v>
      </c>
      <c r="I732" s="7">
        <f>'RAW MONTHLY'!H732</f>
        <v>0.75069444444444444</v>
      </c>
      <c r="J732" s="8">
        <f>'RAW MONTHLY'!I732</f>
        <v>0.84236111111111101</v>
      </c>
      <c r="K732" s="235">
        <f t="shared" si="101"/>
        <v>0.84236111111111101</v>
      </c>
      <c r="L732" s="16">
        <f t="shared" si="102"/>
        <v>2.2000000000000002</v>
      </c>
      <c r="M732" s="16">
        <f t="shared" si="103"/>
        <v>6</v>
      </c>
      <c r="N732" s="236" t="str">
        <f t="shared" si="104"/>
        <v>6</v>
      </c>
      <c r="O732" s="16">
        <f>'RAW MONTHLY'!K732</f>
        <v>6</v>
      </c>
      <c r="P732" s="16" t="str">
        <f t="shared" si="105"/>
        <v>1</v>
      </c>
      <c r="Q732" s="241">
        <f>'RAW MONTHLY'!L732</f>
        <v>33</v>
      </c>
      <c r="R732" s="37"/>
      <c r="S732" s="242">
        <f t="shared" si="106"/>
        <v>72.600000000000009</v>
      </c>
    </row>
    <row r="733" spans="1:19" ht="24.95" customHeight="1">
      <c r="A733" s="229">
        <f>'RAW MONTHLY'!A733</f>
        <v>44375</v>
      </c>
      <c r="B733" s="230" t="str">
        <f>'RAW MONTHLY'!C733</f>
        <v>AGODI 1 33KV</v>
      </c>
      <c r="C733" s="5" t="str">
        <f t="shared" si="99"/>
        <v>1</v>
      </c>
      <c r="D733" s="5" t="str">
        <f>'RAW MONTHLY'!E733</f>
        <v>EDC F/O</v>
      </c>
      <c r="E733" s="5" t="str">
        <f t="shared" si="107"/>
        <v>EDC</v>
      </c>
      <c r="F733" s="37"/>
      <c r="G733" s="37"/>
      <c r="H733" s="17">
        <f t="shared" si="100"/>
        <v>0.75069444444444444</v>
      </c>
      <c r="I733" s="7">
        <f>'RAW MONTHLY'!H733</f>
        <v>0.75069444444444444</v>
      </c>
      <c r="J733" s="8">
        <f>'RAW MONTHLY'!I733</f>
        <v>0.79027777777777775</v>
      </c>
      <c r="K733" s="235">
        <f t="shared" si="101"/>
        <v>0.79027777777777775</v>
      </c>
      <c r="L733" s="16">
        <f t="shared" si="102"/>
        <v>0.95</v>
      </c>
      <c r="M733" s="16">
        <f t="shared" si="103"/>
        <v>6</v>
      </c>
      <c r="N733" s="236" t="str">
        <f t="shared" si="104"/>
        <v>6</v>
      </c>
      <c r="O733" s="16">
        <f>'RAW MONTHLY'!K733</f>
        <v>6</v>
      </c>
      <c r="P733" s="16" t="str">
        <f t="shared" si="105"/>
        <v>1</v>
      </c>
      <c r="Q733" s="241">
        <f>'RAW MONTHLY'!L733</f>
        <v>227</v>
      </c>
      <c r="R733" s="37"/>
      <c r="S733" s="242">
        <f t="shared" si="106"/>
        <v>215.64999999999998</v>
      </c>
    </row>
    <row r="734" spans="1:19" ht="24.95" customHeight="1">
      <c r="A734" s="229">
        <f>'RAW MONTHLY'!A734</f>
        <v>44375</v>
      </c>
      <c r="B734" s="230" t="str">
        <f>'RAW MONTHLY'!C734</f>
        <v>FAN MILK 1 33KV</v>
      </c>
      <c r="C734" s="5" t="str">
        <f t="shared" si="99"/>
        <v>1</v>
      </c>
      <c r="D734" s="5" t="str">
        <f>'RAW MONTHLY'!E734</f>
        <v>EDC F/O</v>
      </c>
      <c r="E734" s="5" t="str">
        <f t="shared" si="107"/>
        <v>EDC</v>
      </c>
      <c r="F734" s="37"/>
      <c r="G734" s="37"/>
      <c r="H734" s="17">
        <f t="shared" si="100"/>
        <v>0.76250000000000007</v>
      </c>
      <c r="I734" s="7">
        <f>'RAW MONTHLY'!H734</f>
        <v>0.76250000000000007</v>
      </c>
      <c r="J734" s="8">
        <f>'RAW MONTHLY'!I734</f>
        <v>0.7944444444444444</v>
      </c>
      <c r="K734" s="235">
        <f t="shared" si="101"/>
        <v>0.7944444444444444</v>
      </c>
      <c r="L734" s="16">
        <f t="shared" si="102"/>
        <v>0.76666666666666683</v>
      </c>
      <c r="M734" s="16">
        <f t="shared" si="103"/>
        <v>6</v>
      </c>
      <c r="N734" s="236" t="str">
        <f t="shared" si="104"/>
        <v>6</v>
      </c>
      <c r="O734" s="16">
        <f>'RAW MONTHLY'!K734</f>
        <v>6</v>
      </c>
      <c r="P734" s="16" t="str">
        <f t="shared" si="105"/>
        <v>1</v>
      </c>
      <c r="Q734" s="241">
        <f>'RAW MONTHLY'!L734</f>
        <v>227</v>
      </c>
      <c r="R734" s="37"/>
      <c r="S734" s="242">
        <f t="shared" si="106"/>
        <v>174.03333333333336</v>
      </c>
    </row>
    <row r="735" spans="1:19" ht="24.95" customHeight="1">
      <c r="A735" s="229">
        <f>'RAW MONTHLY'!A735</f>
        <v>44375</v>
      </c>
      <c r="B735" s="230" t="str">
        <f>'RAW MONTHLY'!C735</f>
        <v>FAN MILK 1 33KV</v>
      </c>
      <c r="C735" s="5" t="str">
        <f t="shared" si="99"/>
        <v>1</v>
      </c>
      <c r="D735" s="5" t="str">
        <f>'RAW MONTHLY'!E735</f>
        <v>EDC F/O</v>
      </c>
      <c r="E735" s="5" t="str">
        <f t="shared" si="107"/>
        <v>EDC</v>
      </c>
      <c r="F735" s="37"/>
      <c r="G735" s="37"/>
      <c r="H735" s="17">
        <f t="shared" si="100"/>
        <v>0.84513888888888899</v>
      </c>
      <c r="I735" s="7">
        <f>'RAW MONTHLY'!H735</f>
        <v>0.84513888888888899</v>
      </c>
      <c r="J735" s="8">
        <f>'RAW MONTHLY'!I735</f>
        <v>0.96388888888888891</v>
      </c>
      <c r="K735" s="235">
        <f t="shared" si="101"/>
        <v>0.96388888888888891</v>
      </c>
      <c r="L735" s="16">
        <f t="shared" si="102"/>
        <v>2.85</v>
      </c>
      <c r="M735" s="16">
        <f t="shared" si="103"/>
        <v>6</v>
      </c>
      <c r="N735" s="236" t="str">
        <f t="shared" si="104"/>
        <v>6</v>
      </c>
      <c r="O735" s="16">
        <f>'RAW MONTHLY'!K735</f>
        <v>6</v>
      </c>
      <c r="P735" s="16" t="str">
        <f t="shared" si="105"/>
        <v>1</v>
      </c>
      <c r="Q735" s="241">
        <f>'RAW MONTHLY'!L735</f>
        <v>227</v>
      </c>
      <c r="R735" s="37"/>
      <c r="S735" s="242">
        <f t="shared" si="106"/>
        <v>646.95000000000005</v>
      </c>
    </row>
    <row r="736" spans="1:19" ht="24.95" customHeight="1">
      <c r="A736" s="229">
        <f>'RAW MONTHLY'!A736</f>
        <v>44375</v>
      </c>
      <c r="B736" s="230" t="str">
        <f>'RAW MONTHLY'!C736</f>
        <v>AGODI 1 33KV</v>
      </c>
      <c r="C736" s="5" t="str">
        <f t="shared" si="99"/>
        <v>1</v>
      </c>
      <c r="D736" s="5" t="str">
        <f>'RAW MONTHLY'!E736</f>
        <v>EDC F/O</v>
      </c>
      <c r="E736" s="5" t="str">
        <f t="shared" si="107"/>
        <v>EDC</v>
      </c>
      <c r="F736" s="37"/>
      <c r="G736" s="37"/>
      <c r="H736" s="17">
        <f t="shared" si="100"/>
        <v>0.85763888888888884</v>
      </c>
      <c r="I736" s="7">
        <f>'RAW MONTHLY'!H736</f>
        <v>0.85763888888888884</v>
      </c>
      <c r="J736" s="8">
        <f>'RAW MONTHLY'!I736</f>
        <v>0.96388888888888891</v>
      </c>
      <c r="K736" s="235">
        <f t="shared" si="101"/>
        <v>0.96388888888888891</v>
      </c>
      <c r="L736" s="16">
        <f t="shared" si="102"/>
        <v>2.5499999999999998</v>
      </c>
      <c r="M736" s="16">
        <f t="shared" si="103"/>
        <v>6</v>
      </c>
      <c r="N736" s="236" t="str">
        <f t="shared" si="104"/>
        <v>6</v>
      </c>
      <c r="O736" s="16">
        <f>'RAW MONTHLY'!K736</f>
        <v>6</v>
      </c>
      <c r="P736" s="16" t="str">
        <f t="shared" si="105"/>
        <v>1</v>
      </c>
      <c r="Q736" s="241">
        <f>'RAW MONTHLY'!L736</f>
        <v>227</v>
      </c>
      <c r="R736" s="37"/>
      <c r="S736" s="242">
        <f t="shared" si="106"/>
        <v>578.84999999999991</v>
      </c>
    </row>
    <row r="737" spans="1:19" ht="24.95" customHeight="1">
      <c r="A737" s="229" t="str">
        <f>'RAW MONTHLY'!A737</f>
        <v>28/6/2021</v>
      </c>
      <c r="B737" s="230" t="str">
        <f>'RAW MONTHLY'!C737</f>
        <v>ERUWA TOWN 33KV FDR</v>
      </c>
      <c r="C737" s="5" t="str">
        <f t="shared" si="99"/>
        <v/>
      </c>
      <c r="D737" s="5" t="str">
        <f>'RAW MONTHLY'!E737</f>
        <v>TCN/L/S</v>
      </c>
      <c r="E737" s="5" t="str">
        <f t="shared" si="107"/>
        <v>L/S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0.38055555555555554</v>
      </c>
      <c r="K737" s="235">
        <f t="shared" si="101"/>
        <v>0.38055555555555554</v>
      </c>
      <c r="L737" s="16">
        <f t="shared" si="102"/>
        <v>9.1333333333333329</v>
      </c>
      <c r="M737" s="16">
        <f t="shared" si="103"/>
        <v>0</v>
      </c>
      <c r="N737" s="236" t="str">
        <f t="shared" si="104"/>
        <v>0</v>
      </c>
      <c r="O737" s="16" t="str">
        <f>'RAW MONTHLY'!K737</f>
        <v>0MW</v>
      </c>
      <c r="P737" s="16" t="str">
        <f t="shared" si="105"/>
        <v>1</v>
      </c>
      <c r="Q737" s="241">
        <f>'RAW MONTHLY'!L737</f>
        <v>4000</v>
      </c>
      <c r="R737" s="37"/>
      <c r="S737" s="242">
        <f t="shared" si="106"/>
        <v>36533.333333333328</v>
      </c>
    </row>
    <row r="738" spans="1:19" ht="24.95" customHeight="1">
      <c r="A738" s="229" t="str">
        <f>'RAW MONTHLY'!A738</f>
        <v>28/6/2021</v>
      </c>
      <c r="B738" s="230" t="str">
        <f>'RAW MONTHLY'!C738</f>
        <v>OMI ADIO 33KV FDR</v>
      </c>
      <c r="C738" s="5" t="str">
        <f t="shared" si="99"/>
        <v/>
      </c>
      <c r="D738" s="5" t="str">
        <f>'RAW MONTHLY'!E738</f>
        <v>EDC/E/F</v>
      </c>
      <c r="E738" s="5" t="str">
        <f t="shared" si="107"/>
        <v>EDC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0.65972222222222221</v>
      </c>
      <c r="K738" s="235">
        <f t="shared" si="101"/>
        <v>0.65972222222222221</v>
      </c>
      <c r="L738" s="16">
        <f t="shared" si="102"/>
        <v>15.833333333333332</v>
      </c>
      <c r="M738" s="16">
        <f t="shared" si="103"/>
        <v>0</v>
      </c>
      <c r="N738" s="236" t="str">
        <f t="shared" si="104"/>
        <v>0</v>
      </c>
      <c r="O738" s="16" t="str">
        <f>'RAW MONTHLY'!K738</f>
        <v>0MW</v>
      </c>
      <c r="P738" s="16" t="str">
        <f t="shared" si="105"/>
        <v>1</v>
      </c>
      <c r="Q738" s="241">
        <f>'RAW MONTHLY'!L738</f>
        <v>5000</v>
      </c>
      <c r="R738" s="37"/>
      <c r="S738" s="242">
        <f t="shared" si="106"/>
        <v>79166.666666666657</v>
      </c>
    </row>
    <row r="739" spans="1:19" ht="24.95" customHeight="1">
      <c r="A739" s="229" t="str">
        <f>'RAW MONTHLY'!A739</f>
        <v>28/6/2021</v>
      </c>
      <c r="B739" s="230" t="str">
        <f>'RAW MONTHLY'!C739</f>
        <v>ERUWA TOWN 33KV FDR</v>
      </c>
      <c r="C739" s="5" t="str">
        <f t="shared" si="99"/>
        <v>1</v>
      </c>
      <c r="D739" s="5" t="str">
        <f>'RAW MONTHLY'!E739</f>
        <v>TCN/L/S</v>
      </c>
      <c r="E739" s="5" t="str">
        <f t="shared" si="107"/>
        <v>L/S</v>
      </c>
      <c r="F739" s="37"/>
      <c r="G739" s="37"/>
      <c r="H739" s="17">
        <f t="shared" si="100"/>
        <v>0.40625</v>
      </c>
      <c r="I739" s="7">
        <f>'RAW MONTHLY'!H739</f>
        <v>0.40625</v>
      </c>
      <c r="J739" s="8">
        <f>'RAW MONTHLY'!I739</f>
        <v>0.54513888888888895</v>
      </c>
      <c r="K739" s="235">
        <f t="shared" si="101"/>
        <v>0.54513888888888895</v>
      </c>
      <c r="L739" s="16">
        <f t="shared" si="102"/>
        <v>3.3333333333333335</v>
      </c>
      <c r="M739" s="16">
        <f t="shared" si="103"/>
        <v>4.8</v>
      </c>
      <c r="N739" s="236" t="str">
        <f t="shared" si="104"/>
        <v>4.8</v>
      </c>
      <c r="O739" s="16" t="str">
        <f>'RAW MONTHLY'!K739</f>
        <v>4.8MW</v>
      </c>
      <c r="P739" s="16" t="str">
        <f t="shared" si="105"/>
        <v>1</v>
      </c>
      <c r="Q739" s="241">
        <f>'RAW MONTHLY'!L739</f>
        <v>4000</v>
      </c>
      <c r="R739" s="37"/>
      <c r="S739" s="242">
        <f t="shared" si="106"/>
        <v>13333.333333333334</v>
      </c>
    </row>
    <row r="740" spans="1:19" ht="24.95" customHeight="1">
      <c r="A740" s="229" t="str">
        <f>'RAW MONTHLY'!A740</f>
        <v>28/6/2021</v>
      </c>
      <c r="B740" s="230" t="str">
        <f>'RAW MONTHLY'!C740</f>
        <v>APATA 33KV FDR</v>
      </c>
      <c r="C740" s="5" t="str">
        <f t="shared" si="99"/>
        <v>1</v>
      </c>
      <c r="D740" s="5" t="str">
        <f>'RAW MONTHLY'!E740</f>
        <v>TCN/L/S</v>
      </c>
      <c r="E740" s="5" t="str">
        <f t="shared" si="107"/>
        <v>L/S</v>
      </c>
      <c r="F740" s="37"/>
      <c r="G740" s="37"/>
      <c r="H740" s="17">
        <f t="shared" si="100"/>
        <v>0.44236111111111115</v>
      </c>
      <c r="I740" s="7">
        <f>'RAW MONTHLY'!H740</f>
        <v>0.44236111111111115</v>
      </c>
      <c r="J740" s="8">
        <f>'RAW MONTHLY'!I740</f>
        <v>0.45277777777777778</v>
      </c>
      <c r="K740" s="235">
        <f t="shared" si="101"/>
        <v>0.45277777777777778</v>
      </c>
      <c r="L740" s="16">
        <f t="shared" si="102"/>
        <v>0.25</v>
      </c>
      <c r="M740" s="16">
        <f t="shared" si="103"/>
        <v>5</v>
      </c>
      <c r="N740" s="236" t="str">
        <f t="shared" si="104"/>
        <v>5</v>
      </c>
      <c r="O740" s="16" t="str">
        <f>'RAW MONTHLY'!K740</f>
        <v>5MW</v>
      </c>
      <c r="P740" s="16" t="str">
        <f t="shared" si="105"/>
        <v>1</v>
      </c>
      <c r="Q740" s="241">
        <f>'RAW MONTHLY'!L740</f>
        <v>117</v>
      </c>
      <c r="R740" s="37"/>
      <c r="S740" s="242">
        <f t="shared" si="106"/>
        <v>29.25</v>
      </c>
    </row>
    <row r="741" spans="1:19" ht="24.95" customHeight="1">
      <c r="A741" s="229" t="str">
        <f>'RAW MONTHLY'!A741</f>
        <v>28/6/2021</v>
      </c>
      <c r="B741" s="230" t="str">
        <f>'RAW MONTHLY'!C741</f>
        <v>APATA 33KV FDR</v>
      </c>
      <c r="C741" s="5" t="str">
        <f t="shared" si="99"/>
        <v>1</v>
      </c>
      <c r="D741" s="5" t="str">
        <f>'RAW MONTHLY'!E741</f>
        <v>EDC/E/F</v>
      </c>
      <c r="E741" s="5" t="str">
        <f t="shared" si="107"/>
        <v>EDC</v>
      </c>
      <c r="F741" s="37"/>
      <c r="G741" s="37"/>
      <c r="H741" s="17">
        <f t="shared" si="100"/>
        <v>0.46180555555555558</v>
      </c>
      <c r="I741" s="7">
        <f>'RAW MONTHLY'!H741</f>
        <v>0.46180555555555558</v>
      </c>
      <c r="J741" s="8">
        <f>'RAW MONTHLY'!I741</f>
        <v>0.46597222222222223</v>
      </c>
      <c r="K741" s="235">
        <f t="shared" si="101"/>
        <v>0.46597222222222223</v>
      </c>
      <c r="L741" s="16">
        <f t="shared" si="102"/>
        <v>0.1</v>
      </c>
      <c r="M741" s="16">
        <f t="shared" si="103"/>
        <v>1</v>
      </c>
      <c r="N741" s="236" t="str">
        <f t="shared" si="104"/>
        <v>1</v>
      </c>
      <c r="O741" s="16" t="str">
        <f>'RAW MONTHLY'!K741</f>
        <v>1MW</v>
      </c>
      <c r="P741" s="16" t="str">
        <f t="shared" si="105"/>
        <v>1</v>
      </c>
      <c r="Q741" s="241">
        <f>'RAW MONTHLY'!L741</f>
        <v>117</v>
      </c>
      <c r="R741" s="37"/>
      <c r="S741" s="242">
        <f t="shared" si="106"/>
        <v>11.700000000000001</v>
      </c>
    </row>
    <row r="742" spans="1:19" ht="24.95" customHeight="1">
      <c r="A742" s="229" t="str">
        <f>'RAW MONTHLY'!A742</f>
        <v>28/6/2021</v>
      </c>
      <c r="B742" s="230" t="str">
        <f>'RAW MONTHLY'!C742</f>
        <v>ERUWA/LANLATE 33KV FDR</v>
      </c>
      <c r="C742" s="5" t="str">
        <f t="shared" si="99"/>
        <v>1</v>
      </c>
      <c r="D742" s="5" t="str">
        <f>'RAW MONTHLY'!E742</f>
        <v>EDC/E/F</v>
      </c>
      <c r="E742" s="5" t="str">
        <f t="shared" si="107"/>
        <v>EDC</v>
      </c>
      <c r="F742" s="37"/>
      <c r="G742" s="37"/>
      <c r="H742" s="17">
        <f t="shared" si="100"/>
        <v>0.58819444444444446</v>
      </c>
      <c r="I742" s="7">
        <f>'RAW MONTHLY'!H742</f>
        <v>0.58819444444444446</v>
      </c>
      <c r="J742" s="8">
        <f>'RAW MONTHLY'!I742</f>
        <v>0.59444444444444444</v>
      </c>
      <c r="K742" s="235">
        <f t="shared" si="101"/>
        <v>0.59444444444444444</v>
      </c>
      <c r="L742" s="16">
        <f t="shared" si="102"/>
        <v>0.15</v>
      </c>
      <c r="M742" s="16">
        <f t="shared" si="103"/>
        <v>8</v>
      </c>
      <c r="N742" s="236" t="str">
        <f t="shared" si="104"/>
        <v>8</v>
      </c>
      <c r="O742" s="16" t="str">
        <f>'RAW MONTHLY'!K742</f>
        <v>8MW</v>
      </c>
      <c r="P742" s="16" t="str">
        <f t="shared" si="105"/>
        <v>1</v>
      </c>
      <c r="Q742" s="241">
        <f>'RAW MONTHLY'!L742</f>
        <v>4010</v>
      </c>
      <c r="R742" s="37"/>
      <c r="S742" s="242">
        <f t="shared" si="106"/>
        <v>601.5</v>
      </c>
    </row>
    <row r="743" spans="1:19" ht="24.95" customHeight="1">
      <c r="A743" s="229" t="str">
        <f>'RAW MONTHLY'!A743</f>
        <v>28/6/2021</v>
      </c>
      <c r="B743" s="230" t="str">
        <f>'RAW MONTHLY'!C743</f>
        <v>ERUWA TOWN 33KV FDR</v>
      </c>
      <c r="C743" s="5" t="str">
        <f t="shared" si="99"/>
        <v>1</v>
      </c>
      <c r="D743" s="5" t="str">
        <f>'RAW MONTHLY'!E743</f>
        <v>TCN/L/S</v>
      </c>
      <c r="E743" s="5" t="str">
        <f t="shared" si="107"/>
        <v>L/S</v>
      </c>
      <c r="F743" s="37"/>
      <c r="G743" s="37"/>
      <c r="H743" s="17">
        <f t="shared" si="100"/>
        <v>0.59444444444444444</v>
      </c>
      <c r="I743" s="7">
        <f>'RAW MONTHLY'!H743</f>
        <v>0.59444444444444444</v>
      </c>
      <c r="J743" s="8">
        <f>'RAW MONTHLY'!I743</f>
        <v>0.59861111111111109</v>
      </c>
      <c r="K743" s="235">
        <f t="shared" si="101"/>
        <v>0.59861111111111109</v>
      </c>
      <c r="L743" s="16">
        <f t="shared" si="102"/>
        <v>0.1</v>
      </c>
      <c r="M743" s="16">
        <f t="shared" si="103"/>
        <v>0</v>
      </c>
      <c r="N743" s="236" t="str">
        <f t="shared" si="104"/>
        <v>0</v>
      </c>
      <c r="O743" s="16" t="str">
        <f>'RAW MONTHLY'!K743</f>
        <v>0MW</v>
      </c>
      <c r="P743" s="16" t="str">
        <f t="shared" si="105"/>
        <v>1</v>
      </c>
      <c r="Q743" s="241">
        <f>'RAW MONTHLY'!L743</f>
        <v>4000</v>
      </c>
      <c r="R743" s="37"/>
      <c r="S743" s="242">
        <f t="shared" si="106"/>
        <v>400</v>
      </c>
    </row>
    <row r="744" spans="1:19" ht="24.95" customHeight="1">
      <c r="A744" s="229" t="str">
        <f>'RAW MONTHLY'!A744</f>
        <v>28/6/2021</v>
      </c>
      <c r="B744" s="230" t="str">
        <f>'RAW MONTHLY'!C744</f>
        <v>ERUWA TOWN 33KV FDR</v>
      </c>
      <c r="C744" s="5" t="str">
        <f t="shared" si="99"/>
        <v>1</v>
      </c>
      <c r="D744" s="5" t="str">
        <f>'RAW MONTHLY'!E744</f>
        <v>TCN/L/S</v>
      </c>
      <c r="E744" s="5" t="str">
        <f t="shared" si="107"/>
        <v>L/S</v>
      </c>
      <c r="F744" s="37"/>
      <c r="G744" s="37"/>
      <c r="H744" s="17">
        <f t="shared" si="100"/>
        <v>0.60486111111111118</v>
      </c>
      <c r="I744" s="7">
        <f>'RAW MONTHLY'!H744</f>
        <v>0.60486111111111118</v>
      </c>
      <c r="J744" s="8">
        <f>'RAW MONTHLY'!I744</f>
        <v>0.99930555555555556</v>
      </c>
      <c r="K744" s="235">
        <f t="shared" si="101"/>
        <v>0.99930555555555556</v>
      </c>
      <c r="L744" s="16">
        <f t="shared" si="102"/>
        <v>9.4666666666666668</v>
      </c>
      <c r="M744" s="16">
        <f t="shared" si="103"/>
        <v>5.0999999999999996</v>
      </c>
      <c r="N744" s="236" t="str">
        <f t="shared" si="104"/>
        <v>5.1</v>
      </c>
      <c r="O744" s="16" t="str">
        <f>'RAW MONTHLY'!K744</f>
        <v>5.1MW</v>
      </c>
      <c r="P744" s="16" t="str">
        <f t="shared" si="105"/>
        <v>0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 t="str">
        <f>'RAW MONTHLY'!A745</f>
        <v>28/6/2021</v>
      </c>
      <c r="B745" s="230" t="str">
        <f>'RAW MONTHLY'!C745</f>
        <v>OMI ADIO 33KV FDR</v>
      </c>
      <c r="C745" s="5" t="str">
        <f t="shared" si="99"/>
        <v>1</v>
      </c>
      <c r="D745" s="5" t="str">
        <f>'RAW MONTHLY'!E745</f>
        <v>EDC/E/F</v>
      </c>
      <c r="E745" s="5" t="str">
        <f t="shared" si="107"/>
        <v>EDC</v>
      </c>
      <c r="F745" s="37"/>
      <c r="G745" s="37"/>
      <c r="H745" s="17">
        <f t="shared" si="100"/>
        <v>0.71875</v>
      </c>
      <c r="I745" s="7">
        <f>'RAW MONTHLY'!H745</f>
        <v>0.71875</v>
      </c>
      <c r="J745" s="8">
        <f>'RAW MONTHLY'!I745</f>
        <v>0.99930555555555556</v>
      </c>
      <c r="K745" s="235">
        <f t="shared" si="101"/>
        <v>0.99930555555555556</v>
      </c>
      <c r="L745" s="16">
        <f t="shared" si="102"/>
        <v>6.7333333333333334</v>
      </c>
      <c r="M745" s="16">
        <f t="shared" si="103"/>
        <v>3.6</v>
      </c>
      <c r="N745" s="236" t="str">
        <f t="shared" si="104"/>
        <v>3.6</v>
      </c>
      <c r="O745" s="16" t="str">
        <f>'RAW MONTHLY'!K745</f>
        <v>3.6MW</v>
      </c>
      <c r="P745" s="16" t="str">
        <f t="shared" si="105"/>
        <v>0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 t="str">
        <f>'RAW MONTHLY'!A746</f>
        <v>28/6/2021</v>
      </c>
      <c r="B746" s="230" t="str">
        <f>'RAW MONTHLY'!C746</f>
        <v>ERUWA/LANLATE 33KV FDR</v>
      </c>
      <c r="C746" s="5" t="str">
        <f t="shared" si="99"/>
        <v>1</v>
      </c>
      <c r="D746" s="5" t="str">
        <f>'RAW MONTHLY'!E746</f>
        <v>EDC/E/F</v>
      </c>
      <c r="E746" s="5" t="str">
        <f t="shared" si="107"/>
        <v>EDC</v>
      </c>
      <c r="F746" s="37"/>
      <c r="G746" s="37"/>
      <c r="H746" s="17">
        <f t="shared" si="100"/>
        <v>0.71875</v>
      </c>
      <c r="I746" s="7">
        <f>'RAW MONTHLY'!H746</f>
        <v>0.71875</v>
      </c>
      <c r="J746" s="8">
        <f>'RAW MONTHLY'!I746</f>
        <v>0.84166666666666667</v>
      </c>
      <c r="K746" s="235">
        <f t="shared" si="101"/>
        <v>0.84166666666666667</v>
      </c>
      <c r="L746" s="16">
        <f t="shared" si="102"/>
        <v>2.95</v>
      </c>
      <c r="M746" s="16">
        <f t="shared" si="103"/>
        <v>8</v>
      </c>
      <c r="N746" s="236" t="str">
        <f t="shared" si="104"/>
        <v>8</v>
      </c>
      <c r="O746" s="16" t="str">
        <f>'RAW MONTHLY'!K746</f>
        <v>8MW</v>
      </c>
      <c r="P746" s="16" t="str">
        <f t="shared" si="105"/>
        <v>1</v>
      </c>
      <c r="Q746" s="241">
        <f>'RAW MONTHLY'!L746</f>
        <v>4010</v>
      </c>
      <c r="R746" s="37"/>
      <c r="S746" s="242">
        <f t="shared" si="106"/>
        <v>11829.5</v>
      </c>
    </row>
    <row r="747" spans="1:19" ht="24.95" customHeight="1">
      <c r="A747" s="229" t="str">
        <f>'RAW MONTHLY'!A747</f>
        <v>28/6/2021</v>
      </c>
      <c r="B747" s="230" t="str">
        <f>'RAW MONTHLY'!C747</f>
        <v>APATA 33KV FDR</v>
      </c>
      <c r="C747" s="5" t="str">
        <f t="shared" si="99"/>
        <v>1</v>
      </c>
      <c r="D747" s="5" t="str">
        <f>'RAW MONTHLY'!E747</f>
        <v>EDC/E/F</v>
      </c>
      <c r="E747" s="5" t="str">
        <f t="shared" si="107"/>
        <v>EDC</v>
      </c>
      <c r="F747" s="37"/>
      <c r="G747" s="37"/>
      <c r="H747" s="17">
        <f t="shared" si="100"/>
        <v>0.7416666666666667</v>
      </c>
      <c r="I747" s="7">
        <f>'RAW MONTHLY'!H747</f>
        <v>0.7416666666666667</v>
      </c>
      <c r="J747" s="8">
        <f>'RAW MONTHLY'!I747</f>
        <v>0.83888888888888891</v>
      </c>
      <c r="K747" s="235">
        <f t="shared" si="101"/>
        <v>0.83888888888888891</v>
      </c>
      <c r="L747" s="16">
        <f t="shared" si="102"/>
        <v>2.3333333333333335</v>
      </c>
      <c r="M747" s="16">
        <f t="shared" si="103"/>
        <v>3</v>
      </c>
      <c r="N747" s="236" t="str">
        <f t="shared" si="104"/>
        <v>3</v>
      </c>
      <c r="O747" s="16" t="str">
        <f>'RAW MONTHLY'!K747</f>
        <v>3MW</v>
      </c>
      <c r="P747" s="16" t="str">
        <f t="shared" si="105"/>
        <v>1</v>
      </c>
      <c r="Q747" s="241">
        <f>'RAW MONTHLY'!L747</f>
        <v>117</v>
      </c>
      <c r="R747" s="37"/>
      <c r="S747" s="242">
        <f t="shared" si="106"/>
        <v>273</v>
      </c>
    </row>
    <row r="748" spans="1:19" ht="24.95" customHeight="1">
      <c r="A748" s="229" t="str">
        <f>'RAW MONTHLY'!A748</f>
        <v>28/6/2021</v>
      </c>
      <c r="B748" s="230" t="str">
        <f>'RAW MONTHLY'!C748</f>
        <v>APATA 33KV FDR</v>
      </c>
      <c r="C748" s="5" t="str">
        <f t="shared" si="99"/>
        <v>1</v>
      </c>
      <c r="D748" s="5" t="str">
        <f>'RAW MONTHLY'!E748</f>
        <v>EDC/E/F</v>
      </c>
      <c r="E748" s="5" t="str">
        <f t="shared" si="107"/>
        <v>EDC</v>
      </c>
      <c r="F748" s="37"/>
      <c r="G748" s="37"/>
      <c r="H748" s="17">
        <f t="shared" si="100"/>
        <v>0.84861111111111109</v>
      </c>
      <c r="I748" s="7">
        <f>'RAW MONTHLY'!H748</f>
        <v>0.84861111111111109</v>
      </c>
      <c r="J748" s="8">
        <f>'RAW MONTHLY'!I748</f>
        <v>0.87083333333333324</v>
      </c>
      <c r="K748" s="235">
        <f t="shared" si="101"/>
        <v>0.87083333333333324</v>
      </c>
      <c r="L748" s="16">
        <f t="shared" si="102"/>
        <v>0.53333333333333333</v>
      </c>
      <c r="M748" s="16">
        <f t="shared" si="103"/>
        <v>1</v>
      </c>
      <c r="N748" s="236" t="str">
        <f t="shared" si="104"/>
        <v>1</v>
      </c>
      <c r="O748" s="16" t="str">
        <f>'RAW MONTHLY'!K748</f>
        <v>1MW</v>
      </c>
      <c r="P748" s="16" t="str">
        <f t="shared" si="105"/>
        <v>1</v>
      </c>
      <c r="Q748" s="241">
        <f>'RAW MONTHLY'!L748</f>
        <v>117</v>
      </c>
      <c r="R748" s="37"/>
      <c r="S748" s="242">
        <f t="shared" si="106"/>
        <v>62.4</v>
      </c>
    </row>
    <row r="749" spans="1:19" ht="24.95" customHeight="1">
      <c r="A749" s="229" t="str">
        <f>'RAW MONTHLY'!A749</f>
        <v>28/6/2021</v>
      </c>
      <c r="B749" s="230" t="str">
        <f>'RAW MONTHLY'!C749</f>
        <v>ERUWA/LANLATE 33KV FDR</v>
      </c>
      <c r="C749" s="5" t="str">
        <f t="shared" si="99"/>
        <v>1</v>
      </c>
      <c r="D749" s="5" t="str">
        <f>'RAW MONTHLY'!E749</f>
        <v>EDC/E/F</v>
      </c>
      <c r="E749" s="5" t="str">
        <f t="shared" si="107"/>
        <v>EDC</v>
      </c>
      <c r="F749" s="37"/>
      <c r="G749" s="37"/>
      <c r="H749" s="17">
        <f t="shared" si="100"/>
        <v>0.8534722222222223</v>
      </c>
      <c r="I749" s="7">
        <f>'RAW MONTHLY'!H749</f>
        <v>0.8534722222222223</v>
      </c>
      <c r="J749" s="8">
        <f>'RAW MONTHLY'!I749</f>
        <v>0.87152777777777779</v>
      </c>
      <c r="K749" s="235">
        <f t="shared" si="101"/>
        <v>0.87152777777777779</v>
      </c>
      <c r="L749" s="16">
        <f t="shared" si="102"/>
        <v>0.43333333333333335</v>
      </c>
      <c r="M749" s="16">
        <f t="shared" si="103"/>
        <v>1</v>
      </c>
      <c r="N749" s="236" t="str">
        <f t="shared" si="104"/>
        <v>1</v>
      </c>
      <c r="O749" s="16" t="str">
        <f>'RAW MONTHLY'!K749</f>
        <v>1MW</v>
      </c>
      <c r="P749" s="16" t="str">
        <f t="shared" si="105"/>
        <v>1</v>
      </c>
      <c r="Q749" s="241">
        <f>'RAW MONTHLY'!L749</f>
        <v>4010</v>
      </c>
      <c r="R749" s="37"/>
      <c r="S749" s="242">
        <f t="shared" si="106"/>
        <v>1737.6666666666667</v>
      </c>
    </row>
    <row r="750" spans="1:19" ht="24.95" customHeight="1">
      <c r="A750" s="229" t="str">
        <f>'RAW MONTHLY'!A750</f>
        <v>30/6/2021</v>
      </c>
      <c r="B750" s="230" t="str">
        <f>'RAW MONTHLY'!C750</f>
        <v>INTERCHANGE 33KV</v>
      </c>
      <c r="C750" s="5" t="str">
        <f t="shared" si="99"/>
        <v>1</v>
      </c>
      <c r="D750" s="5" t="str">
        <f>'RAW MONTHLY'!E750</f>
        <v>TCN L/S</v>
      </c>
      <c r="E750" s="5" t="str">
        <f t="shared" si="107"/>
        <v>L/S</v>
      </c>
      <c r="F750" s="37"/>
      <c r="G750" s="37"/>
      <c r="H750" s="17">
        <f t="shared" si="100"/>
        <v>0.62569444444444444</v>
      </c>
      <c r="I750" s="7">
        <f>'RAW MONTHLY'!H750</f>
        <v>0.62569444444444444</v>
      </c>
      <c r="J750" s="8">
        <f>'RAW MONTHLY'!I750</f>
        <v>0.83124999999999993</v>
      </c>
      <c r="K750" s="235">
        <f t="shared" si="101"/>
        <v>0.83124999999999993</v>
      </c>
      <c r="L750" s="16">
        <f t="shared" si="102"/>
        <v>4.9333333333333336</v>
      </c>
      <c r="M750" s="16">
        <f t="shared" si="103"/>
        <v>8</v>
      </c>
      <c r="N750" s="236" t="str">
        <f t="shared" si="104"/>
        <v>8</v>
      </c>
      <c r="O750" s="16">
        <f>'RAW MONTHLY'!K750</f>
        <v>8</v>
      </c>
      <c r="P750" s="16" t="str">
        <f t="shared" si="105"/>
        <v>1</v>
      </c>
      <c r="Q750" s="241">
        <f>'RAW MONTHLY'!L750</f>
        <v>492</v>
      </c>
      <c r="R750" s="37"/>
      <c r="S750" s="242">
        <f t="shared" si="106"/>
        <v>2427.2000000000003</v>
      </c>
    </row>
    <row r="751" spans="1:19" ht="24.95" customHeight="1">
      <c r="A751" s="229" t="str">
        <f>'RAW MONTHLY'!A751</f>
        <v>30/6/2021</v>
      </c>
      <c r="B751" s="230" t="str">
        <f>'RAW MONTHLY'!C751</f>
        <v>EXPRESS 33KV</v>
      </c>
      <c r="C751" s="5" t="str">
        <f t="shared" si="99"/>
        <v>1</v>
      </c>
      <c r="D751" s="5" t="str">
        <f>'RAW MONTHLY'!E751</f>
        <v>EDC F/O</v>
      </c>
      <c r="E751" s="5" t="str">
        <f t="shared" si="107"/>
        <v>EDC</v>
      </c>
      <c r="F751" s="37"/>
      <c r="G751" s="37"/>
      <c r="H751" s="17">
        <f t="shared" si="100"/>
        <v>0.71944444444444444</v>
      </c>
      <c r="I751" s="7">
        <f>'RAW MONTHLY'!H751</f>
        <v>0.71944444444444444</v>
      </c>
      <c r="J751" s="8">
        <f>'RAW MONTHLY'!I751</f>
        <v>0.88888888888888884</v>
      </c>
      <c r="K751" s="235">
        <f t="shared" si="101"/>
        <v>0.88888888888888884</v>
      </c>
      <c r="L751" s="16">
        <f t="shared" si="102"/>
        <v>4.0666666666666664</v>
      </c>
      <c r="M751" s="16">
        <f t="shared" si="103"/>
        <v>4</v>
      </c>
      <c r="N751" s="236" t="str">
        <f t="shared" si="104"/>
        <v>4</v>
      </c>
      <c r="O751" s="16">
        <f>'RAW MONTHLY'!K751</f>
        <v>4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 t="str">
        <f>'RAW MONTHLY'!A752</f>
        <v>30/6/2021</v>
      </c>
      <c r="B752" s="230" t="str">
        <f>'RAW MONTHLY'!C752</f>
        <v>INDUSTRIAL 33KV</v>
      </c>
      <c r="C752" s="5" t="str">
        <f t="shared" si="99"/>
        <v>1</v>
      </c>
      <c r="D752" s="5" t="str">
        <f>'RAW MONTHLY'!E752</f>
        <v>EDC F/O</v>
      </c>
      <c r="E752" s="5" t="str">
        <f t="shared" si="107"/>
        <v>EDC</v>
      </c>
      <c r="F752" s="37"/>
      <c r="G752" s="37"/>
      <c r="H752" s="17">
        <f t="shared" si="100"/>
        <v>0.74652777777777779</v>
      </c>
      <c r="I752" s="7">
        <f>'RAW MONTHLY'!H752</f>
        <v>0.74652777777777779</v>
      </c>
      <c r="J752" s="8">
        <f>'RAW MONTHLY'!I752</f>
        <v>0.83194444444444438</v>
      </c>
      <c r="K752" s="235">
        <f t="shared" si="101"/>
        <v>0.83194444444444438</v>
      </c>
      <c r="L752" s="16">
        <f t="shared" si="102"/>
        <v>2.0499999999999998</v>
      </c>
      <c r="M752" s="16">
        <f t="shared" si="103"/>
        <v>5</v>
      </c>
      <c r="N752" s="236" t="str">
        <f t="shared" si="104"/>
        <v>5</v>
      </c>
      <c r="O752" s="16">
        <f>'RAW MONTHLY'!K752</f>
        <v>5</v>
      </c>
      <c r="P752" s="16" t="str">
        <f t="shared" si="105"/>
        <v>1</v>
      </c>
      <c r="Q752" s="241">
        <f>'RAW MONTHLY'!L752</f>
        <v>25</v>
      </c>
      <c r="R752" s="37"/>
      <c r="S752" s="242">
        <f t="shared" si="106"/>
        <v>51.249999999999993</v>
      </c>
    </row>
    <row r="753" spans="1:19" ht="24.95" customHeight="1">
      <c r="A753" s="229" t="str">
        <f>'RAW MONTHLY'!A753</f>
        <v>29/6/2021</v>
      </c>
      <c r="B753" s="230" t="str">
        <f>'RAW MONTHLY'!C753</f>
        <v>ROM 33KV</v>
      </c>
      <c r="C753" s="5" t="str">
        <f t="shared" si="99"/>
        <v/>
      </c>
      <c r="D753" s="5" t="str">
        <f>'RAW MONTHLY'!E753</f>
        <v>EDC F/O</v>
      </c>
      <c r="E753" s="5" t="str">
        <f t="shared" si="107"/>
        <v>EDC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0.57500000000000007</v>
      </c>
      <c r="K753" s="235">
        <f t="shared" si="101"/>
        <v>0.57500000000000007</v>
      </c>
      <c r="L753" s="16">
        <f t="shared" si="102"/>
        <v>13.8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14</v>
      </c>
      <c r="R753" s="37"/>
      <c r="S753" s="242">
        <f t="shared" si="106"/>
        <v>193.20000000000002</v>
      </c>
    </row>
    <row r="754" spans="1:19" ht="24.95" customHeight="1">
      <c r="A754" s="229" t="str">
        <f>'RAW MONTHLY'!A754</f>
        <v>30/6/2021</v>
      </c>
      <c r="B754" s="230" t="str">
        <f>'RAW MONTHLY'!C754</f>
        <v>ROM 33KV</v>
      </c>
      <c r="C754" s="5" t="str">
        <f t="shared" si="99"/>
        <v>1</v>
      </c>
      <c r="D754" s="5" t="str">
        <f>'RAW MONTHLY'!E754</f>
        <v>TCN L/S</v>
      </c>
      <c r="E754" s="5" t="str">
        <f t="shared" si="107"/>
        <v>L/S</v>
      </c>
      <c r="F754" s="37"/>
      <c r="G754" s="37"/>
      <c r="H754" s="17">
        <f t="shared" si="100"/>
        <v>0.62569444444444444</v>
      </c>
      <c r="I754" s="7">
        <f>'RAW MONTHLY'!H754</f>
        <v>0.62569444444444444</v>
      </c>
      <c r="J754" s="8">
        <f>'RAW MONTHLY'!I754</f>
        <v>0.92291666666666661</v>
      </c>
      <c r="K754" s="235">
        <f t="shared" si="101"/>
        <v>0.92291666666666661</v>
      </c>
      <c r="L754" s="16">
        <f t="shared" si="102"/>
        <v>7.1333333333333329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14</v>
      </c>
      <c r="R754" s="37"/>
      <c r="S754" s="242">
        <f t="shared" si="106"/>
        <v>99.86666666666666</v>
      </c>
    </row>
    <row r="755" spans="1:19" ht="24.95" customHeight="1">
      <c r="A755" s="229" t="str">
        <f>'RAW MONTHLY'!A755</f>
        <v>30/6/2021</v>
      </c>
      <c r="B755" s="230" t="str">
        <f>'RAW MONTHLY'!C755</f>
        <v>ERUWA TOWN 33KV FDR</v>
      </c>
      <c r="C755" s="5" t="str">
        <f t="shared" si="99"/>
        <v/>
      </c>
      <c r="D755" s="5" t="str">
        <f>'RAW MONTHLY'!E755</f>
        <v>TCN/L/S</v>
      </c>
      <c r="E755" s="5" t="str">
        <f t="shared" si="107"/>
        <v>L/S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0.99930555555555556</v>
      </c>
      <c r="K755" s="235">
        <f t="shared" si="101"/>
        <v>0.99930555555555556</v>
      </c>
      <c r="L755" s="16">
        <f t="shared" si="102"/>
        <v>23.983333333333334</v>
      </c>
      <c r="M755" s="16">
        <f t="shared" si="103"/>
        <v>0</v>
      </c>
      <c r="N755" s="236" t="str">
        <f t="shared" si="104"/>
        <v>0</v>
      </c>
      <c r="O755" s="16" t="str">
        <f>'RAW MONTHLY'!K755</f>
        <v>0MW</v>
      </c>
      <c r="P755" s="16" t="str">
        <f t="shared" si="105"/>
        <v>0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 t="str">
        <f>'RAW MONTHLY'!A756</f>
        <v>30/6/2021</v>
      </c>
      <c r="B756" s="230" t="str">
        <f>'RAW MONTHLY'!C756</f>
        <v>OMI ADIO 33KV FDR</v>
      </c>
      <c r="C756" s="5" t="str">
        <f t="shared" si="99"/>
        <v/>
      </c>
      <c r="D756" s="5" t="str">
        <f>'RAW MONTHLY'!E756</f>
        <v>TCN/L/S</v>
      </c>
      <c r="E756" s="5" t="str">
        <f t="shared" si="107"/>
        <v>L/S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4.3750000000000004E-2</v>
      </c>
      <c r="K756" s="235">
        <f t="shared" si="101"/>
        <v>4.3750000000000004E-2</v>
      </c>
      <c r="L756" s="16">
        <f t="shared" si="102"/>
        <v>1.05</v>
      </c>
      <c r="M756" s="16">
        <f t="shared" si="103"/>
        <v>0</v>
      </c>
      <c r="N756" s="236" t="str">
        <f t="shared" si="104"/>
        <v>0</v>
      </c>
      <c r="O756" s="16" t="str">
        <f>'RAW MONTHLY'!K756</f>
        <v>0MW</v>
      </c>
      <c r="P756" s="16" t="str">
        <f t="shared" si="105"/>
        <v>1</v>
      </c>
      <c r="Q756" s="241">
        <f>'RAW MONTHLY'!L756</f>
        <v>9634</v>
      </c>
      <c r="R756" s="37"/>
      <c r="S756" s="242">
        <f t="shared" si="106"/>
        <v>10115.700000000001</v>
      </c>
    </row>
    <row r="757" spans="1:19" ht="24.95" customHeight="1">
      <c r="A757" s="229" t="str">
        <f>'RAW MONTHLY'!A757</f>
        <v>30/6/2021</v>
      </c>
      <c r="B757" s="230" t="str">
        <f>'RAW MONTHLY'!C757</f>
        <v>OMI ADIO 33KV FDR</v>
      </c>
      <c r="C757" s="5" t="str">
        <f t="shared" si="99"/>
        <v>1</v>
      </c>
      <c r="D757" s="5" t="str">
        <f>'RAW MONTHLY'!E757</f>
        <v>TCN/L/S</v>
      </c>
      <c r="E757" s="5" t="str">
        <f t="shared" si="107"/>
        <v>L/S</v>
      </c>
      <c r="F757" s="37"/>
      <c r="G757" s="37"/>
      <c r="H757" s="17">
        <f t="shared" si="100"/>
        <v>0.26874999999999999</v>
      </c>
      <c r="I757" s="7">
        <f>'RAW MONTHLY'!H757</f>
        <v>0.26874999999999999</v>
      </c>
      <c r="J757" s="8">
        <f>'RAW MONTHLY'!I757</f>
        <v>0.99930555555555556</v>
      </c>
      <c r="K757" s="235">
        <f t="shared" si="101"/>
        <v>0.99930555555555556</v>
      </c>
      <c r="L757" s="16">
        <f t="shared" si="102"/>
        <v>17.533333333333335</v>
      </c>
      <c r="M757" s="16">
        <f t="shared" si="103"/>
        <v>5.9</v>
      </c>
      <c r="N757" s="236" t="str">
        <f t="shared" si="104"/>
        <v>5.9</v>
      </c>
      <c r="O757" s="16" t="str">
        <f>'RAW MONTHLY'!K757</f>
        <v>5.9MW</v>
      </c>
      <c r="P757" s="16" t="str">
        <f t="shared" si="105"/>
        <v>0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 t="str">
        <f>'RAW MONTHLY'!A758</f>
        <v>30/6/2021</v>
      </c>
      <c r="B758" s="230" t="str">
        <f>'RAW MONTHLY'!C758</f>
        <v>APATA 33KV FDR</v>
      </c>
      <c r="C758" s="5" t="str">
        <f t="shared" si="99"/>
        <v>1</v>
      </c>
      <c r="D758" s="5" t="str">
        <f>'RAW MONTHLY'!E758</f>
        <v>TCN/L/S</v>
      </c>
      <c r="E758" s="5" t="str">
        <f t="shared" si="107"/>
        <v>L/S</v>
      </c>
      <c r="F758" s="37"/>
      <c r="G758" s="37"/>
      <c r="H758" s="17">
        <f t="shared" si="100"/>
        <v>0.54375000000000007</v>
      </c>
      <c r="I758" s="7">
        <f>'RAW MONTHLY'!H758</f>
        <v>0.54375000000000007</v>
      </c>
      <c r="J758" s="8">
        <f>'RAW MONTHLY'!I758</f>
        <v>0.60833333333333328</v>
      </c>
      <c r="K758" s="235">
        <f t="shared" si="101"/>
        <v>0.60833333333333328</v>
      </c>
      <c r="L758" s="16">
        <f t="shared" si="102"/>
        <v>1.5500000000000003</v>
      </c>
      <c r="M758" s="16">
        <f t="shared" si="103"/>
        <v>4</v>
      </c>
      <c r="N758" s="236" t="str">
        <f t="shared" si="104"/>
        <v>4.0</v>
      </c>
      <c r="O758" s="16" t="str">
        <f>'RAW MONTHLY'!K758</f>
        <v>4.0MW</v>
      </c>
      <c r="P758" s="16" t="str">
        <f t="shared" si="105"/>
        <v>1</v>
      </c>
      <c r="Q758" s="241">
        <f>'RAW MONTHLY'!L758</f>
        <v>117</v>
      </c>
      <c r="R758" s="37"/>
      <c r="S758" s="242">
        <f t="shared" si="106"/>
        <v>181.35000000000002</v>
      </c>
    </row>
    <row r="759" spans="1:19" ht="24.95" customHeight="1">
      <c r="A759" s="229" t="str">
        <f>'RAW MONTHLY'!A759</f>
        <v>30/6/2021</v>
      </c>
      <c r="B759" s="230" t="str">
        <f>'RAW MONTHLY'!C759</f>
        <v>ERUWA/LANLATE 33KV FDR</v>
      </c>
      <c r="C759" s="5" t="str">
        <f t="shared" si="99"/>
        <v>1</v>
      </c>
      <c r="D759" s="5" t="str">
        <f>'RAW MONTHLY'!E759</f>
        <v>EDC/E/F</v>
      </c>
      <c r="E759" s="5" t="str">
        <f t="shared" si="107"/>
        <v>EDC</v>
      </c>
      <c r="F759" s="37"/>
      <c r="G759" s="37"/>
      <c r="H759" s="17">
        <f t="shared" si="100"/>
        <v>0.65416666666666667</v>
      </c>
      <c r="I759" s="7">
        <f>'RAW MONTHLY'!H759</f>
        <v>0.65416666666666667</v>
      </c>
      <c r="J759" s="8">
        <f>'RAW MONTHLY'!I759</f>
        <v>0.82777777777777783</v>
      </c>
      <c r="K759" s="235">
        <f t="shared" si="101"/>
        <v>0.82777777777777783</v>
      </c>
      <c r="L759" s="16">
        <f t="shared" si="102"/>
        <v>4.166666666666667</v>
      </c>
      <c r="M759" s="16">
        <f t="shared" si="103"/>
        <v>1</v>
      </c>
      <c r="N759" s="236" t="str">
        <f t="shared" si="104"/>
        <v>1</v>
      </c>
      <c r="O759" s="16" t="str">
        <f>'RAW MONTHLY'!K759</f>
        <v>1MW</v>
      </c>
      <c r="P759" s="16" t="str">
        <f t="shared" si="105"/>
        <v>1</v>
      </c>
      <c r="Q759" s="241">
        <f>'RAW MONTHLY'!L759</f>
        <v>4010</v>
      </c>
      <c r="R759" s="37"/>
      <c r="S759" s="242">
        <f t="shared" si="106"/>
        <v>16708.333333333336</v>
      </c>
    </row>
    <row r="760" spans="1:19" ht="24.95" customHeight="1">
      <c r="A760" s="229" t="str">
        <f>'RAW MONTHLY'!A760</f>
        <v>30/6/2021</v>
      </c>
      <c r="B760" s="230" t="str">
        <f>'RAW MONTHLY'!C760</f>
        <v>APATA 33KV FDR</v>
      </c>
      <c r="C760" s="5" t="str">
        <f t="shared" si="99"/>
        <v>1</v>
      </c>
      <c r="D760" s="5" t="str">
        <f>'RAW MONTHLY'!E760</f>
        <v>EDC/E/F</v>
      </c>
      <c r="E760" s="5" t="str">
        <f t="shared" si="107"/>
        <v>EDC</v>
      </c>
      <c r="F760" s="37"/>
      <c r="G760" s="37"/>
      <c r="H760" s="17">
        <f t="shared" si="100"/>
        <v>0.67638888888888893</v>
      </c>
      <c r="I760" s="7">
        <f>'RAW MONTHLY'!H760</f>
        <v>0.67638888888888893</v>
      </c>
      <c r="J760" s="8">
        <f>'RAW MONTHLY'!I760</f>
        <v>0.83194444444444438</v>
      </c>
      <c r="K760" s="235">
        <f t="shared" si="101"/>
        <v>0.83194444444444438</v>
      </c>
      <c r="L760" s="16">
        <f t="shared" si="102"/>
        <v>3.7333333333333334</v>
      </c>
      <c r="M760" s="16">
        <f t="shared" si="103"/>
        <v>1</v>
      </c>
      <c r="N760" s="236" t="str">
        <f t="shared" si="104"/>
        <v>1</v>
      </c>
      <c r="O760" s="16" t="str">
        <f>'RAW MONTHLY'!K760</f>
        <v>1MW</v>
      </c>
      <c r="P760" s="16" t="str">
        <f t="shared" si="105"/>
        <v>1</v>
      </c>
      <c r="Q760" s="241">
        <f>'RAW MONTHLY'!L760</f>
        <v>117</v>
      </c>
      <c r="R760" s="37"/>
      <c r="S760" s="242">
        <f t="shared" si="106"/>
        <v>436.8</v>
      </c>
    </row>
    <row r="761" spans="1:19" ht="24.95" customHeight="1">
      <c r="A761" s="229">
        <f>'RAW MONTHLY'!A761</f>
        <v>44376</v>
      </c>
      <c r="B761" s="230" t="str">
        <f>'RAW MONTHLY'!C761</f>
        <v>APETE 33KV</v>
      </c>
      <c r="C761" s="5" t="str">
        <f t="shared" si="99"/>
        <v/>
      </c>
      <c r="D761" s="5" t="str">
        <f>'RAW MONTHLY'!E761</f>
        <v>EDC F/O</v>
      </c>
      <c r="E761" s="5" t="str">
        <f t="shared" si="107"/>
        <v>EDC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0.17430555555555557</v>
      </c>
      <c r="K761" s="235">
        <f t="shared" si="101"/>
        <v>0.17430555555555557</v>
      </c>
      <c r="L761" s="16">
        <f t="shared" si="102"/>
        <v>4.1833333333333336</v>
      </c>
      <c r="M761" s="16">
        <f t="shared" si="103"/>
        <v>5</v>
      </c>
      <c r="N761" s="236" t="str">
        <f t="shared" si="104"/>
        <v>5</v>
      </c>
      <c r="O761" s="16">
        <f>'RAW MONTHLY'!K761</f>
        <v>5</v>
      </c>
      <c r="P761" s="16" t="str">
        <f t="shared" si="105"/>
        <v>1</v>
      </c>
      <c r="Q761" s="241">
        <f>'RAW MONTHLY'!L761</f>
        <v>9306</v>
      </c>
      <c r="R761" s="37"/>
      <c r="S761" s="242">
        <f t="shared" si="106"/>
        <v>38930.100000000006</v>
      </c>
    </row>
    <row r="762" spans="1:19" ht="24.95" customHeight="1">
      <c r="A762" s="229">
        <f>'RAW MONTHLY'!A762</f>
        <v>44377</v>
      </c>
      <c r="B762" s="230" t="str">
        <f>'RAW MONTHLY'!C762</f>
        <v>MINISTER 33KV</v>
      </c>
      <c r="C762" s="5" t="str">
        <f t="shared" si="99"/>
        <v>1</v>
      </c>
      <c r="D762" s="5" t="str">
        <f>'RAW MONTHLY'!E762</f>
        <v>EDC F/O</v>
      </c>
      <c r="E762" s="5" t="str">
        <f t="shared" si="107"/>
        <v>EDC</v>
      </c>
      <c r="F762" s="37"/>
      <c r="G762" s="37"/>
      <c r="H762" s="17">
        <f t="shared" si="100"/>
        <v>1.3888888888888888E-2</v>
      </c>
      <c r="I762" s="7">
        <f>'RAW MONTHLY'!H762</f>
        <v>1.3888888888888888E-2</v>
      </c>
      <c r="J762" s="8">
        <f>'RAW MONTHLY'!I762</f>
        <v>0.90694444444444444</v>
      </c>
      <c r="K762" s="235">
        <f t="shared" si="101"/>
        <v>0.90694444444444444</v>
      </c>
      <c r="L762" s="16">
        <f t="shared" si="102"/>
        <v>21.433333333333334</v>
      </c>
      <c r="M762" s="16">
        <f t="shared" si="103"/>
        <v>7.0000000000000007E-2</v>
      </c>
      <c r="N762" s="236" t="str">
        <f t="shared" si="104"/>
        <v>0.07</v>
      </c>
      <c r="O762" s="16">
        <f>'RAW MONTHLY'!K762</f>
        <v>7.0000000000000007E-2</v>
      </c>
      <c r="P762" s="16" t="str">
        <f t="shared" si="105"/>
        <v>1</v>
      </c>
      <c r="Q762" s="241">
        <f>'RAW MONTHLY'!L762</f>
        <v>1065</v>
      </c>
      <c r="R762" s="37"/>
      <c r="S762" s="242">
        <f t="shared" si="106"/>
        <v>22826.5</v>
      </c>
    </row>
    <row r="763" spans="1:19" ht="24.95" customHeight="1">
      <c r="A763" s="229">
        <f>'RAW MONTHLY'!A763</f>
        <v>44377</v>
      </c>
      <c r="B763" s="230" t="str">
        <f>'RAW MONTHLY'!C763</f>
        <v>APETE 33KV</v>
      </c>
      <c r="C763" s="5" t="str">
        <f t="shared" si="99"/>
        <v>1</v>
      </c>
      <c r="D763" s="5" t="str">
        <f>'RAW MONTHLY'!E763</f>
        <v>EDC L/S</v>
      </c>
      <c r="E763" s="5" t="str">
        <f t="shared" si="107"/>
        <v>L/S</v>
      </c>
      <c r="F763" s="37"/>
      <c r="G763" s="37"/>
      <c r="H763" s="17">
        <f t="shared" si="100"/>
        <v>0.2388888888888889</v>
      </c>
      <c r="I763" s="7">
        <f>'RAW MONTHLY'!H763</f>
        <v>0.2388888888888889</v>
      </c>
      <c r="J763" s="8">
        <f>'RAW MONTHLY'!I763</f>
        <v>0.99930555555555556</v>
      </c>
      <c r="K763" s="235">
        <f t="shared" si="101"/>
        <v>0.99930555555555556</v>
      </c>
      <c r="L763" s="16">
        <f t="shared" si="102"/>
        <v>18.25</v>
      </c>
      <c r="M763" s="16">
        <f t="shared" si="103"/>
        <v>5</v>
      </c>
      <c r="N763" s="236" t="str">
        <f t="shared" si="104"/>
        <v>5</v>
      </c>
      <c r="O763" s="16">
        <f>'RAW MONTHLY'!K763</f>
        <v>5</v>
      </c>
      <c r="P763" s="16" t="str">
        <f t="shared" si="105"/>
        <v>0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44377</v>
      </c>
      <c r="B764" s="230" t="str">
        <f>'RAW MONTHLY'!C764</f>
        <v>SAMONDA 33KV</v>
      </c>
      <c r="C764" s="5" t="str">
        <f t="shared" si="99"/>
        <v>1</v>
      </c>
      <c r="D764" s="5" t="str">
        <f>'RAW MONTHLY'!E764</f>
        <v>EDC F/O</v>
      </c>
      <c r="E764" s="5" t="str">
        <f t="shared" si="107"/>
        <v>EDC</v>
      </c>
      <c r="F764" s="37"/>
      <c r="G764" s="37"/>
      <c r="H764" s="17">
        <f t="shared" si="100"/>
        <v>0.24374999999999999</v>
      </c>
      <c r="I764" s="7">
        <f>'RAW MONTHLY'!H764</f>
        <v>0.24374999999999999</v>
      </c>
      <c r="J764" s="8">
        <f>'RAW MONTHLY'!I764</f>
        <v>0.25555555555555559</v>
      </c>
      <c r="K764" s="235">
        <f t="shared" si="101"/>
        <v>0.25555555555555559</v>
      </c>
      <c r="L764" s="16">
        <f t="shared" si="102"/>
        <v>0.28333333333333333</v>
      </c>
      <c r="M764" s="16">
        <f t="shared" si="103"/>
        <v>0.4</v>
      </c>
      <c r="N764" s="236" t="str">
        <f t="shared" si="104"/>
        <v>0.4</v>
      </c>
      <c r="O764" s="16">
        <f>'RAW MONTHLY'!K764</f>
        <v>0.4</v>
      </c>
      <c r="P764" s="16" t="str">
        <f t="shared" si="105"/>
        <v>1</v>
      </c>
      <c r="Q764" s="241">
        <f>'RAW MONTHLY'!L764</f>
        <v>2</v>
      </c>
      <c r="R764" s="37"/>
      <c r="S764" s="242">
        <f t="shared" si="106"/>
        <v>0.56666666666666665</v>
      </c>
    </row>
    <row r="765" spans="1:19" ht="24.95" customHeight="1">
      <c r="A765" s="229">
        <f>'RAW MONTHLY'!A765</f>
        <v>44377</v>
      </c>
      <c r="B765" s="230" t="str">
        <f>'RAW MONTHLY'!C765</f>
        <v>AGODI 1, 33KV</v>
      </c>
      <c r="C765" s="5" t="str">
        <f t="shared" si="99"/>
        <v>1</v>
      </c>
      <c r="D765" s="5" t="str">
        <f>'RAW MONTHLY'!E765</f>
        <v>EDC F/O</v>
      </c>
      <c r="E765" s="5" t="str">
        <f t="shared" si="107"/>
        <v>EDC</v>
      </c>
      <c r="F765" s="37"/>
      <c r="G765" s="37"/>
      <c r="H765" s="17">
        <f t="shared" si="100"/>
        <v>0.5708333333333333</v>
      </c>
      <c r="I765" s="7">
        <f>'RAW MONTHLY'!H765</f>
        <v>0.5708333333333333</v>
      </c>
      <c r="J765" s="8">
        <f>'RAW MONTHLY'!I765</f>
        <v>0.58958333333333335</v>
      </c>
      <c r="K765" s="235">
        <f t="shared" si="101"/>
        <v>0.58958333333333335</v>
      </c>
      <c r="L765" s="16">
        <f t="shared" si="102"/>
        <v>0.44999999999999996</v>
      </c>
      <c r="M765" s="16">
        <f t="shared" si="103"/>
        <v>5</v>
      </c>
      <c r="N765" s="236" t="str">
        <f t="shared" si="104"/>
        <v>5</v>
      </c>
      <c r="O765" s="16">
        <f>'RAW MONTHLY'!K765</f>
        <v>5</v>
      </c>
      <c r="P765" s="16" t="str">
        <f t="shared" si="105"/>
        <v>1</v>
      </c>
      <c r="Q765" s="241">
        <f>'RAW MONTHLY'!L765</f>
        <v>227</v>
      </c>
      <c r="R765" s="37"/>
      <c r="S765" s="242">
        <f t="shared" si="106"/>
        <v>102.14999999999999</v>
      </c>
    </row>
    <row r="766" spans="1:19" ht="24.95" customHeight="1">
      <c r="A766" s="229">
        <f>'RAW MONTHLY'!A766</f>
        <v>44377</v>
      </c>
      <c r="B766" s="230" t="str">
        <f>'RAW MONTHLY'!C766</f>
        <v>SAMONDA 33KV</v>
      </c>
      <c r="C766" s="5" t="str">
        <f t="shared" si="99"/>
        <v>1</v>
      </c>
      <c r="D766" s="5" t="str">
        <f>'RAW MONTHLY'!E766</f>
        <v>EDC P/O</v>
      </c>
      <c r="E766" s="5" t="str">
        <f t="shared" si="107"/>
        <v>EDC</v>
      </c>
      <c r="F766" s="37"/>
      <c r="G766" s="37"/>
      <c r="H766" s="17">
        <f t="shared" si="100"/>
        <v>0.6333333333333333</v>
      </c>
      <c r="I766" s="7">
        <f>'RAW MONTHLY'!H766</f>
        <v>0.6333333333333333</v>
      </c>
      <c r="J766" s="8">
        <f>'RAW MONTHLY'!I766</f>
        <v>0.77847222222222223</v>
      </c>
      <c r="K766" s="235">
        <f t="shared" si="101"/>
        <v>0.77847222222222223</v>
      </c>
      <c r="L766" s="16">
        <f t="shared" si="102"/>
        <v>3.4833333333333334</v>
      </c>
      <c r="M766" s="16">
        <f t="shared" si="103"/>
        <v>0.4</v>
      </c>
      <c r="N766" s="236" t="str">
        <f t="shared" si="104"/>
        <v>0.4</v>
      </c>
      <c r="O766" s="16">
        <f>'RAW MONTHLY'!K766</f>
        <v>0.4</v>
      </c>
      <c r="P766" s="16" t="str">
        <f t="shared" si="105"/>
        <v>1</v>
      </c>
      <c r="Q766" s="241">
        <f>'RAW MONTHLY'!L766</f>
        <v>2</v>
      </c>
      <c r="R766" s="37"/>
      <c r="S766" s="242">
        <f t="shared" si="106"/>
        <v>6.9666666666666668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85" t="s">
        <v>300</v>
      </c>
      <c r="C3" s="485"/>
      <c r="D3" s="485"/>
      <c r="E3" s="485"/>
      <c r="F3" s="486" t="s">
        <v>301</v>
      </c>
      <c r="G3" s="486"/>
      <c r="H3" s="486"/>
      <c r="I3" s="486"/>
      <c r="J3" s="486"/>
      <c r="K3" s="486"/>
      <c r="L3" s="213"/>
      <c r="M3" s="214"/>
      <c r="N3" s="183"/>
      <c r="O3" s="183"/>
    </row>
    <row r="4" spans="1:20" ht="15.75" customHeight="1">
      <c r="B4" s="485"/>
      <c r="C4" s="485"/>
      <c r="D4" s="485"/>
      <c r="E4" s="485"/>
      <c r="F4" s="487" t="s">
        <v>302</v>
      </c>
      <c r="G4" s="487"/>
      <c r="H4" s="487" t="s">
        <v>303</v>
      </c>
      <c r="I4" s="487"/>
      <c r="J4" s="487" t="s">
        <v>304</v>
      </c>
      <c r="K4" s="487"/>
      <c r="L4" s="487" t="s">
        <v>294</v>
      </c>
      <c r="M4" s="487"/>
      <c r="N4" s="484" t="s">
        <v>305</v>
      </c>
      <c r="O4" s="484"/>
      <c r="P4" s="215"/>
      <c r="Q4" s="227"/>
      <c r="R4" s="227"/>
      <c r="S4" s="227"/>
      <c r="T4" s="227"/>
    </row>
    <row r="5" spans="1:20" ht="75" customHeight="1">
      <c r="A5" s="144" t="s">
        <v>306</v>
      </c>
      <c r="B5" s="145" t="s">
        <v>307</v>
      </c>
      <c r="C5" s="145" t="s">
        <v>308</v>
      </c>
      <c r="D5" s="145" t="s">
        <v>309</v>
      </c>
      <c r="E5" s="146" t="s">
        <v>310</v>
      </c>
      <c r="F5" s="147" t="s">
        <v>311</v>
      </c>
      <c r="G5" s="148" t="s">
        <v>310</v>
      </c>
      <c r="H5" s="147" t="s">
        <v>311</v>
      </c>
      <c r="I5" s="148" t="s">
        <v>310</v>
      </c>
      <c r="J5" s="184" t="s">
        <v>311</v>
      </c>
      <c r="K5" s="148" t="s">
        <v>310</v>
      </c>
      <c r="L5" s="147" t="s">
        <v>311</v>
      </c>
      <c r="M5" s="148" t="s">
        <v>310</v>
      </c>
      <c r="N5" s="147" t="s">
        <v>311</v>
      </c>
      <c r="O5" s="148" t="s">
        <v>310</v>
      </c>
      <c r="P5" s="187" t="s">
        <v>312</v>
      </c>
      <c r="Q5" s="202" t="s">
        <v>313</v>
      </c>
      <c r="R5" s="202" t="s">
        <v>13</v>
      </c>
      <c r="S5" s="202" t="s">
        <v>314</v>
      </c>
      <c r="T5" s="202" t="s">
        <v>315</v>
      </c>
    </row>
    <row r="6" spans="1:20" ht="15.6">
      <c r="A6" s="149" t="s">
        <v>316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317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35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55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318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319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320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321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322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323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324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325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326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327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328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85" t="s">
        <v>300</v>
      </c>
      <c r="C1" s="485"/>
      <c r="D1" s="485"/>
      <c r="E1" s="485"/>
      <c r="F1" s="487" t="s">
        <v>301</v>
      </c>
      <c r="G1" s="487"/>
      <c r="H1" s="487"/>
      <c r="I1" s="487"/>
      <c r="J1" s="487"/>
      <c r="K1" s="487"/>
      <c r="L1" s="487"/>
      <c r="M1" s="487"/>
      <c r="N1" s="183"/>
      <c r="O1" s="183"/>
    </row>
    <row r="2" spans="1:20" ht="35.25" customHeight="1">
      <c r="A2" t="s">
        <v>329</v>
      </c>
      <c r="B2" s="485"/>
      <c r="C2" s="485"/>
      <c r="D2" s="485"/>
      <c r="E2" s="485"/>
      <c r="F2" s="484" t="s">
        <v>302</v>
      </c>
      <c r="G2" s="484"/>
      <c r="H2" s="484" t="s">
        <v>330</v>
      </c>
      <c r="I2" s="484"/>
      <c r="J2" s="488" t="s">
        <v>331</v>
      </c>
      <c r="K2" s="488"/>
      <c r="L2" s="484" t="s">
        <v>294</v>
      </c>
      <c r="M2" s="484"/>
      <c r="N2" s="484" t="s">
        <v>305</v>
      </c>
      <c r="O2" s="484"/>
      <c r="P2" s="489"/>
      <c r="Q2" s="489"/>
      <c r="R2" s="489"/>
      <c r="S2" s="489"/>
    </row>
    <row r="3" spans="1:20" ht="88.5" customHeight="1">
      <c r="A3" s="144" t="s">
        <v>306</v>
      </c>
      <c r="B3" s="145" t="s">
        <v>307</v>
      </c>
      <c r="C3" s="145" t="s">
        <v>308</v>
      </c>
      <c r="D3" s="145" t="s">
        <v>309</v>
      </c>
      <c r="E3" s="146" t="s">
        <v>310</v>
      </c>
      <c r="F3" s="147" t="s">
        <v>311</v>
      </c>
      <c r="G3" s="148" t="s">
        <v>310</v>
      </c>
      <c r="H3" s="147" t="s">
        <v>311</v>
      </c>
      <c r="I3" s="148" t="s">
        <v>310</v>
      </c>
      <c r="J3" s="184" t="s">
        <v>311</v>
      </c>
      <c r="K3" s="148" t="s">
        <v>310</v>
      </c>
      <c r="L3" s="185" t="s">
        <v>311</v>
      </c>
      <c r="M3" s="186" t="s">
        <v>310</v>
      </c>
      <c r="N3" s="185" t="s">
        <v>311</v>
      </c>
      <c r="O3" s="186" t="s">
        <v>310</v>
      </c>
      <c r="P3" s="187" t="s">
        <v>312</v>
      </c>
      <c r="Q3" s="202" t="s">
        <v>313</v>
      </c>
      <c r="R3" s="202" t="s">
        <v>13</v>
      </c>
      <c r="S3" s="202" t="s">
        <v>314</v>
      </c>
      <c r="T3" s="202" t="s">
        <v>315</v>
      </c>
    </row>
    <row r="4" spans="1:20" ht="24" customHeight="1">
      <c r="A4" s="149" t="s">
        <v>316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317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35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55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318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319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320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321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322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323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324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325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326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327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328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85" t="s">
        <v>300</v>
      </c>
      <c r="C25" s="485"/>
      <c r="D25" s="485"/>
      <c r="E25" s="485"/>
      <c r="F25" s="487" t="s">
        <v>301</v>
      </c>
      <c r="G25" s="487"/>
      <c r="H25" s="487"/>
      <c r="I25" s="487"/>
      <c r="J25" s="487"/>
      <c r="K25" s="487"/>
      <c r="L25" s="487"/>
      <c r="M25" s="487"/>
      <c r="N25" s="183"/>
      <c r="O25" s="183"/>
    </row>
    <row r="26" spans="1:20" ht="30" customHeight="1">
      <c r="A26" t="s">
        <v>332</v>
      </c>
      <c r="B26" s="485"/>
      <c r="C26" s="485"/>
      <c r="D26" s="485"/>
      <c r="E26" s="485"/>
      <c r="F26" s="484" t="s">
        <v>302</v>
      </c>
      <c r="G26" s="484"/>
      <c r="H26" s="484" t="s">
        <v>330</v>
      </c>
      <c r="I26" s="484"/>
      <c r="J26" s="488" t="s">
        <v>331</v>
      </c>
      <c r="K26" s="488"/>
      <c r="L26" s="484" t="s">
        <v>294</v>
      </c>
      <c r="M26" s="484"/>
      <c r="N26" s="484" t="s">
        <v>305</v>
      </c>
      <c r="O26" s="484"/>
      <c r="P26" s="489"/>
      <c r="Q26" s="489"/>
      <c r="R26" s="489"/>
      <c r="S26" s="489"/>
    </row>
    <row r="27" spans="1:20" ht="85.5" customHeight="1">
      <c r="A27" s="144" t="s">
        <v>306</v>
      </c>
      <c r="B27" s="145" t="s">
        <v>307</v>
      </c>
      <c r="C27" s="145" t="s">
        <v>308</v>
      </c>
      <c r="D27" s="145" t="s">
        <v>309</v>
      </c>
      <c r="E27" s="146" t="s">
        <v>310</v>
      </c>
      <c r="F27" s="147" t="s">
        <v>311</v>
      </c>
      <c r="G27" s="148" t="s">
        <v>310</v>
      </c>
      <c r="H27" s="147" t="s">
        <v>311</v>
      </c>
      <c r="I27" s="148" t="s">
        <v>310</v>
      </c>
      <c r="J27" s="184" t="s">
        <v>311</v>
      </c>
      <c r="K27" s="148" t="s">
        <v>310</v>
      </c>
      <c r="L27" s="185" t="s">
        <v>311</v>
      </c>
      <c r="M27" s="186" t="s">
        <v>310</v>
      </c>
      <c r="N27" s="185" t="s">
        <v>311</v>
      </c>
      <c r="O27" s="186" t="s">
        <v>310</v>
      </c>
      <c r="P27" s="187" t="s">
        <v>312</v>
      </c>
      <c r="Q27" s="202" t="s">
        <v>313</v>
      </c>
      <c r="R27" s="202" t="s">
        <v>13</v>
      </c>
      <c r="S27" s="202" t="s">
        <v>314</v>
      </c>
      <c r="T27" s="202" t="s">
        <v>315</v>
      </c>
    </row>
    <row r="28" spans="1:20" ht="15.6">
      <c r="A28" s="149" t="s">
        <v>316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317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35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55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318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319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320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321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322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323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324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325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326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327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328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85" t="s">
        <v>300</v>
      </c>
      <c r="C50" s="485"/>
      <c r="D50" s="485"/>
      <c r="E50" s="485"/>
      <c r="F50" s="487" t="s">
        <v>301</v>
      </c>
      <c r="G50" s="487"/>
      <c r="H50" s="487"/>
      <c r="I50" s="487"/>
      <c r="J50" s="487"/>
      <c r="K50" s="487"/>
      <c r="L50" s="487"/>
      <c r="M50" s="487"/>
      <c r="N50" s="183"/>
      <c r="O50" s="183"/>
    </row>
    <row r="51" spans="1:20" ht="42.75" customHeight="1">
      <c r="A51" t="s">
        <v>333</v>
      </c>
      <c r="B51" s="485"/>
      <c r="C51" s="485"/>
      <c r="D51" s="485"/>
      <c r="E51" s="485"/>
      <c r="F51" s="484" t="s">
        <v>302</v>
      </c>
      <c r="G51" s="484"/>
      <c r="H51" s="484" t="s">
        <v>330</v>
      </c>
      <c r="I51" s="484"/>
      <c r="J51" s="488" t="s">
        <v>331</v>
      </c>
      <c r="K51" s="488"/>
      <c r="L51" s="484" t="s">
        <v>294</v>
      </c>
      <c r="M51" s="484"/>
      <c r="N51" s="484" t="s">
        <v>305</v>
      </c>
      <c r="O51" s="484"/>
      <c r="P51" s="489"/>
      <c r="Q51" s="489"/>
      <c r="R51" s="489"/>
      <c r="S51" s="489"/>
    </row>
    <row r="52" spans="1:20" ht="105.75" customHeight="1">
      <c r="A52" s="144" t="s">
        <v>306</v>
      </c>
      <c r="B52" s="145" t="s">
        <v>307</v>
      </c>
      <c r="C52" s="145" t="s">
        <v>308</v>
      </c>
      <c r="D52" s="145" t="s">
        <v>309</v>
      </c>
      <c r="E52" s="146" t="s">
        <v>310</v>
      </c>
      <c r="F52" s="147" t="s">
        <v>311</v>
      </c>
      <c r="G52" s="148" t="s">
        <v>310</v>
      </c>
      <c r="H52" s="147" t="s">
        <v>311</v>
      </c>
      <c r="I52" s="148" t="s">
        <v>310</v>
      </c>
      <c r="J52" s="184" t="s">
        <v>311</v>
      </c>
      <c r="K52" s="148" t="s">
        <v>310</v>
      </c>
      <c r="L52" s="185" t="s">
        <v>311</v>
      </c>
      <c r="M52" s="186" t="s">
        <v>310</v>
      </c>
      <c r="N52" s="185" t="s">
        <v>311</v>
      </c>
      <c r="O52" s="186" t="s">
        <v>310</v>
      </c>
      <c r="P52" s="187" t="s">
        <v>312</v>
      </c>
      <c r="Q52" s="202" t="s">
        <v>313</v>
      </c>
      <c r="R52" s="202" t="s">
        <v>13</v>
      </c>
      <c r="S52" s="202" t="s">
        <v>314</v>
      </c>
      <c r="T52" s="202" t="s">
        <v>315</v>
      </c>
    </row>
    <row r="53" spans="1:20" ht="15.6">
      <c r="A53" s="149" t="s">
        <v>316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317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35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55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318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319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320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321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322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323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324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325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326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327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328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85" t="s">
        <v>300</v>
      </c>
      <c r="C73" s="485"/>
      <c r="D73" s="485"/>
      <c r="E73" s="485"/>
      <c r="F73" s="487" t="s">
        <v>301</v>
      </c>
      <c r="G73" s="487"/>
      <c r="H73" s="487"/>
      <c r="I73" s="487"/>
      <c r="J73" s="487"/>
      <c r="K73" s="487"/>
      <c r="L73" s="487"/>
      <c r="M73" s="487"/>
      <c r="N73" s="183"/>
      <c r="O73" s="183"/>
    </row>
    <row r="74" spans="1:20" ht="28.5" customHeight="1">
      <c r="A74" t="s">
        <v>334</v>
      </c>
      <c r="B74" s="485"/>
      <c r="C74" s="485"/>
      <c r="D74" s="485"/>
      <c r="E74" s="485"/>
      <c r="F74" s="484" t="s">
        <v>302</v>
      </c>
      <c r="G74" s="484"/>
      <c r="H74" s="484" t="s">
        <v>330</v>
      </c>
      <c r="I74" s="484"/>
      <c r="J74" s="488" t="s">
        <v>331</v>
      </c>
      <c r="K74" s="488"/>
      <c r="L74" s="484" t="s">
        <v>294</v>
      </c>
      <c r="M74" s="484"/>
      <c r="N74" s="484" t="s">
        <v>305</v>
      </c>
      <c r="O74" s="484"/>
      <c r="P74" s="489"/>
      <c r="Q74" s="489"/>
      <c r="R74" s="489"/>
      <c r="S74" s="489"/>
    </row>
    <row r="75" spans="1:20" ht="72.75" customHeight="1">
      <c r="A75" s="144" t="s">
        <v>306</v>
      </c>
      <c r="B75" s="145" t="s">
        <v>307</v>
      </c>
      <c r="C75" s="145" t="s">
        <v>308</v>
      </c>
      <c r="D75" s="145" t="s">
        <v>309</v>
      </c>
      <c r="E75" s="146" t="s">
        <v>310</v>
      </c>
      <c r="F75" s="147" t="s">
        <v>311</v>
      </c>
      <c r="G75" s="148" t="s">
        <v>310</v>
      </c>
      <c r="H75" s="147" t="s">
        <v>311</v>
      </c>
      <c r="I75" s="148" t="s">
        <v>310</v>
      </c>
      <c r="J75" s="184" t="s">
        <v>311</v>
      </c>
      <c r="K75" s="148" t="s">
        <v>310</v>
      </c>
      <c r="L75" s="185" t="s">
        <v>311</v>
      </c>
      <c r="M75" s="186" t="s">
        <v>310</v>
      </c>
      <c r="N75" s="185" t="s">
        <v>311</v>
      </c>
      <c r="O75" s="186" t="s">
        <v>310</v>
      </c>
      <c r="P75" s="187" t="s">
        <v>312</v>
      </c>
      <c r="Q75" s="202" t="s">
        <v>313</v>
      </c>
      <c r="R75" s="202" t="s">
        <v>13</v>
      </c>
      <c r="S75" s="202" t="s">
        <v>314</v>
      </c>
      <c r="T75" s="202" t="s">
        <v>315</v>
      </c>
    </row>
    <row r="76" spans="1:20" ht="15.6">
      <c r="A76" s="149" t="s">
        <v>316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317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35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55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318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319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320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321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322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323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324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325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326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327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328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85" t="s">
        <v>300</v>
      </c>
      <c r="C98" s="485"/>
      <c r="D98" s="485"/>
      <c r="E98" s="485"/>
      <c r="F98" s="487" t="s">
        <v>301</v>
      </c>
      <c r="G98" s="487"/>
      <c r="H98" s="487"/>
      <c r="I98" s="487"/>
      <c r="J98" s="487"/>
      <c r="K98" s="487"/>
      <c r="L98" s="487"/>
      <c r="M98" s="487"/>
      <c r="N98" s="183"/>
      <c r="O98" s="183"/>
    </row>
    <row r="99" spans="1:20" ht="33.75" customHeight="1">
      <c r="A99" t="s">
        <v>335</v>
      </c>
      <c r="B99" s="485"/>
      <c r="C99" s="485"/>
      <c r="D99" s="485"/>
      <c r="E99" s="485"/>
      <c r="F99" s="484" t="s">
        <v>302</v>
      </c>
      <c r="G99" s="484"/>
      <c r="H99" s="484" t="s">
        <v>330</v>
      </c>
      <c r="I99" s="484"/>
      <c r="J99" s="488" t="s">
        <v>331</v>
      </c>
      <c r="K99" s="488"/>
      <c r="L99" s="484" t="s">
        <v>294</v>
      </c>
      <c r="M99" s="484"/>
      <c r="N99" s="484" t="s">
        <v>305</v>
      </c>
      <c r="O99" s="484"/>
      <c r="P99" s="489"/>
      <c r="Q99" s="489"/>
      <c r="R99" s="489"/>
      <c r="S99" s="489"/>
    </row>
    <row r="100" spans="1:20" ht="88.5" customHeight="1">
      <c r="A100" s="144" t="s">
        <v>306</v>
      </c>
      <c r="B100" s="145" t="s">
        <v>307</v>
      </c>
      <c r="C100" s="145" t="s">
        <v>308</v>
      </c>
      <c r="D100" s="145" t="s">
        <v>309</v>
      </c>
      <c r="E100" s="146" t="s">
        <v>310</v>
      </c>
      <c r="F100" s="147" t="s">
        <v>311</v>
      </c>
      <c r="G100" s="148" t="s">
        <v>310</v>
      </c>
      <c r="H100" s="147" t="s">
        <v>311</v>
      </c>
      <c r="I100" s="148" t="s">
        <v>310</v>
      </c>
      <c r="J100" s="184" t="s">
        <v>311</v>
      </c>
      <c r="K100" s="148" t="s">
        <v>310</v>
      </c>
      <c r="L100" s="185" t="s">
        <v>311</v>
      </c>
      <c r="M100" s="186" t="s">
        <v>310</v>
      </c>
      <c r="N100" s="185" t="s">
        <v>311</v>
      </c>
      <c r="O100" s="186" t="s">
        <v>310</v>
      </c>
      <c r="P100" s="187" t="s">
        <v>312</v>
      </c>
      <c r="Q100" s="202" t="s">
        <v>313</v>
      </c>
      <c r="R100" s="202" t="s">
        <v>13</v>
      </c>
      <c r="S100" s="202" t="s">
        <v>314</v>
      </c>
      <c r="T100" s="202" t="s">
        <v>315</v>
      </c>
    </row>
    <row r="101" spans="1:20" ht="15.6">
      <c r="A101" s="149" t="s">
        <v>316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317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35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55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318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319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320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321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322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323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324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325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326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327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328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  <mergeCell ref="H74:I74"/>
    <mergeCell ref="J74:K74"/>
    <mergeCell ref="L74:M74"/>
    <mergeCell ref="N74:O74"/>
    <mergeCell ref="P74:S74"/>
    <mergeCell ref="F50:M50"/>
    <mergeCell ref="F51:G51"/>
    <mergeCell ref="H51:I51"/>
    <mergeCell ref="J51:K51"/>
    <mergeCell ref="L51:M51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1:M1"/>
    <mergeCell ref="F2:G2"/>
    <mergeCell ref="H2:I2"/>
    <mergeCell ref="J2:K2"/>
    <mergeCell ref="L2:M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A2" sqref="A2:I2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490" t="s">
        <v>336</v>
      </c>
      <c r="C1" s="490"/>
      <c r="D1" s="490"/>
      <c r="E1" s="490"/>
      <c r="F1" s="490"/>
      <c r="G1" s="490"/>
      <c r="H1" s="490"/>
      <c r="I1" s="490"/>
      <c r="J1" s="490"/>
      <c r="K1" s="490"/>
    </row>
    <row r="2" spans="1:15" ht="18.600000000000001">
      <c r="A2" s="474"/>
      <c r="B2" s="474"/>
      <c r="C2" s="474"/>
      <c r="D2" s="474"/>
      <c r="E2" s="474"/>
      <c r="F2" s="474"/>
      <c r="G2" s="474"/>
      <c r="H2" s="474"/>
      <c r="I2" s="474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337</v>
      </c>
      <c r="B4" s="92" t="s">
        <v>338</v>
      </c>
      <c r="C4" s="92" t="s">
        <v>5</v>
      </c>
      <c r="D4" s="92" t="s">
        <v>339</v>
      </c>
      <c r="E4" s="92" t="s">
        <v>340</v>
      </c>
      <c r="F4" s="92" t="s">
        <v>310</v>
      </c>
      <c r="G4" s="92" t="s">
        <v>341</v>
      </c>
      <c r="H4" s="93" t="s">
        <v>275</v>
      </c>
      <c r="I4" s="123" t="s">
        <v>16</v>
      </c>
      <c r="J4" s="103" t="s">
        <v>342</v>
      </c>
      <c r="K4" s="103" t="s">
        <v>343</v>
      </c>
      <c r="M4" s="491" t="s">
        <v>275</v>
      </c>
      <c r="N4" s="492"/>
      <c r="O4" s="493"/>
    </row>
    <row r="5" spans="1:15" ht="18.75" customHeight="1">
      <c r="A5" s="494">
        <v>1</v>
      </c>
      <c r="B5" s="498" t="s">
        <v>47</v>
      </c>
      <c r="C5" s="499" t="s">
        <v>344</v>
      </c>
      <c r="D5" s="94" t="s">
        <v>345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47</v>
      </c>
      <c r="N5" s="127" t="s">
        <v>19</v>
      </c>
      <c r="O5" s="128" t="s">
        <v>35</v>
      </c>
    </row>
    <row r="6" spans="1:15" ht="21.75" customHeight="1">
      <c r="A6" s="494"/>
      <c r="B6" s="498"/>
      <c r="C6" s="499"/>
      <c r="D6" s="97" t="s">
        <v>346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4780.964331164404</v>
      </c>
      <c r="N6" s="132">
        <f>SUM(H23,H25,H27,H29,H21)</f>
        <v>495.84840988054123</v>
      </c>
      <c r="O6" s="133">
        <f>SUM(H31,H33)</f>
        <v>3854.3048883033366</v>
      </c>
    </row>
    <row r="7" spans="1:15" ht="18" customHeight="1">
      <c r="A7" s="495">
        <v>2</v>
      </c>
      <c r="B7" s="496" t="s">
        <v>47</v>
      </c>
      <c r="C7" s="497" t="s">
        <v>347</v>
      </c>
      <c r="D7" s="94" t="s">
        <v>345</v>
      </c>
      <c r="E7" s="95">
        <f>'WORKING MONTHLY'!V61</f>
        <v>3</v>
      </c>
      <c r="F7" s="96">
        <f>'WORKING MONTHLY'!AA61</f>
        <v>10.483333333333334</v>
      </c>
      <c r="G7" s="104"/>
      <c r="H7" s="102">
        <f>'WORKING MONTHLY'!AJ61</f>
        <v>1789.2591414944357</v>
      </c>
      <c r="I7" s="109">
        <f>'WORKING MONTHLY'!AH61</f>
        <v>18757.400000000001</v>
      </c>
      <c r="J7" s="129"/>
      <c r="K7" s="129"/>
      <c r="L7" s="125"/>
    </row>
    <row r="8" spans="1:15" ht="21" customHeight="1">
      <c r="A8" s="495"/>
      <c r="B8" s="496"/>
      <c r="C8" s="497"/>
      <c r="D8" s="97" t="s">
        <v>346</v>
      </c>
      <c r="E8" s="95">
        <f>'WORKING MONTHLY'!Z61</f>
        <v>1</v>
      </c>
      <c r="F8" s="96">
        <f>'WORKING MONTHLY'!AE61</f>
        <v>0.85</v>
      </c>
      <c r="G8" s="104"/>
      <c r="H8" s="105">
        <f>'WORKING MONTHLY'!AK61</f>
        <v>1941.9999999999966</v>
      </c>
      <c r="I8" s="109">
        <f>'WORKING MONTHLY'!AI61</f>
        <v>1650.6999999999971</v>
      </c>
      <c r="J8" s="129"/>
      <c r="K8" s="129"/>
      <c r="L8" s="125"/>
      <c r="O8" s="45"/>
    </row>
    <row r="9" spans="1:15" ht="20.25" customHeight="1">
      <c r="A9" s="494">
        <v>3</v>
      </c>
      <c r="B9" s="496" t="s">
        <v>47</v>
      </c>
      <c r="C9" s="497" t="s">
        <v>59</v>
      </c>
      <c r="D9" s="94" t="s">
        <v>345</v>
      </c>
      <c r="E9" s="95">
        <f>'WORKING MONTHLY'!V4</f>
        <v>30</v>
      </c>
      <c r="F9" s="96">
        <f>'WORKING MONTHLY'!AA4</f>
        <v>109.55000000000001</v>
      </c>
      <c r="G9" s="104"/>
      <c r="H9" s="106">
        <f>'WORKING MONTHLY'!AJ4</f>
        <v>544.72402251635469</v>
      </c>
      <c r="I9" s="109">
        <f>'WORKING MONTHLY'!AH4</f>
        <v>59674.516666666663</v>
      </c>
      <c r="J9" s="129"/>
      <c r="K9" s="129"/>
      <c r="L9" s="125"/>
    </row>
    <row r="10" spans="1:15" ht="15.6">
      <c r="A10" s="494"/>
      <c r="B10" s="496"/>
      <c r="C10" s="497"/>
      <c r="D10" s="97" t="s">
        <v>346</v>
      </c>
      <c r="E10" s="107">
        <f>'WORKING MONTHLY'!Z4</f>
        <v>9</v>
      </c>
      <c r="F10" s="108">
        <f>'WORKING MONTHLY'!AE4</f>
        <v>13.716666666666669</v>
      </c>
      <c r="G10" s="109"/>
      <c r="H10" s="106">
        <f>'WORKING MONTHLY'!AK4</f>
        <v>526.19198055893105</v>
      </c>
      <c r="I10" s="109">
        <f>'WORKING MONTHLY'!AI4</f>
        <v>7217.6000000000058</v>
      </c>
      <c r="J10" s="129"/>
      <c r="K10" s="129"/>
      <c r="L10" s="125"/>
    </row>
    <row r="11" spans="1:15" ht="22.5" customHeight="1">
      <c r="A11" s="495">
        <v>4</v>
      </c>
      <c r="B11" s="496" t="s">
        <v>47</v>
      </c>
      <c r="C11" s="497" t="s">
        <v>53</v>
      </c>
      <c r="D11" s="94" t="s">
        <v>345</v>
      </c>
      <c r="E11" s="95">
        <f>'WORKING MONTHLY'!V10</f>
        <v>18</v>
      </c>
      <c r="F11" s="96">
        <f>'WORKING MONTHLY'!AA10</f>
        <v>241.51666666666674</v>
      </c>
      <c r="G11" s="104"/>
      <c r="H11" s="102">
        <f>'WORKING MONTHLY'!AJ10</f>
        <v>93.115312952867257</v>
      </c>
      <c r="I11" s="109">
        <f>'WORKING MONTHLY'!AH10</f>
        <v>22488.899999999998</v>
      </c>
      <c r="J11" s="129"/>
      <c r="K11" s="129"/>
      <c r="L11" s="125"/>
    </row>
    <row r="12" spans="1:15" ht="15.6">
      <c r="A12" s="495"/>
      <c r="B12" s="496"/>
      <c r="C12" s="497"/>
      <c r="D12" s="97" t="s">
        <v>346</v>
      </c>
      <c r="E12" s="95">
        <f>'WORKING MONTHLY'!Z10</f>
        <v>5</v>
      </c>
      <c r="F12" s="96">
        <f>'WORKING MONTHLY'!AE10</f>
        <v>6.2166666666666668</v>
      </c>
      <c r="G12" s="104"/>
      <c r="H12" s="102">
        <f>'WORKING MONTHLY'!AK10</f>
        <v>270.70777479892843</v>
      </c>
      <c r="I12" s="109">
        <f>'WORKING MONTHLY'!AI10</f>
        <v>1682.9000000000051</v>
      </c>
      <c r="J12" s="129"/>
      <c r="K12" s="129"/>
      <c r="L12" s="125"/>
    </row>
    <row r="13" spans="1:15" ht="23.25" customHeight="1">
      <c r="A13" s="494">
        <v>5</v>
      </c>
      <c r="B13" s="496" t="s">
        <v>47</v>
      </c>
      <c r="C13" s="497" t="s">
        <v>58</v>
      </c>
      <c r="D13" s="94" t="s">
        <v>345</v>
      </c>
      <c r="E13" s="95">
        <f>'WORKING MONTHLY'!V47</f>
        <v>6</v>
      </c>
      <c r="F13" s="96">
        <f>'WORKING MONTHLY'!AA47</f>
        <v>11.7</v>
      </c>
      <c r="G13" s="104"/>
      <c r="H13" s="102">
        <f>'WORKING MONTHLY'!AJ47</f>
        <v>948.56695156695162</v>
      </c>
      <c r="I13" s="109">
        <f>'WORKING MONTHLY'!AH47</f>
        <v>11098.233333333334</v>
      </c>
      <c r="J13" s="129"/>
      <c r="K13" s="129"/>
      <c r="L13" s="125"/>
    </row>
    <row r="14" spans="1:15" ht="21.75" customHeight="1">
      <c r="A14" s="494"/>
      <c r="B14" s="496"/>
      <c r="C14" s="497"/>
      <c r="D14" s="97" t="s">
        <v>346</v>
      </c>
      <c r="E14" s="110">
        <f>'WORKING MONTHLY'!Z47</f>
        <v>5</v>
      </c>
      <c r="F14" s="111">
        <f>'WORKING MONTHLY'!AE47</f>
        <v>10.083333333333332</v>
      </c>
      <c r="G14" s="104"/>
      <c r="H14" s="102">
        <f>'WORKING MONTHLY'!AK47</f>
        <v>1328.1768595041322</v>
      </c>
      <c r="I14" s="120">
        <f>'WORKING MONTHLY'!AI47</f>
        <v>13392.449999999997</v>
      </c>
      <c r="J14" s="129"/>
      <c r="K14" s="129"/>
    </row>
    <row r="15" spans="1:15" ht="21.75" customHeight="1">
      <c r="A15" s="494">
        <v>6</v>
      </c>
      <c r="B15" s="496" t="s">
        <v>47</v>
      </c>
      <c r="C15" s="497" t="s">
        <v>85</v>
      </c>
      <c r="D15" s="94" t="s">
        <v>345</v>
      </c>
      <c r="E15" s="95">
        <f>'WORKING MONTHLY'!V89</f>
        <v>5</v>
      </c>
      <c r="F15" s="96">
        <f>'WORKING MONTHLY'!AA89</f>
        <v>37</v>
      </c>
      <c r="G15" s="104"/>
      <c r="H15" s="102">
        <f>'WORKING MONTHLY'!AJ89</f>
        <v>448.47072072072064</v>
      </c>
      <c r="I15" s="109">
        <f>'WORKING MONTHLY'!AH89</f>
        <v>16593.416666666664</v>
      </c>
      <c r="J15" s="129"/>
      <c r="K15" s="129"/>
    </row>
    <row r="16" spans="1:15" ht="21.75" customHeight="1">
      <c r="A16" s="494"/>
      <c r="B16" s="496"/>
      <c r="C16" s="497"/>
      <c r="D16" s="97" t="s">
        <v>346</v>
      </c>
      <c r="E16" s="110">
        <f>'WORKING MONTHLY'!Z89</f>
        <v>0</v>
      </c>
      <c r="F16" s="111">
        <f>'WORKING MONTHLY'!AE89</f>
        <v>0</v>
      </c>
      <c r="G16" s="104"/>
      <c r="H16" s="102">
        <f>'WORKING MONTHLY'!AK89</f>
        <v>0</v>
      </c>
      <c r="I16" s="120">
        <f>'WORKING MONTHLY'!AI89</f>
        <v>0</v>
      </c>
      <c r="J16" s="129"/>
      <c r="K16" s="129"/>
    </row>
    <row r="17" spans="1:12" ht="23.25" customHeight="1">
      <c r="A17" s="495">
        <v>7</v>
      </c>
      <c r="B17" s="496" t="s">
        <v>47</v>
      </c>
      <c r="C17" s="497" t="s">
        <v>51</v>
      </c>
      <c r="D17" s="94" t="s">
        <v>345</v>
      </c>
      <c r="E17" s="95">
        <f>'WORKING MONTHLY'!V83</f>
        <v>16</v>
      </c>
      <c r="F17" s="96">
        <f>'WORKING MONTHLY'!AA83</f>
        <v>107.70000000000002</v>
      </c>
      <c r="G17" s="104"/>
      <c r="H17" s="102">
        <f>'WORKING MONTHLY'!AJ83</f>
        <v>7.9631692974311354</v>
      </c>
      <c r="I17" s="109">
        <f>'WORKING MONTHLY'!AH83</f>
        <v>857.63333333333344</v>
      </c>
      <c r="J17" s="129"/>
      <c r="K17" s="129"/>
      <c r="L17" s="125"/>
    </row>
    <row r="18" spans="1:12" ht="21.75" customHeight="1">
      <c r="A18" s="495"/>
      <c r="B18" s="496"/>
      <c r="C18" s="497"/>
      <c r="D18" s="97" t="s">
        <v>346</v>
      </c>
      <c r="E18" s="110">
        <f>'WORKING MONTHLY'!Z83</f>
        <v>5</v>
      </c>
      <c r="F18" s="111">
        <f>'WORKING MONTHLY'!AE83</f>
        <v>13.5</v>
      </c>
      <c r="G18" s="104"/>
      <c r="H18" s="102">
        <f>'WORKING MONTHLY'!AK83</f>
        <v>1.5654320987654231</v>
      </c>
      <c r="I18" s="120">
        <f>'WORKING MONTHLY'!AI83</f>
        <v>21.133333333333212</v>
      </c>
      <c r="J18" s="129"/>
      <c r="K18" s="129"/>
    </row>
    <row r="19" spans="1:12" ht="20.25" customHeight="1">
      <c r="A19" s="494">
        <v>8</v>
      </c>
      <c r="B19" s="496" t="s">
        <v>47</v>
      </c>
      <c r="C19" s="497" t="s">
        <v>73</v>
      </c>
      <c r="D19" s="94" t="s">
        <v>345</v>
      </c>
      <c r="E19" s="112">
        <f>'WORKING MONTHLY'!V23</f>
        <v>16</v>
      </c>
      <c r="F19" s="113">
        <f>'WORKING MONTHLY'!AA23</f>
        <v>39.63333333333334</v>
      </c>
      <c r="G19" s="104"/>
      <c r="H19" s="102">
        <f>'WORKING MONTHLY'!AJ23</f>
        <v>948.86501261564342</v>
      </c>
      <c r="I19" s="109">
        <f>'WORKING MONTHLY'!AH23</f>
        <v>37606.683333333342</v>
      </c>
      <c r="J19" s="129"/>
      <c r="K19" s="129"/>
    </row>
    <row r="20" spans="1:12" ht="24" customHeight="1">
      <c r="A20" s="494"/>
      <c r="B20" s="496"/>
      <c r="C20" s="497"/>
      <c r="D20" s="97" t="s">
        <v>346</v>
      </c>
      <c r="E20" s="112">
        <f>'WORKING MONTHLY'!Z23</f>
        <v>7</v>
      </c>
      <c r="F20" s="113">
        <f>'WORKING MONTHLY'!AE23</f>
        <v>19.700000000000003</v>
      </c>
      <c r="G20" s="104"/>
      <c r="H20" s="102">
        <f>'WORKING MONTHLY'!AK23</f>
        <v>3735.9238578680201</v>
      </c>
      <c r="I20" s="109">
        <f>'WORKING MONTHLY'!AI23</f>
        <v>73597.700000000012</v>
      </c>
      <c r="J20" s="129"/>
      <c r="K20" s="129"/>
    </row>
    <row r="21" spans="1:12" ht="23.25" customHeight="1">
      <c r="A21" s="495">
        <v>9</v>
      </c>
      <c r="B21" s="496" t="s">
        <v>19</v>
      </c>
      <c r="C21" s="500" t="s">
        <v>20</v>
      </c>
      <c r="D21" s="94" t="s">
        <v>345</v>
      </c>
      <c r="E21" s="95">
        <f>'WORKING MONTHLY'!V41</f>
        <v>35</v>
      </c>
      <c r="F21" s="96">
        <f>'WORKING MONTHLY'!AA41</f>
        <v>114.00000000000001</v>
      </c>
      <c r="G21" s="104"/>
      <c r="H21" s="102">
        <f>'WORKING MONTHLY'!AJ41</f>
        <v>453.01403508771921</v>
      </c>
      <c r="I21" s="109">
        <f>'WORKING MONTHLY'!AH41</f>
        <v>51643.6</v>
      </c>
      <c r="J21" s="129"/>
      <c r="K21" s="129"/>
    </row>
    <row r="22" spans="1:12" ht="22.5" customHeight="1">
      <c r="A22" s="495"/>
      <c r="B22" s="496"/>
      <c r="C22" s="500"/>
      <c r="D22" s="97" t="s">
        <v>346</v>
      </c>
      <c r="E22" s="95">
        <f>'WORKING MONTHLY'!Z41</f>
        <v>17</v>
      </c>
      <c r="F22" s="96">
        <f>'WORKING MONTHLY'!AE41</f>
        <v>68.533333333333346</v>
      </c>
      <c r="G22" s="104"/>
      <c r="H22" s="102">
        <f>'WORKING MONTHLY'!AK41</f>
        <v>407.16828793774312</v>
      </c>
      <c r="I22" s="109">
        <f>'WORKING MONTHLY'!AI41</f>
        <v>27904.6</v>
      </c>
      <c r="J22" s="129"/>
      <c r="K22" s="129"/>
    </row>
    <row r="23" spans="1:12" ht="24" customHeight="1">
      <c r="A23" s="494">
        <v>10</v>
      </c>
      <c r="B23" s="496" t="s">
        <v>19</v>
      </c>
      <c r="C23" s="500" t="s">
        <v>24</v>
      </c>
      <c r="D23" s="94" t="s">
        <v>345</v>
      </c>
      <c r="E23" s="95">
        <f>'WORKING MONTHLY'!V35</f>
        <v>28</v>
      </c>
      <c r="F23" s="96">
        <f>'WORKING MONTHLY'!AA35</f>
        <v>84.533333333333331</v>
      </c>
      <c r="G23" s="104"/>
      <c r="H23" s="102">
        <f>'WORKING MONTHLY'!AJ35</f>
        <v>0.5857649842271293</v>
      </c>
      <c r="I23" s="109">
        <f>'WORKING MONTHLY'!AH35</f>
        <v>49.516666666666666</v>
      </c>
      <c r="J23" s="129"/>
      <c r="K23" s="129"/>
    </row>
    <row r="24" spans="1:12" ht="24" customHeight="1">
      <c r="A24" s="494"/>
      <c r="B24" s="496"/>
      <c r="C24" s="500"/>
      <c r="D24" s="97" t="s">
        <v>346</v>
      </c>
      <c r="E24" s="95">
        <f>'WORKING MONTHLY'!Z35</f>
        <v>15</v>
      </c>
      <c r="F24" s="96">
        <f>'WORKING MONTHLY'!AE35</f>
        <v>28.650000000000006</v>
      </c>
      <c r="G24" s="104"/>
      <c r="H24" s="102">
        <f>'WORKING MONTHLY'!AK35</f>
        <v>1</v>
      </c>
      <c r="I24" s="109">
        <f>'WORKING MONTHLY'!AI35</f>
        <v>28.650000000000006</v>
      </c>
      <c r="J24" s="129"/>
      <c r="K24" s="129"/>
    </row>
    <row r="25" spans="1:12" ht="20.25" customHeight="1">
      <c r="A25" s="495">
        <v>11</v>
      </c>
      <c r="B25" s="496" t="s">
        <v>19</v>
      </c>
      <c r="C25" s="501" t="s">
        <v>28</v>
      </c>
      <c r="D25" s="97" t="s">
        <v>345</v>
      </c>
      <c r="E25" s="112">
        <f>'WORKING MONTHLY'!V68</f>
        <v>23</v>
      </c>
      <c r="F25" s="113">
        <f>'WORKING MONTHLY'!AA68</f>
        <v>20.8</v>
      </c>
      <c r="G25" s="104"/>
      <c r="H25" s="102">
        <f>'WORKING MONTHLY'!AJ68</f>
        <v>10.858974358974358</v>
      </c>
      <c r="I25" s="104">
        <f>'WORKING MONTHLY'!AH68</f>
        <v>225.86666666666665</v>
      </c>
      <c r="J25" s="129"/>
      <c r="K25" s="129"/>
    </row>
    <row r="26" spans="1:12" ht="18" customHeight="1">
      <c r="A26" s="495"/>
      <c r="B26" s="496"/>
      <c r="C26" s="501"/>
      <c r="D26" s="97" t="s">
        <v>346</v>
      </c>
      <c r="E26" s="112">
        <f>'WORKING MONTHLY'!Z68</f>
        <v>7</v>
      </c>
      <c r="F26" s="113">
        <f>'WORKING MONTHLY'!AE68</f>
        <v>5.166666666666667</v>
      </c>
      <c r="G26" s="104"/>
      <c r="H26" s="102">
        <f>'WORKING MONTHLY'!AK68</f>
        <v>12.774193548387091</v>
      </c>
      <c r="I26" s="104">
        <f>'WORKING MONTHLY'!AI68</f>
        <v>65.999999999999972</v>
      </c>
      <c r="J26" s="129"/>
      <c r="K26" s="129"/>
    </row>
    <row r="27" spans="1:12" ht="20.25" customHeight="1">
      <c r="A27" s="494">
        <v>12</v>
      </c>
      <c r="B27" s="496" t="s">
        <v>19</v>
      </c>
      <c r="C27" s="501" t="s">
        <v>30</v>
      </c>
      <c r="D27" s="97" t="s">
        <v>345</v>
      </c>
      <c r="E27" s="112">
        <f>'WORKING MONTHLY'!V95</f>
        <v>28</v>
      </c>
      <c r="F27" s="113">
        <f>'WORKING MONTHLY'!AA95</f>
        <v>103.81666666666666</v>
      </c>
      <c r="G27" s="104"/>
      <c r="H27" s="102">
        <f>'WORKING MONTHLY'!AJ95</f>
        <v>17.526890351581315</v>
      </c>
      <c r="I27" s="104">
        <f>'WORKING MONTHLY'!AH95</f>
        <v>1819.5833333333335</v>
      </c>
      <c r="J27" s="129"/>
      <c r="K27" s="129"/>
    </row>
    <row r="28" spans="1:12" ht="18" customHeight="1">
      <c r="A28" s="494"/>
      <c r="B28" s="496"/>
      <c r="C28" s="501"/>
      <c r="D28" s="97" t="s">
        <v>346</v>
      </c>
      <c r="E28" s="112">
        <f>'WORKING MONTHLY'!Z95</f>
        <v>5</v>
      </c>
      <c r="F28" s="113">
        <f>'WORKING MONTHLY'!AE95</f>
        <v>20</v>
      </c>
      <c r="G28" s="104"/>
      <c r="H28" s="102">
        <f>'WORKING MONTHLY'!AK95</f>
        <v>20.45833333333335</v>
      </c>
      <c r="I28" s="104">
        <f>'WORKING MONTHLY'!AI95</f>
        <v>409.16666666666697</v>
      </c>
      <c r="J28" s="129"/>
      <c r="K28" s="129"/>
    </row>
    <row r="29" spans="1:12" ht="20.25" customHeight="1">
      <c r="A29" s="495">
        <v>13</v>
      </c>
      <c r="B29" s="496" t="s">
        <v>19</v>
      </c>
      <c r="C29" s="501" t="s">
        <v>25</v>
      </c>
      <c r="D29" s="97" t="s">
        <v>345</v>
      </c>
      <c r="E29" s="112">
        <f>'WORKING MONTHLY'!V75</f>
        <v>19</v>
      </c>
      <c r="F29" s="113">
        <f>'WORKING MONTHLY'!AA75</f>
        <v>28.9</v>
      </c>
      <c r="G29" s="104"/>
      <c r="H29" s="102">
        <f>'WORKING MONTHLY'!AJ75</f>
        <v>13.86274509803922</v>
      </c>
      <c r="I29" s="104">
        <f>'WORKING MONTHLY'!AH75</f>
        <v>400.63333333333344</v>
      </c>
      <c r="J29" s="129"/>
      <c r="K29" s="129"/>
    </row>
    <row r="30" spans="1:12" ht="18" customHeight="1">
      <c r="A30" s="495"/>
      <c r="B30" s="496"/>
      <c r="C30" s="501"/>
      <c r="D30" s="97" t="s">
        <v>346</v>
      </c>
      <c r="E30" s="112">
        <f>'WORKING MONTHLY'!Z75</f>
        <v>14</v>
      </c>
      <c r="F30" s="113">
        <f>'WORKING MONTHLY'!AE75</f>
        <v>16.016666666666662</v>
      </c>
      <c r="G30" s="104"/>
      <c r="H30" s="102">
        <f>'WORKING MONTHLY'!AK75</f>
        <v>9.8626430801248599</v>
      </c>
      <c r="I30" s="104">
        <f>'WORKING MONTHLY'!AI75</f>
        <v>157.96666666666647</v>
      </c>
      <c r="J30" s="129"/>
      <c r="K30" s="129"/>
    </row>
    <row r="31" spans="1:12" ht="21.75" customHeight="1">
      <c r="A31" s="494">
        <v>14</v>
      </c>
      <c r="B31" s="496" t="s">
        <v>35</v>
      </c>
      <c r="C31" s="497" t="s">
        <v>43</v>
      </c>
      <c r="D31" s="94" t="s">
        <v>345</v>
      </c>
      <c r="E31" s="95">
        <f>'WORKING MONTHLY'!V29</f>
        <v>49</v>
      </c>
      <c r="F31" s="96">
        <f>'WORKING MONTHLY'!AA29</f>
        <v>166.73333333333335</v>
      </c>
      <c r="G31" s="104"/>
      <c r="H31" s="102">
        <f>'WORKING MONTHLY'!AJ29</f>
        <v>3646.252499000399</v>
      </c>
      <c r="I31" s="109">
        <f>'WORKING MONTHLY'!AH29</f>
        <v>607951.83333333326</v>
      </c>
      <c r="J31" s="129"/>
      <c r="K31" s="129"/>
    </row>
    <row r="32" spans="1:12" ht="19.5" customHeight="1">
      <c r="A32" s="494"/>
      <c r="B32" s="496"/>
      <c r="C32" s="497"/>
      <c r="D32" s="97" t="s">
        <v>346</v>
      </c>
      <c r="E32" s="95">
        <f>'WORKING MONTHLY'!Z29</f>
        <v>17</v>
      </c>
      <c r="F32" s="96">
        <f>'WORKING MONTHLY'!AE29</f>
        <v>34.749999999999993</v>
      </c>
      <c r="G32" s="104"/>
      <c r="H32" s="102">
        <f>'WORKING MONTHLY'!AK29</f>
        <v>2954.1294964028848</v>
      </c>
      <c r="I32" s="109">
        <f>'WORKING MONTHLY'!AI29</f>
        <v>102656.00000000023</v>
      </c>
      <c r="J32" s="129"/>
      <c r="K32" s="129"/>
    </row>
    <row r="33" spans="1:11" ht="19.5" customHeight="1">
      <c r="A33" s="495">
        <v>15</v>
      </c>
      <c r="B33" s="496" t="s">
        <v>35</v>
      </c>
      <c r="C33" s="497" t="s">
        <v>348</v>
      </c>
      <c r="D33" s="94" t="s">
        <v>345</v>
      </c>
      <c r="E33" s="95">
        <f>'WORKING MONTHLY'!V17</f>
        <v>40</v>
      </c>
      <c r="F33" s="96">
        <f>'WORKING MONTHLY'!AA17</f>
        <v>76.033333333333303</v>
      </c>
      <c r="G33" s="104"/>
      <c r="H33" s="102">
        <f>'WORKING MONTHLY'!AJ17</f>
        <v>208.05238930293743</v>
      </c>
      <c r="I33" s="109">
        <f>'WORKING MONTHLY'!AH17</f>
        <v>15818.91666666667</v>
      </c>
      <c r="J33" s="129"/>
      <c r="K33" s="129"/>
    </row>
    <row r="34" spans="1:11" ht="17.25" customHeight="1">
      <c r="A34" s="495"/>
      <c r="B34" s="496"/>
      <c r="C34" s="497"/>
      <c r="D34" s="97" t="s">
        <v>346</v>
      </c>
      <c r="E34" s="95">
        <f>'WORKING MONTHLY'!Z17</f>
        <v>19</v>
      </c>
      <c r="F34" s="96">
        <f>'WORKING MONTHLY'!AE17</f>
        <v>32.950000000000003</v>
      </c>
      <c r="G34" s="104"/>
      <c r="H34" s="102">
        <f>'WORKING MONTHLY'!AK17</f>
        <v>99.541729893778324</v>
      </c>
      <c r="I34" s="109">
        <f>'WORKING MONTHLY'!AI17</f>
        <v>3279.899999999996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A19:A20"/>
    <mergeCell ref="A21:A22"/>
    <mergeCell ref="A23:A24"/>
    <mergeCell ref="A25:A26"/>
    <mergeCell ref="A27:A28"/>
    <mergeCell ref="A9:A10"/>
    <mergeCell ref="A11:A12"/>
    <mergeCell ref="A13:A14"/>
    <mergeCell ref="A15:A16"/>
    <mergeCell ref="A17:A18"/>
    <mergeCell ref="B1:K1"/>
    <mergeCell ref="A2:I2"/>
    <mergeCell ref="M4:O4"/>
    <mergeCell ref="A5:A6"/>
    <mergeCell ref="A7:A8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A2" sqref="A2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02" t="s">
        <v>349</v>
      </c>
      <c r="B1" s="502"/>
      <c r="C1" s="502"/>
      <c r="D1" s="502"/>
      <c r="E1" s="502"/>
      <c r="F1" s="502"/>
      <c r="G1" s="502"/>
      <c r="H1" s="502"/>
      <c r="I1" s="502"/>
      <c r="J1" s="502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350</v>
      </c>
      <c r="B2" s="49" t="s">
        <v>337</v>
      </c>
      <c r="C2" s="50" t="s">
        <v>351</v>
      </c>
      <c r="D2" s="51" t="s">
        <v>310</v>
      </c>
      <c r="E2" s="51" t="s">
        <v>311</v>
      </c>
      <c r="F2" s="51" t="s">
        <v>352</v>
      </c>
      <c r="G2" s="51" t="s">
        <v>353</v>
      </c>
      <c r="H2" s="51" t="s">
        <v>354</v>
      </c>
      <c r="I2" s="84" t="s">
        <v>355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08" t="s">
        <v>356</v>
      </c>
      <c r="B3" s="52">
        <v>1</v>
      </c>
      <c r="C3" s="53" t="s">
        <v>357</v>
      </c>
      <c r="D3" s="54">
        <f>'WORKING MONTHLY'!AE4</f>
        <v>13.716666666666669</v>
      </c>
      <c r="E3" s="55">
        <f>'WORKING MONTHLY'!Z4</f>
        <v>9</v>
      </c>
      <c r="F3" s="56">
        <f>'WORKING MONTHLY'!AF4</f>
        <v>11.2</v>
      </c>
      <c r="G3" s="54">
        <v>54.94</v>
      </c>
      <c r="H3" s="57">
        <f t="shared" ref="H3:H17" si="0">D3*F3*1000</f>
        <v>153626.66666666666</v>
      </c>
      <c r="I3" s="85">
        <f t="shared" ref="I3:I17" si="1">D3*F3*G3*1000</f>
        <v>8440249.0666666646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08"/>
      <c r="B4" s="52">
        <v>2</v>
      </c>
      <c r="C4" s="58" t="s">
        <v>358</v>
      </c>
      <c r="D4" s="54">
        <f>'WORKING MONTHLY'!AE10</f>
        <v>6.2166666666666668</v>
      </c>
      <c r="E4" s="55">
        <f>'WORKING MONTHLY'!Z10</f>
        <v>5</v>
      </c>
      <c r="F4" s="56">
        <f>'WORKING MONTHLY'!AF10</f>
        <v>10</v>
      </c>
      <c r="G4" s="54">
        <v>54.94</v>
      </c>
      <c r="H4" s="57">
        <f t="shared" si="0"/>
        <v>62166.666666666672</v>
      </c>
      <c r="I4" s="85">
        <f t="shared" si="1"/>
        <v>3415436.666666667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08"/>
      <c r="B5" s="59">
        <v>3</v>
      </c>
      <c r="C5" s="60" t="s">
        <v>144</v>
      </c>
      <c r="D5" s="61">
        <f>'WORKING MONTHLY'!AE17</f>
        <v>32.950000000000003</v>
      </c>
      <c r="E5" s="62">
        <f>'WORKING MONTHLY'!Z17</f>
        <v>19</v>
      </c>
      <c r="F5" s="63">
        <f>'WORKING MONTHLY'!AF17</f>
        <v>10</v>
      </c>
      <c r="G5" s="54">
        <v>54.94</v>
      </c>
      <c r="H5" s="57">
        <f t="shared" si="0"/>
        <v>329500</v>
      </c>
      <c r="I5" s="85">
        <f t="shared" si="1"/>
        <v>18102730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08"/>
      <c r="B6" s="52">
        <v>4</v>
      </c>
      <c r="C6" s="60" t="s">
        <v>359</v>
      </c>
      <c r="D6" s="61">
        <f>'WORKING MONTHLY'!AE23</f>
        <v>19.700000000000003</v>
      </c>
      <c r="E6" s="62">
        <f>'WORKING MONTHLY'!Z23</f>
        <v>7</v>
      </c>
      <c r="F6" s="63">
        <f>'WORKING MONTHLY'!AF23</f>
        <v>10</v>
      </c>
      <c r="G6" s="54">
        <v>54.94</v>
      </c>
      <c r="H6" s="57">
        <f t="shared" si="0"/>
        <v>197000.00000000003</v>
      </c>
      <c r="I6" s="85">
        <f t="shared" si="1"/>
        <v>10823180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08"/>
      <c r="B7" s="59">
        <v>5</v>
      </c>
      <c r="C7" s="60" t="s">
        <v>318</v>
      </c>
      <c r="D7" s="61">
        <f>'WORKING MONTHLY'!AE29</f>
        <v>34.749999999999993</v>
      </c>
      <c r="E7" s="62">
        <f>'WORKING MONTHLY'!Z29</f>
        <v>17</v>
      </c>
      <c r="F7" s="63">
        <f>'WORKING MONTHLY'!AF29</f>
        <v>17</v>
      </c>
      <c r="G7" s="54">
        <v>54.94</v>
      </c>
      <c r="H7" s="57">
        <f t="shared" si="0"/>
        <v>590749.99999999988</v>
      </c>
      <c r="I7" s="85">
        <f t="shared" si="1"/>
        <v>32455804.999999993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08"/>
      <c r="B8" s="52">
        <v>6</v>
      </c>
      <c r="C8" s="60" t="s">
        <v>319</v>
      </c>
      <c r="D8" s="61">
        <f>'WORKING MONTHLY'!AE89</f>
        <v>0</v>
      </c>
      <c r="E8" s="62">
        <f>'WORKING MONTHLY'!Z89</f>
        <v>0</v>
      </c>
      <c r="F8" s="63">
        <f>'WORKING MONTHLY'!AF89</f>
        <v>7.3</v>
      </c>
      <c r="G8" s="54">
        <v>54.94</v>
      </c>
      <c r="H8" s="57">
        <f t="shared" si="0"/>
        <v>0</v>
      </c>
      <c r="I8" s="85">
        <f t="shared" si="1"/>
        <v>0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08"/>
      <c r="B9" s="59">
        <v>7</v>
      </c>
      <c r="C9" s="60" t="s">
        <v>320</v>
      </c>
      <c r="D9" s="61">
        <f>'WORKING MONTHLY'!AE95</f>
        <v>20</v>
      </c>
      <c r="E9" s="62">
        <f>'WORKING MONTHLY'!Z95</f>
        <v>5</v>
      </c>
      <c r="F9" s="63">
        <f>'WORKING MONTHLY'!AF95</f>
        <v>6</v>
      </c>
      <c r="G9" s="54">
        <v>54.94</v>
      </c>
      <c r="H9" s="57">
        <f t="shared" si="0"/>
        <v>120000</v>
      </c>
      <c r="I9" s="85">
        <f t="shared" si="1"/>
        <v>6592799.9999999991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08"/>
      <c r="B10" s="52">
        <v>8</v>
      </c>
      <c r="C10" s="60" t="s">
        <v>321</v>
      </c>
      <c r="D10" s="61">
        <f>'WORKING MONTHLY'!AE35</f>
        <v>28.650000000000006</v>
      </c>
      <c r="E10" s="62">
        <f>'WORKING MONTHLY'!Z35</f>
        <v>15</v>
      </c>
      <c r="F10" s="63">
        <f>'WORKING MONTHLY'!AF35</f>
        <v>18</v>
      </c>
      <c r="G10" s="54">
        <v>54.94</v>
      </c>
      <c r="H10" s="57">
        <f t="shared" si="0"/>
        <v>515700.00000000006</v>
      </c>
      <c r="I10" s="85">
        <f t="shared" si="1"/>
        <v>28332558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08"/>
      <c r="B11" s="59">
        <v>9</v>
      </c>
      <c r="C11" s="60" t="s">
        <v>322</v>
      </c>
      <c r="D11" s="61">
        <f>'WORKING MONTHLY'!AE41</f>
        <v>68.533333333333346</v>
      </c>
      <c r="E11" s="62">
        <f>'WORKING MONTHLY'!Z41</f>
        <v>17</v>
      </c>
      <c r="F11" s="63">
        <f>'WORKING MONTHLY'!AF41</f>
        <v>17</v>
      </c>
      <c r="G11" s="54">
        <v>54.94</v>
      </c>
      <c r="H11" s="57">
        <f t="shared" si="0"/>
        <v>1165066.6666666667</v>
      </c>
      <c r="I11" s="85">
        <f t="shared" si="1"/>
        <v>64008762.666666679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08"/>
      <c r="B12" s="52">
        <v>10</v>
      </c>
      <c r="C12" s="60" t="s">
        <v>360</v>
      </c>
      <c r="D12" s="61">
        <f>'WORKING MONTHLY'!AE47</f>
        <v>10.083333333333332</v>
      </c>
      <c r="E12" s="62">
        <f>'WORKING MONTHLY'!Z47</f>
        <v>5</v>
      </c>
      <c r="F12" s="63">
        <f>'WORKING MONTHLY'!AF47</f>
        <v>7</v>
      </c>
      <c r="G12" s="54">
        <v>54.94</v>
      </c>
      <c r="H12" s="57">
        <f t="shared" si="0"/>
        <v>70583.333333333328</v>
      </c>
      <c r="I12" s="85">
        <f t="shared" si="1"/>
        <v>3877848.333333333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08"/>
      <c r="B13" s="59">
        <v>11</v>
      </c>
      <c r="C13" s="64" t="s">
        <v>326</v>
      </c>
      <c r="D13" s="61">
        <f>'WORKING MONTHLY'!AE68</f>
        <v>5.166666666666667</v>
      </c>
      <c r="E13" s="62">
        <f>'WORKING MONTHLY'!Z68</f>
        <v>7</v>
      </c>
      <c r="F13" s="63">
        <f>'WORKING MONTHLY'!AF68</f>
        <v>5</v>
      </c>
      <c r="G13" s="54">
        <v>54.94</v>
      </c>
      <c r="H13" s="57">
        <f t="shared" si="0"/>
        <v>25833.333333333336</v>
      </c>
      <c r="I13" s="85">
        <f t="shared" si="1"/>
        <v>1419283.3333333333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08"/>
      <c r="B14" s="52">
        <v>12</v>
      </c>
      <c r="C14" s="58" t="s">
        <v>327</v>
      </c>
      <c r="D14" s="54">
        <f>'WORKING MONTHLY'!AE75</f>
        <v>16.016666666666662</v>
      </c>
      <c r="E14" s="55">
        <f>'WORKING MONTHLY'!Z75</f>
        <v>14</v>
      </c>
      <c r="F14" s="63">
        <f>'WORKING MONTHLY'!AF75</f>
        <v>16</v>
      </c>
      <c r="G14" s="54">
        <v>54.94</v>
      </c>
      <c r="H14" s="57">
        <f t="shared" si="0"/>
        <v>256266.6666666666</v>
      </c>
      <c r="I14" s="85">
        <f t="shared" si="1"/>
        <v>14079290.666666662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08"/>
      <c r="B15" s="59">
        <v>13</v>
      </c>
      <c r="C15" s="58" t="s">
        <v>361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08"/>
      <c r="B16" s="52">
        <v>14</v>
      </c>
      <c r="C16" s="58" t="s">
        <v>362</v>
      </c>
      <c r="D16" s="54">
        <f>'WORKING MONTHLY'!AE61</f>
        <v>0.85</v>
      </c>
      <c r="E16" s="55">
        <f>'WORKING MONTHLY'!Z61</f>
        <v>1</v>
      </c>
      <c r="F16" s="56">
        <f>'WORKING MONTHLY'!AF61</f>
        <v>6.5</v>
      </c>
      <c r="G16" s="54">
        <v>54.94</v>
      </c>
      <c r="H16" s="57">
        <f t="shared" si="0"/>
        <v>5524.9999999999991</v>
      </c>
      <c r="I16" s="85">
        <f t="shared" si="1"/>
        <v>303543.49999999994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08"/>
      <c r="B17" s="59">
        <v>15</v>
      </c>
      <c r="C17" s="58" t="s">
        <v>328</v>
      </c>
      <c r="D17" s="54">
        <f>'WORKING MONTHLY'!AE83</f>
        <v>13.5</v>
      </c>
      <c r="E17" s="55">
        <f>'WORKING MONTHLY'!Z83</f>
        <v>5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08"/>
      <c r="B18" s="513" t="s">
        <v>363</v>
      </c>
      <c r="C18" s="513"/>
      <c r="D18" s="510">
        <f>SUM(D3:D17)</f>
        <v>270.13333333333338</v>
      </c>
      <c r="E18" s="511">
        <f>SUM(E3:E17)</f>
        <v>126</v>
      </c>
      <c r="F18" s="512"/>
      <c r="G18" s="504"/>
      <c r="H18" s="505">
        <f>SUM(H3:H17)</f>
        <v>3492018.3333333335</v>
      </c>
      <c r="I18" s="506">
        <f>SUM(I3:I17)</f>
        <v>191851487.23333335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08"/>
      <c r="B19" s="513"/>
      <c r="C19" s="513"/>
      <c r="D19" s="510"/>
      <c r="E19" s="511"/>
      <c r="F19" s="512"/>
      <c r="G19" s="504"/>
      <c r="H19" s="505"/>
      <c r="I19" s="506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364</v>
      </c>
      <c r="C28" s="66"/>
      <c r="D28" s="67"/>
      <c r="E28" s="67"/>
      <c r="F28" s="67"/>
      <c r="G28" s="67"/>
      <c r="H28" s="507"/>
      <c r="I28" s="507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03" t="s">
        <v>365</v>
      </c>
      <c r="D29" s="503"/>
      <c r="E29" s="503"/>
      <c r="F29" s="503"/>
      <c r="G29" s="503"/>
      <c r="H29" s="507"/>
      <c r="I29" s="507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03" t="s">
        <v>366</v>
      </c>
      <c r="D30" s="503"/>
      <c r="E30" s="503"/>
      <c r="F30" s="503"/>
      <c r="G30" s="503"/>
      <c r="H30" s="507"/>
      <c r="I30" s="507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03" t="s">
        <v>367</v>
      </c>
      <c r="D31" s="503"/>
      <c r="E31" s="503"/>
      <c r="F31" s="503"/>
      <c r="G31" s="503"/>
      <c r="H31" s="507"/>
      <c r="I31" s="507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03" t="s">
        <v>368</v>
      </c>
      <c r="D32" s="503"/>
      <c r="E32" s="503"/>
      <c r="F32" s="503"/>
      <c r="G32" s="503"/>
      <c r="H32" s="507"/>
      <c r="I32" s="507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17"/>
      <c r="F33" s="517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17"/>
      <c r="F34" s="517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09"/>
      <c r="B35" s="69"/>
      <c r="C35" s="69"/>
      <c r="D35" s="69"/>
      <c r="E35" s="517"/>
      <c r="F35" s="517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09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09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09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369</v>
      </c>
      <c r="D49" s="76"/>
      <c r="E49" s="79" t="s">
        <v>370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14" t="s">
        <v>3</v>
      </c>
      <c r="E1" s="514"/>
      <c r="F1" s="514"/>
      <c r="G1" s="514"/>
      <c r="H1" s="514"/>
      <c r="I1" s="514"/>
      <c r="J1" s="1"/>
      <c r="K1" s="1"/>
      <c r="L1" s="1"/>
      <c r="M1" s="515" t="s">
        <v>59</v>
      </c>
      <c r="N1" s="515"/>
      <c r="O1" s="515"/>
      <c r="P1" s="1"/>
      <c r="Q1" s="515" t="s">
        <v>53</v>
      </c>
      <c r="R1" s="515"/>
      <c r="S1" s="515"/>
      <c r="T1" s="1"/>
      <c r="U1" s="515" t="s">
        <v>277</v>
      </c>
      <c r="V1" s="515"/>
      <c r="W1" s="515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269</v>
      </c>
      <c r="D2" s="4" t="s">
        <v>8</v>
      </c>
      <c r="E2" s="4"/>
      <c r="F2" s="4" t="s">
        <v>269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371</v>
      </c>
      <c r="N2" s="11" t="s">
        <v>258</v>
      </c>
      <c r="O2" s="12" t="s">
        <v>372</v>
      </c>
      <c r="P2" s="1"/>
      <c r="Q2" s="10" t="s">
        <v>371</v>
      </c>
      <c r="R2" s="11" t="s">
        <v>258</v>
      </c>
      <c r="S2" s="12" t="s">
        <v>372</v>
      </c>
      <c r="T2" s="1"/>
      <c r="U2" s="10" t="s">
        <v>371</v>
      </c>
      <c r="V2" s="11" t="s">
        <v>258</v>
      </c>
      <c r="W2" s="12" t="s">
        <v>372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16"/>
      <c r="C3" s="516"/>
      <c r="D3" s="516"/>
      <c r="E3" s="516"/>
      <c r="F3" s="516"/>
      <c r="G3" s="516"/>
      <c r="H3" s="516"/>
      <c r="I3" s="516"/>
      <c r="M3" s="13" t="s">
        <v>373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374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374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INTERCHANGE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TRACED WITH NOTHING FOUND ON THE LINE.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1.4583333333333332E-2</v>
      </c>
      <c r="H4" s="8">
        <f>'RAW MONTHLY'!I6</f>
        <v>0.51388888888888895</v>
      </c>
      <c r="I4" s="16">
        <f t="shared" ref="I4:I67" si="2">HOUR(H4-G4)+MINUTE(H4-G4)/60</f>
        <v>11.983333333333333</v>
      </c>
      <c r="J4" s="17"/>
      <c r="M4" s="13" t="s">
        <v>375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375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375</v>
      </c>
      <c r="V4" s="18">
        <f>COUNTIFS($A$4:$A$5009,"*APA*",$C$4:$C$5009,"*E*",$E$4:$E$5009,"*TRANS*")</f>
        <v>31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EXPRESS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>
        <f>'RAW MONTHLY'!O7</f>
        <v>0</v>
      </c>
      <c r="F5" s="6" t="e">
        <f t="shared" si="1"/>
        <v>#REF!</v>
      </c>
      <c r="G5" s="7">
        <f>'RAW MONTHLY'!H7</f>
        <v>0.39027777777777778</v>
      </c>
      <c r="H5" s="8">
        <f>'RAW MONTHLY'!I7</f>
        <v>0.39861111111111108</v>
      </c>
      <c r="I5" s="16">
        <f t="shared" si="2"/>
        <v>0.2</v>
      </c>
      <c r="J5" s="20"/>
      <c r="M5" s="21" t="s">
        <v>376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376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376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EXPRESS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>
        <f>'RAW MONTHLY'!O8</f>
        <v>0</v>
      </c>
      <c r="F6" s="6" t="e">
        <f t="shared" si="1"/>
        <v>#REF!</v>
      </c>
      <c r="G6" s="7">
        <f>'RAW MONTHLY'!H8</f>
        <v>0.41736111111111113</v>
      </c>
      <c r="H6" s="8">
        <f>'RAW MONTHLY'!I8</f>
        <v>0.4291666666666667</v>
      </c>
      <c r="I6" s="16">
        <f t="shared" si="2"/>
        <v>0.28333333333333333</v>
      </c>
      <c r="J6" s="6"/>
      <c r="M6" s="21" t="s">
        <v>377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377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377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OLUYOLE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INTERTRIPPED BY ELEBU 11KV FEEDER</v>
      </c>
      <c r="F7" s="6" t="e">
        <f t="shared" si="1"/>
        <v>#REF!</v>
      </c>
      <c r="G7" s="7">
        <f>'RAW MONTHLY'!H9</f>
        <v>0.53402777777777777</v>
      </c>
      <c r="H7" s="8">
        <f>'RAW MONTHLY'!I9</f>
        <v>0.54027777777777775</v>
      </c>
      <c r="I7" s="16">
        <f t="shared" si="2"/>
        <v>0.15</v>
      </c>
      <c r="J7" s="6"/>
      <c r="M7" s="21" t="s">
        <v>378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378</v>
      </c>
      <c r="R7" s="22">
        <f>COUNTIFS($A$4:$A$5009,"*2*",$C$4:$C$5009,"*E*",$E$4:$E$5009,"*CABLE*")</f>
        <v>3</v>
      </c>
      <c r="S7" s="23">
        <f>SUMIFS($I$4:$I$5009,$A$4:$A$5009,"*2*",$C$4:$C$5009,"*E*",$F$4:$F$5009,"*PUN*")</f>
        <v>0</v>
      </c>
      <c r="U7" s="21" t="s">
        <v>378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EXPRESS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INTERTRIPPED BY ARAMED 11KV FEEDER</v>
      </c>
      <c r="F8" s="6" t="e">
        <f t="shared" si="1"/>
        <v>#REF!</v>
      </c>
      <c r="G8" s="7">
        <f>'RAW MONTHLY'!H10</f>
        <v>0.53749999999999998</v>
      </c>
      <c r="H8" s="8">
        <f>'RAW MONTHLY'!I10</f>
        <v>0.54236111111111118</v>
      </c>
      <c r="I8" s="16">
        <f t="shared" si="2"/>
        <v>0.11666666666666667</v>
      </c>
      <c r="J8" s="17"/>
      <c r="M8" s="21" t="s">
        <v>379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379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379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INTERCHANGE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0.58611111111111114</v>
      </c>
      <c r="H9" s="8">
        <f>'RAW MONTHLY'!I11</f>
        <v>0.61388888888888882</v>
      </c>
      <c r="I9" s="16">
        <f t="shared" si="2"/>
        <v>0.66666666666666663</v>
      </c>
      <c r="J9" s="24"/>
      <c r="M9" s="21" t="s">
        <v>379</v>
      </c>
      <c r="N9" s="22">
        <f>COUNTIFS($A$4:$A$5009,"*1*",$C$4:$C$5009,"*E*",$E$4:$E$5009,"*JUMPER*")</f>
        <v>1</v>
      </c>
      <c r="O9" s="23">
        <f>SUMIFS($I$4:$I$5009,$A$4:$A$5009,"*1*",$C$4:$C$5009,"*E*",$F$4:$F$5009,"*JUMPER*")</f>
        <v>0</v>
      </c>
      <c r="Q9" s="21" t="s">
        <v>379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379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LIBERTY 33KV</v>
      </c>
      <c r="B10" s="5" t="str">
        <f>'RAW MONTHLY'!E12</f>
        <v xml:space="preserve">TCN F/O </v>
      </c>
      <c r="C10" s="5" t="b">
        <f t="shared" si="0"/>
        <v>0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0.61458333333333337</v>
      </c>
      <c r="H10" s="8">
        <f>'RAW MONTHLY'!I12</f>
        <v>0.64930555555555558</v>
      </c>
      <c r="I10" s="16">
        <f t="shared" si="2"/>
        <v>0.83333333333333337</v>
      </c>
      <c r="J10" s="24"/>
      <c r="M10" s="21" t="s">
        <v>380</v>
      </c>
      <c r="N10" s="22"/>
      <c r="O10" s="23"/>
      <c r="Q10" s="21" t="s">
        <v>380</v>
      </c>
      <c r="R10" s="22"/>
      <c r="S10" s="23"/>
      <c r="U10" s="21" t="s">
        <v>380</v>
      </c>
      <c r="V10" s="22"/>
      <c r="W10" s="23"/>
    </row>
    <row r="11" spans="1:64" ht="30" customHeight="1">
      <c r="A11" t="str">
        <f>'RAW MONTHLY'!C13</f>
        <v>INDUSTRIAL 33KV</v>
      </c>
      <c r="B11" s="5" t="str">
        <f>'RAW MONTHLY'!E13</f>
        <v xml:space="preserve">TCN F/O </v>
      </c>
      <c r="C11" s="5" t="b">
        <f t="shared" si="0"/>
        <v>0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0.61458333333333337</v>
      </c>
      <c r="H11" s="8">
        <f>'RAW MONTHLY'!I13</f>
        <v>0.65625</v>
      </c>
      <c r="I11" s="16">
        <f t="shared" si="2"/>
        <v>1</v>
      </c>
      <c r="J11" s="25"/>
      <c r="M11" s="21" t="s">
        <v>381</v>
      </c>
      <c r="N11" s="22"/>
      <c r="O11" s="23"/>
      <c r="Q11" s="21" t="s">
        <v>381</v>
      </c>
      <c r="R11" s="22"/>
      <c r="S11" s="23"/>
      <c r="U11" s="21" t="s">
        <v>381</v>
      </c>
      <c r="V11" s="22"/>
      <c r="W11" s="23"/>
    </row>
    <row r="12" spans="1:64" ht="30" customHeight="1">
      <c r="A12" t="str">
        <f>'RAW MONTHLY'!C14</f>
        <v>INTERCHANGE 33KV</v>
      </c>
      <c r="B12" s="5" t="str">
        <f>'RAW MONTHLY'!E14</f>
        <v xml:space="preserve">TCN F/O </v>
      </c>
      <c r="C12" s="5" t="b">
        <f t="shared" si="0"/>
        <v>0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0.61597222222222225</v>
      </c>
      <c r="H12" s="8">
        <f>'RAW MONTHLY'!I14</f>
        <v>0.65902777777777777</v>
      </c>
      <c r="I12" s="16">
        <f t="shared" si="2"/>
        <v>1.0333333333333334</v>
      </c>
      <c r="J12" s="26"/>
      <c r="M12" s="21" t="s">
        <v>382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382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382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INDUSTRIAL 33KV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0.71666666666666667</v>
      </c>
      <c r="H13" s="8">
        <f>'RAW MONTHLY'!I15</f>
        <v>0.99930555555555556</v>
      </c>
      <c r="I13" s="16">
        <f t="shared" si="2"/>
        <v>6.7833333333333332</v>
      </c>
      <c r="J13" s="26"/>
      <c r="M13" s="21" t="s">
        <v>383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383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383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ROM 33KV</v>
      </c>
      <c r="B14" s="5" t="str">
        <f>'RAW MONTHLY'!E16</f>
        <v>TCN L/S</v>
      </c>
      <c r="C14" s="5" t="str">
        <f t="shared" si="0"/>
        <v>L/S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</v>
      </c>
      <c r="H14" s="8">
        <f>'RAW MONTHLY'!I16</f>
        <v>1.1111111111111112E-2</v>
      </c>
      <c r="I14" s="16">
        <f t="shared" si="2"/>
        <v>0.26666666666666666</v>
      </c>
      <c r="J14" s="6"/>
      <c r="M14" s="21" t="s">
        <v>384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384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384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ROM 33KV</v>
      </c>
      <c r="B15" s="5" t="str">
        <f>'RAW MONTHLY'!E17</f>
        <v>EDC F/O</v>
      </c>
      <c r="C15" s="5" t="str">
        <f t="shared" si="0"/>
        <v>EDC</v>
      </c>
      <c r="D15" s="6" t="e">
        <f>'[1]RAW 1'!F17</f>
        <v>#REF!</v>
      </c>
      <c r="E15" s="6">
        <f>'RAW MONTHLY'!O17</f>
        <v>0</v>
      </c>
      <c r="F15" s="6" t="e">
        <f t="shared" si="1"/>
        <v>#REF!</v>
      </c>
      <c r="G15" s="7">
        <f>'RAW MONTHLY'!H17</f>
        <v>1.4583333333333332E-2</v>
      </c>
      <c r="H15" s="8">
        <f>'RAW MONTHLY'!I17</f>
        <v>0.54722222222222217</v>
      </c>
      <c r="I15" s="16">
        <f t="shared" si="2"/>
        <v>12.783333333333333</v>
      </c>
      <c r="J15" s="20"/>
      <c r="M15" s="21" t="s">
        <v>385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385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385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ROM 33KV</v>
      </c>
      <c r="B16" s="5" t="str">
        <f>'RAW MONTHLY'!E18</f>
        <v>EDC F/O</v>
      </c>
      <c r="C16" s="5" t="str">
        <f t="shared" si="0"/>
        <v>EDC</v>
      </c>
      <c r="D16" s="6" t="e">
        <f>'[1]RAW 1'!F18</f>
        <v>#REF!</v>
      </c>
      <c r="E16" s="6">
        <f>'RAW MONTHLY'!O18</f>
        <v>0</v>
      </c>
      <c r="F16" s="6" t="e">
        <f t="shared" si="1"/>
        <v>#REF!</v>
      </c>
      <c r="G16" s="7">
        <f>'RAW MONTHLY'!H18</f>
        <v>0.58611111111111114</v>
      </c>
      <c r="H16" s="8">
        <f>'RAW MONTHLY'!I18</f>
        <v>0.68472222222222223</v>
      </c>
      <c r="I16" s="16">
        <f t="shared" si="2"/>
        <v>2.3666666666666667</v>
      </c>
      <c r="J16" s="17"/>
      <c r="M16" s="21" t="s">
        <v>386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386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386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ERUWA TOWN 33KV FDR</v>
      </c>
      <c r="B17" s="5" t="str">
        <f>'RAW MONTHLY'!E19</f>
        <v>EDC/F/O</v>
      </c>
      <c r="C17" s="5" t="str">
        <f t="shared" si="0"/>
        <v>EDC</v>
      </c>
      <c r="D17" s="6" t="e">
        <f>'[1]RAW 1'!F19</f>
        <v>#REF!</v>
      </c>
      <c r="E17" s="6" t="str">
        <f>'RAW MONTHLY'!O19</f>
        <v>EDC FORCED OUTAGE</v>
      </c>
      <c r="F17" s="6" t="e">
        <f t="shared" si="1"/>
        <v>#REF!</v>
      </c>
      <c r="G17" s="7">
        <f>'RAW MONTHLY'!H19</f>
        <v>0</v>
      </c>
      <c r="H17" s="8">
        <f>'RAW MONTHLY'!I19</f>
        <v>0.99930555555555556</v>
      </c>
      <c r="I17" s="16">
        <f t="shared" si="2"/>
        <v>23.983333333333334</v>
      </c>
      <c r="J17" s="6"/>
      <c r="M17" s="21" t="s">
        <v>387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387</v>
      </c>
      <c r="R17" s="22">
        <f>COUNTIFS($A$4:$A$5009,"*2*",$C$4:$C$5009,"*E*",$E$4:$E$5009,"*TREE*")</f>
        <v>1</v>
      </c>
      <c r="S17" s="23">
        <f>SUMIFS($I$4:$I$5009,$A$4:$A$5009,"*2*",$C$4:$C$5009,"*E*",$F$4:$F$5009,"*VEGETATION*")</f>
        <v>0</v>
      </c>
      <c r="U17" s="21" t="s">
        <v>387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OMI ADIO 33KV FDR</v>
      </c>
      <c r="B18" s="5" t="str">
        <f>'RAW MONTHLY'!E20</f>
        <v>TCN/L/S</v>
      </c>
      <c r="C18" s="5" t="str">
        <f t="shared" si="0"/>
        <v>L/S</v>
      </c>
      <c r="D18" s="6" t="e">
        <f>'[1]RAW 1'!F20</f>
        <v>#REF!</v>
      </c>
      <c r="E18" s="6" t="str">
        <f>'RAW MONTHLY'!O20</f>
        <v>TCN FREQUENCY CONTROL</v>
      </c>
      <c r="F18" s="6" t="e">
        <f t="shared" si="1"/>
        <v>#REF!</v>
      </c>
      <c r="G18" s="7">
        <f>'RAW MONTHLY'!H20</f>
        <v>0.82430555555555562</v>
      </c>
      <c r="H18" s="8">
        <f>'RAW MONTHLY'!I20</f>
        <v>0.99930555555555556</v>
      </c>
      <c r="I18" s="16">
        <f t="shared" si="2"/>
        <v>4.2</v>
      </c>
      <c r="J18" s="27"/>
      <c r="M18" s="21" t="s">
        <v>388</v>
      </c>
      <c r="N18" s="22">
        <f>COUNTIFS($A$4:$A$5009,"*1*",$C$4:$C$5009,"*E*",$E$4:$E$5009,"*RAIN*")</f>
        <v>1</v>
      </c>
      <c r="O18" s="23">
        <f>SUMIFS($I$4:$I$5009,$A$4:$A$5009,"*1*",$C$4:$C$5009,"*E*",$F$4:$F$5009,"*RAIN*")</f>
        <v>0</v>
      </c>
      <c r="Q18" s="21" t="s">
        <v>388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388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ERUWA/LANLATE 33KV FDR</v>
      </c>
      <c r="B19" s="5" t="str">
        <f>'RAW MONTHLY'!E21</f>
        <v>EDC/E/F</v>
      </c>
      <c r="C19" s="5" t="str">
        <f t="shared" si="0"/>
        <v>EDC</v>
      </c>
      <c r="D19" s="6" t="e">
        <f>'[1]RAW 1'!F21</f>
        <v>#REF!</v>
      </c>
      <c r="E19" s="6" t="str">
        <f>'RAW MONTHLY'!O21</f>
        <v>EDC FORCED OUTAGE</v>
      </c>
      <c r="F19" s="6" t="e">
        <f t="shared" si="1"/>
        <v>#REF!</v>
      </c>
      <c r="G19" s="7">
        <f>'RAW MONTHLY'!H21</f>
        <v>0</v>
      </c>
      <c r="H19" s="8">
        <f>'RAW MONTHLY'!I21</f>
        <v>0.75694444444444453</v>
      </c>
      <c r="I19" s="16">
        <f t="shared" si="2"/>
        <v>18.166666666666668</v>
      </c>
      <c r="J19" s="28"/>
      <c r="M19" s="21" t="s">
        <v>389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389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389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APATA 33KV FDR</v>
      </c>
      <c r="B20" s="5" t="str">
        <f>'RAW MONTHLY'!E22</f>
        <v>EDC/E/F</v>
      </c>
      <c r="C20" s="5" t="str">
        <f t="shared" si="0"/>
        <v>EDC</v>
      </c>
      <c r="D20" s="6" t="e">
        <f>'[1]RAW 1'!F22</f>
        <v>#REF!</v>
      </c>
      <c r="E20" s="6" t="str">
        <f>'RAW MONTHLY'!O22</f>
        <v>EDC FORCED OUTAGE</v>
      </c>
      <c r="F20" s="6" t="e">
        <f t="shared" si="1"/>
        <v>#REF!</v>
      </c>
      <c r="G20" s="7">
        <f>'RAW MONTHLY'!H22</f>
        <v>6.9444444444444441E-3</v>
      </c>
      <c r="H20" s="8">
        <f>'RAW MONTHLY'!I22</f>
        <v>0.56319444444444444</v>
      </c>
      <c r="I20" s="16">
        <f t="shared" si="2"/>
        <v>13.35</v>
      </c>
      <c r="J20" s="29"/>
      <c r="M20" s="21" t="s">
        <v>390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390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390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MINISTER 33KV</v>
      </c>
      <c r="B21" s="5" t="str">
        <f>'RAW MONTHLY'!E23</f>
        <v>EDC F/O</v>
      </c>
      <c r="C21" s="5" t="str">
        <f t="shared" si="0"/>
        <v>EDC</v>
      </c>
      <c r="D21" s="6" t="e">
        <f>'[1]RAW 1'!F23</f>
        <v>#REF!</v>
      </c>
      <c r="E21" s="6">
        <f>'RAW MONTHLY'!O23</f>
        <v>0</v>
      </c>
      <c r="F21" s="6" t="e">
        <f t="shared" si="1"/>
        <v>#REF!</v>
      </c>
      <c r="G21" s="7">
        <f>'RAW MONTHLY'!H23</f>
        <v>0</v>
      </c>
      <c r="H21" s="8">
        <f>'RAW MONTHLY'!I23</f>
        <v>0.64722222222222225</v>
      </c>
      <c r="I21" s="16">
        <f t="shared" si="2"/>
        <v>15.533333333333333</v>
      </c>
      <c r="J21" s="26"/>
      <c r="M21" s="21" t="s">
        <v>391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391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391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APETE 33KV</v>
      </c>
      <c r="B22" s="5" t="str">
        <f>'RAW MONTHLY'!E24</f>
        <v>EDC L/S</v>
      </c>
      <c r="C22" s="5" t="str">
        <f t="shared" si="0"/>
        <v>L/S</v>
      </c>
      <c r="D22" s="6" t="e">
        <f>'[1]RAW 1'!F24</f>
        <v>#REF!</v>
      </c>
      <c r="E22" s="6">
        <f>'RAW MONTHLY'!O24</f>
        <v>0</v>
      </c>
      <c r="F22" s="6" t="e">
        <f t="shared" si="1"/>
        <v>#REF!</v>
      </c>
      <c r="G22" s="7">
        <f>'RAW MONTHLY'!H24</f>
        <v>0</v>
      </c>
      <c r="H22" s="8">
        <f>'RAW MONTHLY'!I24</f>
        <v>0.44097222222222227</v>
      </c>
      <c r="I22" s="16">
        <f t="shared" si="2"/>
        <v>10.583333333333334</v>
      </c>
      <c r="J22" s="26"/>
      <c r="M22" s="21" t="s">
        <v>392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392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392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SAMONDA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 t="str">
        <f>'RAW MONTHLY'!O25</f>
        <v>Y-Q H.T WIRE RESTED ON CHANNEL IRON INSIDE U,I WAS REPOSITION</v>
      </c>
      <c r="F23" s="6" t="e">
        <f t="shared" si="1"/>
        <v>#REF!</v>
      </c>
      <c r="G23" s="7">
        <f>'RAW MONTHLY'!H25</f>
        <v>0</v>
      </c>
      <c r="H23" s="8">
        <f>'RAW MONTHLY'!I25</f>
        <v>0.80486111111111114</v>
      </c>
      <c r="I23" s="16">
        <f t="shared" si="2"/>
        <v>19.316666666666666</v>
      </c>
      <c r="J23" s="17"/>
      <c r="M23" s="21" t="s">
        <v>393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393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393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AGODI 2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 t="str">
        <f>'RAW MONTHLY'!O26</f>
        <v>AIRTEL 1MVA OPENED ON FOECED OUTAGE DUE TO BURNT 150MM UNERGROUND CABLE OFF SKIPPER PANEL</v>
      </c>
      <c r="F24" s="6" t="e">
        <f t="shared" si="1"/>
        <v>#REF!</v>
      </c>
      <c r="G24" s="7">
        <f>'RAW MONTHLY'!H26</f>
        <v>0</v>
      </c>
      <c r="H24" s="8">
        <f>'RAW MONTHLY'!I26</f>
        <v>0.62638888888888888</v>
      </c>
      <c r="I24" s="16">
        <f t="shared" si="2"/>
        <v>15.033333333333333</v>
      </c>
      <c r="J24" s="30"/>
      <c r="M24" s="21" t="s">
        <v>394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394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394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ELEYELE</v>
      </c>
      <c r="B25" s="5" t="str">
        <f>'RAW MONTHLY'!E27</f>
        <v>EDC F/O</v>
      </c>
      <c r="C25" s="5" t="str">
        <f t="shared" si="0"/>
        <v>EDC</v>
      </c>
      <c r="D25" s="6" t="e">
        <f>'[1]RAW 1'!F27</f>
        <v>#REF!</v>
      </c>
      <c r="E25" s="6" t="str">
        <f>'RAW MONTHLY'!O27</f>
        <v>LOW SF6 GAS</v>
      </c>
      <c r="F25" s="6" t="e">
        <f t="shared" si="1"/>
        <v>#REF!</v>
      </c>
      <c r="G25" s="7">
        <f>'RAW MONTHLY'!H27</f>
        <v>0</v>
      </c>
      <c r="H25" s="8">
        <f>'RAW MONTHLY'!I27</f>
        <v>0.33402777777777781</v>
      </c>
      <c r="I25" s="16">
        <f t="shared" si="2"/>
        <v>8.0166666666666675</v>
      </c>
      <c r="J25" s="6"/>
      <c r="M25" s="31" t="s">
        <v>395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395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395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FANMILK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>
        <f>'RAW MONTHLY'!O28</f>
        <v>0</v>
      </c>
      <c r="F26" s="6" t="e">
        <f t="shared" si="1"/>
        <v>#REF!</v>
      </c>
      <c r="G26" s="7">
        <f>'RAW MONTHLY'!H28</f>
        <v>0</v>
      </c>
      <c r="H26" s="8">
        <f>'RAW MONTHLY'!I28</f>
        <v>0.47916666666666669</v>
      </c>
      <c r="I26" s="16">
        <f t="shared" si="2"/>
        <v>11.5</v>
      </c>
      <c r="J26" s="6"/>
      <c r="M26" s="31" t="s">
        <v>396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396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396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IYAGANKU 33KV</v>
      </c>
      <c r="B27" s="5" t="str">
        <f>'RAW MONTHLY'!E29</f>
        <v>EDC F/O</v>
      </c>
      <c r="C27" s="5" t="str">
        <f t="shared" si="0"/>
        <v>EDC</v>
      </c>
      <c r="D27" s="6" t="e">
        <f>'[1]RAW 1'!F29</f>
        <v>#REF!</v>
      </c>
      <c r="E27" s="6">
        <f>'RAW MONTHLY'!O29</f>
        <v>0</v>
      </c>
      <c r="F27" s="6" t="e">
        <f t="shared" si="1"/>
        <v>#REF!</v>
      </c>
      <c r="G27" s="7">
        <f>'RAW MONTHLY'!H29</f>
        <v>0.47569444444444442</v>
      </c>
      <c r="H27" s="8">
        <f>'RAW MONTHLY'!I29</f>
        <v>0.4861111111111111</v>
      </c>
      <c r="I27" s="16">
        <f t="shared" si="2"/>
        <v>0.25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IYAGANKU 33KV</v>
      </c>
      <c r="B28" s="5" t="str">
        <f>'RAW MONTHLY'!E30</f>
        <v>EDC F/O</v>
      </c>
      <c r="C28" s="5" t="str">
        <f t="shared" si="0"/>
        <v>EDC</v>
      </c>
      <c r="D28" s="6" t="e">
        <f>'[1]RAW 1'!F30</f>
        <v>#REF!</v>
      </c>
      <c r="E28" s="6">
        <f>'RAW MONTHLY'!O30</f>
        <v>0</v>
      </c>
      <c r="F28" s="6" t="e">
        <f t="shared" si="1"/>
        <v>#REF!</v>
      </c>
      <c r="G28" s="7">
        <f>'RAW MONTHLY'!H30</f>
        <v>0.48888888888888887</v>
      </c>
      <c r="H28" s="8">
        <f>'RAW MONTHLY'!I30</f>
        <v>0.66319444444444442</v>
      </c>
      <c r="I28" s="16">
        <f t="shared" si="2"/>
        <v>4.1833333333333336</v>
      </c>
      <c r="J28" s="25"/>
      <c r="M28" s="515" t="s">
        <v>73</v>
      </c>
      <c r="N28" s="515"/>
      <c r="O28" s="515"/>
      <c r="Q28" s="515" t="s">
        <v>279</v>
      </c>
      <c r="R28" s="515"/>
      <c r="S28" s="515"/>
      <c r="U28" s="515" t="s">
        <v>24</v>
      </c>
      <c r="V28" s="515"/>
      <c r="W28" s="515"/>
    </row>
    <row r="29" spans="1:23" ht="38.25" customHeight="1">
      <c r="A29" t="str">
        <f>'RAW MONTHLY'!C31</f>
        <v>AGODI 1 33KV</v>
      </c>
      <c r="B29" s="5" t="str">
        <f>'RAW MONTHLY'!E31</f>
        <v>EDC F/O</v>
      </c>
      <c r="C29" s="5" t="str">
        <f t="shared" si="0"/>
        <v>EDC</v>
      </c>
      <c r="D29" s="6" t="e">
        <f>'[1]RAW 1'!F31</f>
        <v>#REF!</v>
      </c>
      <c r="E29" s="6">
        <f>'RAW MONTHLY'!O31</f>
        <v>0</v>
      </c>
      <c r="F29" s="6" t="e">
        <f t="shared" si="1"/>
        <v>#REF!</v>
      </c>
      <c r="G29" s="7">
        <f>'RAW MONTHLY'!H31</f>
        <v>0.55208333333333337</v>
      </c>
      <c r="H29" s="8">
        <f>'RAW MONTHLY'!I31</f>
        <v>0.63472222222222219</v>
      </c>
      <c r="I29" s="16">
        <f t="shared" si="2"/>
        <v>1.9833333333333334</v>
      </c>
      <c r="J29" s="30"/>
      <c r="M29" s="10" t="s">
        <v>371</v>
      </c>
      <c r="N29" s="11" t="s">
        <v>258</v>
      </c>
      <c r="O29" s="12" t="s">
        <v>372</v>
      </c>
      <c r="Q29" s="10" t="s">
        <v>371</v>
      </c>
      <c r="R29" s="11" t="s">
        <v>258</v>
      </c>
      <c r="S29" s="12" t="s">
        <v>372</v>
      </c>
      <c r="U29" s="10" t="s">
        <v>371</v>
      </c>
      <c r="V29" s="11" t="s">
        <v>258</v>
      </c>
      <c r="W29" s="12" t="s">
        <v>372</v>
      </c>
    </row>
    <row r="30" spans="1:23" ht="30" customHeight="1">
      <c r="A30" t="str">
        <f>'RAW MONTHLY'!C32</f>
        <v>ELEYELE</v>
      </c>
      <c r="B30" s="5" t="str">
        <f>'RAW MONTHLY'!E32</f>
        <v>EDC F/O</v>
      </c>
      <c r="C30" s="5" t="str">
        <f t="shared" si="0"/>
        <v>EDC</v>
      </c>
      <c r="D30" s="6" t="e">
        <f>'[1]RAW 1'!F32</f>
        <v>#REF!</v>
      </c>
      <c r="E30" s="6">
        <f>'RAW MONTHLY'!O32</f>
        <v>0</v>
      </c>
      <c r="F30" s="6" t="e">
        <f t="shared" si="1"/>
        <v>#REF!</v>
      </c>
      <c r="G30" s="7">
        <f>'RAW MONTHLY'!H32</f>
        <v>0.62083333333333335</v>
      </c>
      <c r="H30" s="8">
        <f>'RAW MONTHLY'!I32</f>
        <v>0.6430555555555556</v>
      </c>
      <c r="I30" s="16">
        <f t="shared" si="2"/>
        <v>0.53333333333333333</v>
      </c>
      <c r="J30" s="30"/>
      <c r="M30" s="13" t="s">
        <v>373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374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374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APETE 33KV</v>
      </c>
      <c r="B31" s="5" t="str">
        <f>'RAW MONTHLY'!E33</f>
        <v>EDC L/S</v>
      </c>
      <c r="C31" s="5" t="str">
        <f t="shared" si="0"/>
        <v>L/S</v>
      </c>
      <c r="D31" s="6" t="e">
        <f>'[1]RAW 1'!F33</f>
        <v>#REF!</v>
      </c>
      <c r="E31" s="6">
        <f>'RAW MONTHLY'!O33</f>
        <v>0</v>
      </c>
      <c r="F31" s="6" t="e">
        <f t="shared" si="1"/>
        <v>#REF!</v>
      </c>
      <c r="G31" s="7">
        <f>'RAW MONTHLY'!H33</f>
        <v>0.62083333333333335</v>
      </c>
      <c r="H31" s="8">
        <f>'RAW MONTHLY'!I33</f>
        <v>0.99930555555555556</v>
      </c>
      <c r="I31" s="16">
        <f t="shared" si="2"/>
        <v>9.0833333333333339</v>
      </c>
      <c r="J31" s="30"/>
      <c r="M31" s="13" t="s">
        <v>375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375</v>
      </c>
      <c r="R31" s="18">
        <f>COUNTIFS($A$4:$A$5009,"*LAN*",$C$4:$C$5009,"*E*",$E$4:$E$5009,"*TRANS*")</f>
        <v>35</v>
      </c>
      <c r="S31" s="23">
        <f>SUMIFS($I$4:$I$5009,$A$4:$A$5009,"*LAN*",$C$4:$C$5009,"*E*",$F$4:$F$5009,"*TRANS*")</f>
        <v>0</v>
      </c>
      <c r="U31" s="13" t="s">
        <v>375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INDUSTRIAL 33KV</v>
      </c>
      <c r="B32" s="5" t="str">
        <f>'RAW MONTHLY'!E34</f>
        <v>EDC F/O</v>
      </c>
      <c r="C32" s="5" t="str">
        <f t="shared" si="0"/>
        <v>EDC</v>
      </c>
      <c r="D32" s="6" t="e">
        <f>'[1]RAW 1'!F34</f>
        <v>#REF!</v>
      </c>
      <c r="E32" s="6" t="str">
        <f>'RAW MONTHLY'!O34</f>
        <v>CUT JUMPER AMENDED @ ROLLED STEEL COMPANY</v>
      </c>
      <c r="F32" s="6" t="e">
        <f t="shared" si="1"/>
        <v>#REF!</v>
      </c>
      <c r="G32" s="7">
        <f>'RAW MONTHLY'!H34</f>
        <v>0</v>
      </c>
      <c r="H32" s="8">
        <f>'RAW MONTHLY'!I34</f>
        <v>0.50902777777777775</v>
      </c>
      <c r="I32" s="16">
        <f t="shared" si="2"/>
        <v>12.216666666666667</v>
      </c>
      <c r="J32" s="30"/>
      <c r="M32" s="21" t="s">
        <v>376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376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376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LIBERTY 33KV</v>
      </c>
      <c r="B33" s="5" t="str">
        <f>'RAW MONTHLY'!E35</f>
        <v>TCN L/S</v>
      </c>
      <c r="C33" s="5" t="str">
        <f t="shared" si="0"/>
        <v>L/S</v>
      </c>
      <c r="D33" s="6" t="e">
        <f>'[1]RAW 1'!F35</f>
        <v>#REF!</v>
      </c>
      <c r="E33" s="6">
        <f>'RAW MONTHLY'!O35</f>
        <v>0</v>
      </c>
      <c r="F33" s="6" t="e">
        <f t="shared" si="1"/>
        <v>#REF!</v>
      </c>
      <c r="G33" s="7">
        <f>'RAW MONTHLY'!H35</f>
        <v>0.14444444444444446</v>
      </c>
      <c r="H33" s="8">
        <f>'RAW MONTHLY'!I35</f>
        <v>0.15208333333333332</v>
      </c>
      <c r="I33" s="16">
        <f t="shared" si="2"/>
        <v>0.18333333333333332</v>
      </c>
      <c r="J33" s="30"/>
      <c r="M33" s="21" t="s">
        <v>377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377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377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OLUYOLE 33KV</v>
      </c>
      <c r="B34" s="5" t="str">
        <f>'RAW MONTHLY'!E36</f>
        <v>TCN L/S</v>
      </c>
      <c r="C34" s="5" t="str">
        <f t="shared" si="0"/>
        <v>L/S</v>
      </c>
      <c r="D34" s="6" t="e">
        <f>'[1]RAW 1'!F36</f>
        <v>#REF!</v>
      </c>
      <c r="E34" s="6">
        <f>'RAW MONTHLY'!O36</f>
        <v>0</v>
      </c>
      <c r="F34" s="6" t="e">
        <f t="shared" si="1"/>
        <v>#REF!</v>
      </c>
      <c r="G34" s="7">
        <f>'RAW MONTHLY'!H36</f>
        <v>0.4597222222222222</v>
      </c>
      <c r="H34" s="8">
        <f>'RAW MONTHLY'!I36</f>
        <v>0.51111111111111118</v>
      </c>
      <c r="I34" s="16">
        <f t="shared" si="2"/>
        <v>1.2333333333333334</v>
      </c>
      <c r="J34" s="30"/>
      <c r="M34" s="21" t="s">
        <v>378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378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378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OLUYOLE 33KV</v>
      </c>
      <c r="B35" s="5" t="str">
        <f>'RAW MONTHLY'!E37</f>
        <v>TCN L/S</v>
      </c>
      <c r="C35" s="5" t="str">
        <f t="shared" si="0"/>
        <v>L/S</v>
      </c>
      <c r="D35" s="6" t="e">
        <f>'[1]RAW 1'!F37</f>
        <v>#REF!</v>
      </c>
      <c r="E35" s="6">
        <f>'RAW MONTHLY'!O37</f>
        <v>0</v>
      </c>
      <c r="F35" s="6" t="e">
        <f t="shared" si="1"/>
        <v>#REF!</v>
      </c>
      <c r="G35" s="7">
        <f>'RAW MONTHLY'!H37</f>
        <v>0.7895833333333333</v>
      </c>
      <c r="H35" s="8">
        <f>'RAW MONTHLY'!I37</f>
        <v>0.82291666666666663</v>
      </c>
      <c r="I35" s="16">
        <f t="shared" si="2"/>
        <v>0.8</v>
      </c>
      <c r="J35" s="35"/>
      <c r="M35" s="21" t="s">
        <v>379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379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379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INDUSTRIAL 33KV</v>
      </c>
      <c r="B36" s="5" t="str">
        <f>'RAW MONTHLY'!E38</f>
        <v>TCN L/S</v>
      </c>
      <c r="C36" s="5" t="str">
        <f t="shared" si="0"/>
        <v>L/S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0.79513888888888884</v>
      </c>
      <c r="H36" s="8">
        <f>'RAW MONTHLY'!I38</f>
        <v>0.82291666666666663</v>
      </c>
      <c r="I36" s="16">
        <f t="shared" si="2"/>
        <v>0.66666666666666663</v>
      </c>
      <c r="J36" s="35"/>
      <c r="M36" s="21" t="s">
        <v>379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379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379</v>
      </c>
      <c r="V36" s="22">
        <f>COUNTIFS($A$4:$A$5009,"*EXP*",$C$4:$C$5009,"*E*",$E$4:$E$5009,"*JUMPER*")</f>
        <v>1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INTERCHANGE 33KV</v>
      </c>
      <c r="B37" s="5" t="str">
        <f>'RAW MONTHLY'!E39</f>
        <v>TCN L/S</v>
      </c>
      <c r="C37" s="5" t="str">
        <f t="shared" si="0"/>
        <v>L/S</v>
      </c>
      <c r="D37" s="6" t="e">
        <f>'[1]RAW 1'!F39</f>
        <v>#REF!</v>
      </c>
      <c r="E37" s="6">
        <f>'RAW MONTHLY'!O39</f>
        <v>0</v>
      </c>
      <c r="F37" s="6" t="e">
        <f t="shared" si="1"/>
        <v>#REF!</v>
      </c>
      <c r="G37" s="7">
        <f>'RAW MONTHLY'!H39</f>
        <v>0.82013888888888886</v>
      </c>
      <c r="H37" s="8">
        <f>'RAW MONTHLY'!I39</f>
        <v>0.99930555555555556</v>
      </c>
      <c r="I37" s="16">
        <f t="shared" si="2"/>
        <v>4.3</v>
      </c>
      <c r="J37" s="35"/>
      <c r="M37" s="21" t="s">
        <v>380</v>
      </c>
      <c r="N37" s="22"/>
      <c r="O37" s="23"/>
      <c r="Q37" s="21" t="s">
        <v>380</v>
      </c>
      <c r="R37" s="22"/>
      <c r="S37" s="23"/>
      <c r="U37" s="21" t="s">
        <v>380</v>
      </c>
      <c r="V37" s="22"/>
      <c r="W37" s="23"/>
    </row>
    <row r="38" spans="1:23" ht="30" customHeight="1">
      <c r="A38" t="str">
        <f>'RAW MONTHLY'!C40</f>
        <v>ROM 33KV</v>
      </c>
      <c r="B38" s="5" t="str">
        <f>'RAW MONTHLY'!E40</f>
        <v>TCN L/S</v>
      </c>
      <c r="C38" s="5" t="str">
        <f t="shared" si="0"/>
        <v>L/S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0.82013888888888886</v>
      </c>
      <c r="H38" s="8">
        <f>'RAW MONTHLY'!I40</f>
        <v>0.99930555555555556</v>
      </c>
      <c r="I38" s="16">
        <f t="shared" si="2"/>
        <v>4.3</v>
      </c>
      <c r="J38" s="35"/>
      <c r="M38" s="21" t="s">
        <v>381</v>
      </c>
      <c r="N38" s="22"/>
      <c r="O38" s="23"/>
      <c r="Q38" s="21" t="s">
        <v>381</v>
      </c>
      <c r="R38" s="22"/>
      <c r="S38" s="23"/>
      <c r="U38" s="21" t="s">
        <v>381</v>
      </c>
      <c r="V38" s="22"/>
      <c r="W38" s="23"/>
    </row>
    <row r="39" spans="1:23" ht="30" customHeight="1">
      <c r="A39" t="str">
        <f>'RAW MONTHLY'!C41</f>
        <v>OMI ADIO 33KV FDR</v>
      </c>
      <c r="B39" s="5" t="str">
        <f>'RAW MONTHLY'!E41</f>
        <v>TCN/L/S</v>
      </c>
      <c r="C39" s="5" t="str">
        <f t="shared" si="0"/>
        <v>L/S</v>
      </c>
      <c r="D39" s="6" t="e">
        <f>'[1]RAW 1'!F41</f>
        <v>#REF!</v>
      </c>
      <c r="E39" s="6" t="str">
        <f>'RAW MONTHLY'!O41</f>
        <v>TCN FREQUENCY CONTROL</v>
      </c>
      <c r="F39" s="6" t="e">
        <f t="shared" si="1"/>
        <v>#REF!</v>
      </c>
      <c r="G39" s="7">
        <f>'RAW MONTHLY'!H41</f>
        <v>0</v>
      </c>
      <c r="H39" s="8">
        <f>'RAW MONTHLY'!I41</f>
        <v>0.29652777777777778</v>
      </c>
      <c r="I39" s="16">
        <f t="shared" si="2"/>
        <v>7.1166666666666663</v>
      </c>
      <c r="J39" s="36"/>
      <c r="M39" s="21" t="s">
        <v>382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382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382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ERUWA TOWN 33KV FDR</v>
      </c>
      <c r="B40" s="5" t="str">
        <f>'RAW MONTHLY'!E42</f>
        <v>TCN/L/S</v>
      </c>
      <c r="C40" s="5" t="str">
        <f t="shared" si="0"/>
        <v>L/S</v>
      </c>
      <c r="D40" s="6" t="e">
        <f>'[1]RAW 1'!F42</f>
        <v>#REF!</v>
      </c>
      <c r="E40" s="6" t="str">
        <f>'RAW MONTHLY'!O42</f>
        <v>TCN FREQUENCY CONTROL</v>
      </c>
      <c r="F40" s="6" t="e">
        <f t="shared" si="1"/>
        <v>#REF!</v>
      </c>
      <c r="G40" s="7">
        <f>'RAW MONTHLY'!H42</f>
        <v>0</v>
      </c>
      <c r="H40" s="8">
        <f>'RAW MONTHLY'!I42</f>
        <v>8.9583333333333334E-2</v>
      </c>
      <c r="I40" s="16">
        <f t="shared" si="2"/>
        <v>2.15</v>
      </c>
      <c r="J40" s="36"/>
      <c r="M40" s="21" t="s">
        <v>383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383</v>
      </c>
      <c r="R40" s="22">
        <f>COUNTIFS($A$4:$A$5009,"*LAN*",$C$4:$C$5009,"*E*",$E$4:$E$5009,"*POLE*")</f>
        <v>1</v>
      </c>
      <c r="S40" s="23">
        <f>SUMIFS($I$4:$I$5009,$A$4:$A$5009,"*LAN*",$C$4:$C$5009,"*E*",$F$4:$F$5009,"*POLE*")</f>
        <v>0</v>
      </c>
      <c r="U40" s="21" t="s">
        <v>383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APATA 33KV FDR</v>
      </c>
      <c r="B41" s="5" t="str">
        <f>'RAW MONTHLY'!E43</f>
        <v>EDC/E/F</v>
      </c>
      <c r="C41" s="5" t="str">
        <f t="shared" si="0"/>
        <v>EDC</v>
      </c>
      <c r="D41" s="6" t="e">
        <f>'[1]RAW 1'!F43</f>
        <v>#REF!</v>
      </c>
      <c r="E41" s="6" t="str">
        <f>'RAW MONTHLY'!O43</f>
        <v>NO FAULT FOUND ON THE LINE</v>
      </c>
      <c r="F41" s="6" t="e">
        <f t="shared" si="1"/>
        <v>#REF!</v>
      </c>
      <c r="G41" s="7">
        <f>'RAW MONTHLY'!H43</f>
        <v>2.4305555555555556E-2</v>
      </c>
      <c r="H41" s="8">
        <f>'RAW MONTHLY'!I43</f>
        <v>0.4680555555555555</v>
      </c>
      <c r="I41" s="16">
        <f t="shared" si="2"/>
        <v>10.65</v>
      </c>
      <c r="J41" s="37"/>
      <c r="M41" s="21" t="s">
        <v>384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384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384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ERUWA/LANLATE 33KV FFDR</v>
      </c>
      <c r="B42" s="5" t="str">
        <f>'RAW MONTHLY'!E44</f>
        <v>EDC/E/F</v>
      </c>
      <c r="C42" s="5" t="str">
        <f t="shared" si="0"/>
        <v>EDC</v>
      </c>
      <c r="D42" s="6" t="e">
        <f>'[1]RAW 1'!F44</f>
        <v>#REF!</v>
      </c>
      <c r="E42" s="6" t="str">
        <f>'RAW MONTHLY'!O44</f>
        <v>EDC TRANSCIENT FAULT</v>
      </c>
      <c r="F42" s="6" t="e">
        <f t="shared" si="1"/>
        <v>#REF!</v>
      </c>
      <c r="G42" s="7">
        <f>'RAW MONTHLY'!H44</f>
        <v>0.17847222222222223</v>
      </c>
      <c r="H42" s="8">
        <f>'RAW MONTHLY'!I44</f>
        <v>0.18541666666666667</v>
      </c>
      <c r="I42" s="16">
        <f t="shared" si="2"/>
        <v>0.16666666666666666</v>
      </c>
      <c r="J42" s="30"/>
      <c r="M42" s="21" t="s">
        <v>385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385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385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ERUWA TOWN 33KV FDR</v>
      </c>
      <c r="B43" s="5" t="str">
        <f>'RAW MONTHLY'!E45</f>
        <v>EDC/F/O</v>
      </c>
      <c r="C43" s="5" t="str">
        <f t="shared" si="0"/>
        <v>EDC</v>
      </c>
      <c r="D43" s="6" t="e">
        <f>'[1]RAW 1'!F45</f>
        <v>#REF!</v>
      </c>
      <c r="E43" s="6" t="str">
        <f>'RAW MONTHLY'!O45</f>
        <v>EDC FORCED OUTAGE</v>
      </c>
      <c r="F43" s="6" t="e">
        <f t="shared" si="1"/>
        <v>#REF!</v>
      </c>
      <c r="G43" s="7">
        <f>'RAW MONTHLY'!H45</f>
        <v>0.17847222222222223</v>
      </c>
      <c r="H43" s="8">
        <f>'RAW MONTHLY'!I45</f>
        <v>0.48333333333333334</v>
      </c>
      <c r="I43" s="16">
        <f t="shared" si="2"/>
        <v>7.3166666666666664</v>
      </c>
      <c r="J43" s="30"/>
      <c r="M43" s="21" t="s">
        <v>386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386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386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ERUWA/LANLATE 33KV FFDR</v>
      </c>
      <c r="B44" s="5" t="str">
        <f>'RAW MONTHLY'!E46</f>
        <v>TCN/L/S</v>
      </c>
      <c r="C44" s="5" t="str">
        <f t="shared" si="0"/>
        <v>L/S</v>
      </c>
      <c r="D44" s="6" t="e">
        <f>'[1]RAW 1'!F46</f>
        <v>#REF!</v>
      </c>
      <c r="E44" s="6" t="str">
        <f>'RAW MONTHLY'!O46</f>
        <v>TCN FREQUENCY CONTROL</v>
      </c>
      <c r="F44" s="6" t="e">
        <f t="shared" si="1"/>
        <v>#REF!</v>
      </c>
      <c r="G44" s="7">
        <f>'RAW MONTHLY'!H46</f>
        <v>0.38055555555555554</v>
      </c>
      <c r="H44" s="8">
        <f>'RAW MONTHLY'!I46</f>
        <v>0.40416666666666662</v>
      </c>
      <c r="I44" s="16">
        <f t="shared" si="2"/>
        <v>0.56666666666666665</v>
      </c>
      <c r="J44" s="30"/>
      <c r="M44" s="21" t="s">
        <v>387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387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387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OMI ADIO 33KV FDR</v>
      </c>
      <c r="B45" s="5" t="str">
        <f>'RAW MONTHLY'!E47</f>
        <v>TCN/F/O</v>
      </c>
      <c r="C45" s="5" t="str">
        <f t="shared" si="0"/>
        <v>F/O</v>
      </c>
      <c r="D45" s="6" t="e">
        <f>'[1]RAW 1'!F47</f>
        <v>#REF!</v>
      </c>
      <c r="E45" s="6" t="str">
        <f>'RAW MONTHLY'!O47</f>
        <v>TCN FORCED OUTAGE</v>
      </c>
      <c r="F45" s="6" t="e">
        <f t="shared" si="1"/>
        <v>#REF!</v>
      </c>
      <c r="G45" s="7">
        <f>'RAW MONTHLY'!H47</f>
        <v>0.38055555555555554</v>
      </c>
      <c r="H45" s="8">
        <f>'RAW MONTHLY'!I47</f>
        <v>0.42638888888888887</v>
      </c>
      <c r="I45" s="16">
        <f t="shared" si="2"/>
        <v>1.1000000000000001</v>
      </c>
      <c r="J45" s="37"/>
      <c r="M45" s="21" t="s">
        <v>388</v>
      </c>
      <c r="N45" s="22">
        <f>COUNTIFS($A$4:$A$5009,"*ELE*",$C$4:$C$5009,"*E*",$E$4:$E$5009,"*RAIN*")</f>
        <v>1</v>
      </c>
      <c r="O45" s="23">
        <f>SUMIFS($I$4:$I$5009,$A$4:$A$5009,"*ELE*",$C$4:$C$5009,"*E*",$F$4:$F$5009,"*RAIN*")</f>
        <v>0</v>
      </c>
      <c r="Q45" s="21" t="s">
        <v>388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388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OMI ADIO 33KV FDR</v>
      </c>
      <c r="B46" s="5" t="str">
        <f>'RAW MONTHLY'!E48</f>
        <v>EDC/E/F</v>
      </c>
      <c r="C46" s="5" t="str">
        <f t="shared" si="0"/>
        <v>EDC</v>
      </c>
      <c r="D46" s="6" t="e">
        <f>'[1]RAW 1'!F48</f>
        <v>#REF!</v>
      </c>
      <c r="E46" s="6" t="str">
        <f>'RAW MONTHLY'!O48</f>
        <v>RESTORED UP TO ELESO WHILE THE REST PART ISOLATED ON FAULT SUSPECT</v>
      </c>
      <c r="F46" s="6" t="e">
        <f t="shared" si="1"/>
        <v>#REF!</v>
      </c>
      <c r="G46" s="7">
        <f>'RAW MONTHLY'!H48</f>
        <v>0.45277777777777778</v>
      </c>
      <c r="H46" s="8">
        <f>'RAW MONTHLY'!I48</f>
        <v>0.6333333333333333</v>
      </c>
      <c r="I46" s="16">
        <f t="shared" si="2"/>
        <v>4.333333333333333</v>
      </c>
      <c r="J46" s="37"/>
      <c r="M46" s="21" t="s">
        <v>389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389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389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ERUWA TOWN 33KV FDR</v>
      </c>
      <c r="B47" s="5" t="str">
        <f>'RAW MONTHLY'!E49</f>
        <v>TCN/L/S</v>
      </c>
      <c r="C47" s="5" t="str">
        <f t="shared" si="0"/>
        <v>L/S</v>
      </c>
      <c r="D47" s="6" t="e">
        <f>'[1]RAW 1'!F49</f>
        <v>#REF!</v>
      </c>
      <c r="E47" s="6" t="str">
        <f>'RAW MONTHLY'!O49</f>
        <v>TCN FREQUENCY CONTROL</v>
      </c>
      <c r="F47" s="6" t="e">
        <f t="shared" si="1"/>
        <v>#REF!</v>
      </c>
      <c r="G47" s="7">
        <f>'RAW MONTHLY'!H49</f>
        <v>0.61111111111111105</v>
      </c>
      <c r="H47" s="8">
        <f>'RAW MONTHLY'!I49</f>
        <v>0.99930555555555556</v>
      </c>
      <c r="I47" s="16">
        <f t="shared" si="2"/>
        <v>9.3166666666666664</v>
      </c>
      <c r="J47" s="30"/>
      <c r="M47" s="21" t="s">
        <v>390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390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390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ERUWA/LANLATE 33KV FFDR</v>
      </c>
      <c r="B48" s="5" t="str">
        <f>'RAW MONTHLY'!E50</f>
        <v>TCN/L/S</v>
      </c>
      <c r="C48" s="5" t="str">
        <f t="shared" si="0"/>
        <v>L/S</v>
      </c>
      <c r="D48" s="6" t="e">
        <f>'[1]RAW 1'!F50</f>
        <v>#REF!</v>
      </c>
      <c r="E48" s="6" t="str">
        <f>'RAW MONTHLY'!O50</f>
        <v>TCN FREQUENCY CONTROL</v>
      </c>
      <c r="F48" s="6" t="e">
        <f t="shared" si="1"/>
        <v>#REF!</v>
      </c>
      <c r="G48" s="7">
        <f>'RAW MONTHLY'!H50</f>
        <v>0.64374999999999993</v>
      </c>
      <c r="H48" s="8">
        <f>'RAW MONTHLY'!I50</f>
        <v>0.65416666666666667</v>
      </c>
      <c r="I48" s="16">
        <f t="shared" si="2"/>
        <v>0.25</v>
      </c>
      <c r="J48" s="30"/>
      <c r="M48" s="21" t="s">
        <v>391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391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391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OMI ADIO 33KV FDR</v>
      </c>
      <c r="B49" s="5" t="str">
        <f>'RAW MONTHLY'!E51</f>
        <v>TCN/F/O</v>
      </c>
      <c r="C49" s="5" t="str">
        <f t="shared" si="0"/>
        <v>F/O</v>
      </c>
      <c r="D49" s="6" t="e">
        <f>'[1]RAW 1'!F51</f>
        <v>#REF!</v>
      </c>
      <c r="E49" s="6" t="str">
        <f>'RAW MONTHLY'!O51</f>
        <v>TCN FORCED OUTAGE</v>
      </c>
      <c r="F49" s="6" t="e">
        <f t="shared" si="1"/>
        <v>#REF!</v>
      </c>
      <c r="G49" s="7">
        <f>'RAW MONTHLY'!H51</f>
        <v>0.64374999999999993</v>
      </c>
      <c r="H49" s="8">
        <f>'RAW MONTHLY'!I51</f>
        <v>0.99930555555555556</v>
      </c>
      <c r="I49" s="16">
        <f t="shared" si="2"/>
        <v>8.5333333333333332</v>
      </c>
      <c r="J49" s="30"/>
      <c r="M49" s="21" t="s">
        <v>392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392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392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APATA 33KV FDR</v>
      </c>
      <c r="B50" s="5" t="str">
        <f>'RAW MONTHLY'!E52</f>
        <v>TCN/L/S</v>
      </c>
      <c r="C50" s="5" t="str">
        <f t="shared" si="0"/>
        <v>L/S</v>
      </c>
      <c r="D50" s="6" t="e">
        <f>'[1]RAW 1'!F52</f>
        <v>#REF!</v>
      </c>
      <c r="E50" s="6" t="str">
        <f>'RAW MONTHLY'!O52</f>
        <v>TCN FREQUENCY CONTROL</v>
      </c>
      <c r="F50" s="6" t="e">
        <f t="shared" si="1"/>
        <v>#REF!</v>
      </c>
      <c r="G50" s="7">
        <f>'RAW MONTHLY'!H52</f>
        <v>0.64583333333333337</v>
      </c>
      <c r="H50" s="8">
        <f>'RAW MONTHLY'!I52</f>
        <v>0.65555555555555556</v>
      </c>
      <c r="I50" s="16">
        <f t="shared" si="2"/>
        <v>0.23333333333333334</v>
      </c>
      <c r="J50" s="6"/>
      <c r="M50" s="21" t="s">
        <v>393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393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393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ERUWA/LANLATE 33KV FFDR</v>
      </c>
      <c r="B51" s="5" t="str">
        <f>'RAW MONTHLY'!E53</f>
        <v>TCN/L/S</v>
      </c>
      <c r="C51" s="5" t="str">
        <f t="shared" si="0"/>
        <v>L/S</v>
      </c>
      <c r="D51" s="6" t="e">
        <f>'[1]RAW 1'!F53</f>
        <v>#REF!</v>
      </c>
      <c r="E51" s="6" t="str">
        <f>'RAW MONTHLY'!O53</f>
        <v>TCN FREQUENCY CONTROL</v>
      </c>
      <c r="F51" s="6" t="e">
        <f t="shared" si="1"/>
        <v>#REF!</v>
      </c>
      <c r="G51" s="7">
        <f>'RAW MONTHLY'!H53</f>
        <v>0.7944444444444444</v>
      </c>
      <c r="H51" s="8">
        <f>'RAW MONTHLY'!I53</f>
        <v>0.99930555555555556</v>
      </c>
      <c r="I51" s="16">
        <f t="shared" si="2"/>
        <v>4.916666666666667</v>
      </c>
      <c r="J51" s="30"/>
      <c r="M51" s="21" t="s">
        <v>394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394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394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APATA 33KV FDR</v>
      </c>
      <c r="B52" s="5" t="str">
        <f>'RAW MONTHLY'!E54</f>
        <v>TCN/L/S</v>
      </c>
      <c r="C52" s="5" t="str">
        <f t="shared" si="0"/>
        <v>L/S</v>
      </c>
      <c r="D52" s="6" t="e">
        <f>'[1]RAW 1'!F54</f>
        <v>#REF!</v>
      </c>
      <c r="E52" s="6" t="str">
        <f>'RAW MONTHLY'!O54</f>
        <v>TCN FREQUENCY CONTROL</v>
      </c>
      <c r="F52" s="6" t="e">
        <f t="shared" si="1"/>
        <v>#REF!</v>
      </c>
      <c r="G52" s="7">
        <f>'RAW MONTHLY'!H54</f>
        <v>0.7944444444444444</v>
      </c>
      <c r="H52" s="8">
        <f>'RAW MONTHLY'!I54</f>
        <v>0.99930555555555556</v>
      </c>
      <c r="I52" s="16">
        <f t="shared" si="2"/>
        <v>4.916666666666667</v>
      </c>
      <c r="J52" s="27"/>
      <c r="M52" s="31" t="s">
        <v>395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395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395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APETE 33KV</v>
      </c>
      <c r="B53" s="5" t="str">
        <f>'RAW MONTHLY'!E55</f>
        <v>EDC L/S</v>
      </c>
      <c r="C53" s="5" t="str">
        <f t="shared" si="0"/>
        <v>L/S</v>
      </c>
      <c r="D53" s="6" t="e">
        <f>'[1]RAW 1'!F55</f>
        <v>#REF!</v>
      </c>
      <c r="E53" s="6">
        <f>'RAW MONTHLY'!O55</f>
        <v>0</v>
      </c>
      <c r="F53" s="6" t="e">
        <f t="shared" si="1"/>
        <v>#REF!</v>
      </c>
      <c r="G53" s="7">
        <f>'RAW MONTHLY'!H55</f>
        <v>0</v>
      </c>
      <c r="H53" s="8">
        <f>'RAW MONTHLY'!I55</f>
        <v>0.4604166666666667</v>
      </c>
      <c r="I53" s="16">
        <f t="shared" si="2"/>
        <v>11.05</v>
      </c>
      <c r="J53" s="38"/>
      <c r="M53" s="31" t="s">
        <v>396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396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396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MINISTER 33KV</v>
      </c>
      <c r="B54" s="5" t="str">
        <f>'RAW MONTHLY'!E56</f>
        <v>EDC L/S</v>
      </c>
      <c r="C54" s="5" t="str">
        <f t="shared" si="0"/>
        <v>L/S</v>
      </c>
      <c r="D54" s="6" t="e">
        <f>'[1]RAW 1'!F56</f>
        <v>#REF!</v>
      </c>
      <c r="E54" s="6">
        <f>'RAW MONTHLY'!O56</f>
        <v>0</v>
      </c>
      <c r="F54" s="6" t="e">
        <f t="shared" si="1"/>
        <v>#REF!</v>
      </c>
      <c r="G54" s="7">
        <f>'RAW MONTHLY'!H56</f>
        <v>0.14444444444444446</v>
      </c>
      <c r="H54" s="8">
        <f>'RAW MONTHLY'!I56</f>
        <v>0.26111111111111113</v>
      </c>
      <c r="I54" s="16">
        <f t="shared" si="2"/>
        <v>2.8</v>
      </c>
      <c r="J54" s="29"/>
    </row>
    <row r="55" spans="1:23" ht="30" customHeight="1">
      <c r="A55" t="str">
        <f>'RAW MONTHLY'!C57</f>
        <v>ELEYELE 33KV</v>
      </c>
      <c r="B55" s="5" t="str">
        <f>'RAW MONTHLY'!E57</f>
        <v>TCN/L/S</v>
      </c>
      <c r="C55" s="5" t="str">
        <f t="shared" si="0"/>
        <v>L/S</v>
      </c>
      <c r="D55" s="6" t="e">
        <f>'[1]RAW 1'!F57</f>
        <v>#REF!</v>
      </c>
      <c r="E55" s="6">
        <f>'RAW MONTHLY'!O57</f>
        <v>0</v>
      </c>
      <c r="F55" s="6" t="e">
        <f t="shared" si="1"/>
        <v>#REF!</v>
      </c>
      <c r="G55" s="7">
        <f>'RAW MONTHLY'!H57</f>
        <v>0.47361111111111115</v>
      </c>
      <c r="H55" s="8">
        <f>'RAW MONTHLY'!I57</f>
        <v>0.51250000000000007</v>
      </c>
      <c r="I55" s="16">
        <f t="shared" si="2"/>
        <v>0.93333333333333335</v>
      </c>
      <c r="J55" s="39"/>
      <c r="M55" s="515" t="s">
        <v>20</v>
      </c>
      <c r="N55" s="515"/>
      <c r="O55" s="515"/>
      <c r="Q55" s="515" t="s">
        <v>58</v>
      </c>
      <c r="R55" s="515"/>
      <c r="S55" s="515"/>
      <c r="U55" s="515" t="s">
        <v>281</v>
      </c>
      <c r="V55" s="515"/>
      <c r="W55" s="515"/>
    </row>
    <row r="56" spans="1:23" ht="42" customHeight="1">
      <c r="A56" t="str">
        <f>'RAW MONTHLY'!C58</f>
        <v>APETE 33KV</v>
      </c>
      <c r="B56" s="5" t="str">
        <f>'RAW MONTHLY'!E58</f>
        <v>EDC F/O</v>
      </c>
      <c r="C56" s="5" t="str">
        <f t="shared" si="0"/>
        <v>EDC</v>
      </c>
      <c r="D56" s="6" t="e">
        <f>'[1]RAW 1'!F58</f>
        <v>#REF!</v>
      </c>
      <c r="E56" s="6">
        <f>'RAW MONTHLY'!O58</f>
        <v>0</v>
      </c>
      <c r="F56" s="6" t="e">
        <f t="shared" si="1"/>
        <v>#REF!</v>
      </c>
      <c r="G56" s="7">
        <f>'RAW MONTHLY'!H58</f>
        <v>0.47361111111111115</v>
      </c>
      <c r="H56" s="8">
        <f>'RAW MONTHLY'!I58</f>
        <v>0.99930555555555556</v>
      </c>
      <c r="I56" s="16">
        <f t="shared" si="2"/>
        <v>12.616666666666667</v>
      </c>
      <c r="J56" s="39"/>
      <c r="M56" s="10" t="s">
        <v>371</v>
      </c>
      <c r="N56" s="11" t="s">
        <v>258</v>
      </c>
      <c r="O56" s="12" t="s">
        <v>372</v>
      </c>
      <c r="Q56" s="10" t="s">
        <v>371</v>
      </c>
      <c r="R56" s="11" t="s">
        <v>258</v>
      </c>
      <c r="S56" s="12" t="s">
        <v>372</v>
      </c>
      <c r="U56" s="10" t="s">
        <v>371</v>
      </c>
      <c r="V56" s="11" t="s">
        <v>258</v>
      </c>
      <c r="W56" s="12" t="s">
        <v>372</v>
      </c>
    </row>
    <row r="57" spans="1:23" ht="30" customHeight="1">
      <c r="A57" t="str">
        <f>'RAW MONTHLY'!C59</f>
        <v>AGODI 1 33KV</v>
      </c>
      <c r="B57" s="5" t="str">
        <f>'RAW MONTHLY'!E59</f>
        <v>TCN/L/S</v>
      </c>
      <c r="C57" s="5" t="str">
        <f t="shared" si="0"/>
        <v>L/S</v>
      </c>
      <c r="D57" s="6" t="e">
        <f>'[1]RAW 1'!F59</f>
        <v>#REF!</v>
      </c>
      <c r="E57" s="6">
        <f>'RAW MONTHLY'!O59</f>
        <v>0</v>
      </c>
      <c r="F57" s="6" t="e">
        <f t="shared" si="1"/>
        <v>#REF!</v>
      </c>
      <c r="G57" s="7">
        <f>'RAW MONTHLY'!H59</f>
        <v>0.52083333333333337</v>
      </c>
      <c r="H57" s="8">
        <f>'RAW MONTHLY'!I59</f>
        <v>0.57986111111111105</v>
      </c>
      <c r="I57" s="16">
        <f t="shared" si="2"/>
        <v>1.4166666666666667</v>
      </c>
      <c r="J57" s="30"/>
      <c r="M57" s="13" t="s">
        <v>373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374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374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AGODI 2 33KV</v>
      </c>
      <c r="B58" s="5" t="str">
        <f>'RAW MONTHLY'!E60</f>
        <v>TCN/L/S</v>
      </c>
      <c r="C58" s="5" t="str">
        <f t="shared" si="0"/>
        <v>L/S</v>
      </c>
      <c r="D58" s="6" t="e">
        <f>'[1]RAW 1'!F60</f>
        <v>#REF!</v>
      </c>
      <c r="E58" s="6">
        <f>'RAW MONTHLY'!O60</f>
        <v>0</v>
      </c>
      <c r="F58" s="6" t="e">
        <f t="shared" si="1"/>
        <v>#REF!</v>
      </c>
      <c r="G58" s="7">
        <f>'RAW MONTHLY'!H60</f>
        <v>0.60069444444444442</v>
      </c>
      <c r="H58" s="8">
        <f>'RAW MONTHLY'!I60</f>
        <v>0.625</v>
      </c>
      <c r="I58" s="16">
        <f t="shared" si="2"/>
        <v>0.58333333333333337</v>
      </c>
      <c r="J58" s="30"/>
      <c r="M58" s="13" t="s">
        <v>375</v>
      </c>
      <c r="N58" s="18">
        <f>COUNTIFS($A$4:$A$5009,"*INT*",$C$4:$C$5009,"*E*",$E$4:$E$5009,"*TRANS*")</f>
        <v>2</v>
      </c>
      <c r="O58" s="19">
        <f>SUMIFS($I$4:$I$5009,$A$4:$A$5009,"*INT*",$C$4:$C$5009,"*E*",$F$4:$F$5009,"*TRANS*")</f>
        <v>0</v>
      </c>
      <c r="Q58" s="13" t="s">
        <v>375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375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MINISTER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>
        <f>'RAW MONTHLY'!O61</f>
        <v>0</v>
      </c>
      <c r="F59" s="6" t="e">
        <f t="shared" si="1"/>
        <v>#REF!</v>
      </c>
      <c r="G59" s="7">
        <f>'RAW MONTHLY'!H61</f>
        <v>0.60069444444444442</v>
      </c>
      <c r="H59" s="8">
        <f>'RAW MONTHLY'!I61</f>
        <v>0.77083333333333337</v>
      </c>
      <c r="I59" s="16">
        <f t="shared" si="2"/>
        <v>4.083333333333333</v>
      </c>
      <c r="J59" s="30"/>
      <c r="M59" s="21" t="s">
        <v>376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376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376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IYAGANKU 33KV</v>
      </c>
      <c r="B60" s="5" t="str">
        <f>'RAW MONTHLY'!E62</f>
        <v>TCN/L/S</v>
      </c>
      <c r="C60" s="5" t="str">
        <f t="shared" si="0"/>
        <v>L/S</v>
      </c>
      <c r="D60" s="6" t="e">
        <f>'[1]RAW 1'!F62</f>
        <v>#REF!</v>
      </c>
      <c r="E60" s="6">
        <f>'RAW MONTHLY'!O62</f>
        <v>0</v>
      </c>
      <c r="F60" s="6" t="e">
        <f t="shared" si="1"/>
        <v>#REF!</v>
      </c>
      <c r="G60" s="7">
        <f>'RAW MONTHLY'!H62</f>
        <v>0.79583333333333339</v>
      </c>
      <c r="H60" s="8">
        <f>'RAW MONTHLY'!I62</f>
        <v>0.82291666666666663</v>
      </c>
      <c r="I60" s="16">
        <f t="shared" si="2"/>
        <v>0.65</v>
      </c>
      <c r="J60" s="37"/>
      <c r="M60" s="21" t="s">
        <v>377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377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377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INTERCHANGE 33KV</v>
      </c>
      <c r="B61" s="5" t="str">
        <f>'RAW MONTHLY'!E63</f>
        <v>TCN/L/S</v>
      </c>
      <c r="C61" s="5" t="str">
        <f t="shared" si="0"/>
        <v>L/S</v>
      </c>
      <c r="D61" s="6" t="e">
        <f>'[1]RAW 1'!F63</f>
        <v>#REF!</v>
      </c>
      <c r="E61" s="6" t="str">
        <f>'RAW MONTHLY'!O63</f>
        <v>TCN FREQUENCY CONTROL</v>
      </c>
      <c r="F61" s="6" t="e">
        <f t="shared" si="1"/>
        <v>#REF!</v>
      </c>
      <c r="G61" s="7">
        <f>'RAW MONTHLY'!H63</f>
        <v>0</v>
      </c>
      <c r="H61" s="8">
        <f>'RAW MONTHLY'!I63</f>
        <v>0.44791666666666669</v>
      </c>
      <c r="I61" s="16">
        <f t="shared" si="2"/>
        <v>10.75</v>
      </c>
      <c r="J61" s="30"/>
      <c r="M61" s="21" t="s">
        <v>378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378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378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EXPRESS 33KV</v>
      </c>
      <c r="B62" s="5" t="str">
        <f>'RAW MONTHLY'!E64</f>
        <v>TCN/L/S</v>
      </c>
      <c r="C62" s="5" t="str">
        <f t="shared" si="0"/>
        <v>L/S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0.34791666666666665</v>
      </c>
      <c r="H62" s="8">
        <f>'RAW MONTHLY'!I64</f>
        <v>0.44305555555555554</v>
      </c>
      <c r="I62" s="16">
        <f t="shared" si="2"/>
        <v>2.2833333333333332</v>
      </c>
      <c r="J62" s="37"/>
      <c r="M62" s="21" t="s">
        <v>379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379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379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INDUSTRIAL 33KV</v>
      </c>
      <c r="B63" s="5" t="str">
        <f>'RAW MONTHLY'!E65</f>
        <v>EDC F/O</v>
      </c>
      <c r="C63" s="5" t="str">
        <f t="shared" si="0"/>
        <v>EDC</v>
      </c>
      <c r="D63" s="6" t="e">
        <f>'[1]RAW 1'!F65</f>
        <v>#REF!</v>
      </c>
      <c r="E63" s="6" t="str">
        <f>'RAW MONTHLY'!O65</f>
        <v>TRIPPED TRIED AND STAYED</v>
      </c>
      <c r="F63" s="6" t="e">
        <f t="shared" si="1"/>
        <v>#REF!</v>
      </c>
      <c r="G63" s="7">
        <f>'RAW MONTHLY'!H65</f>
        <v>0.66180555555555554</v>
      </c>
      <c r="H63" s="8">
        <f>'RAW MONTHLY'!I65</f>
        <v>0.67361111111111116</v>
      </c>
      <c r="I63" s="16">
        <f t="shared" si="2"/>
        <v>0.28333333333333333</v>
      </c>
      <c r="J63" s="30"/>
      <c r="M63" s="21" t="s">
        <v>379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379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379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OLUYOLE 33KV</v>
      </c>
      <c r="B64" s="5" t="str">
        <f>'RAW MONTHLY'!E66</f>
        <v>TCN L/S</v>
      </c>
      <c r="C64" s="5" t="str">
        <f t="shared" si="0"/>
        <v>L/S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0.77847222222222223</v>
      </c>
      <c r="H64" s="8">
        <f>'RAW MONTHLY'!I66</f>
        <v>0.84236111111111101</v>
      </c>
      <c r="I64" s="16">
        <f t="shared" si="2"/>
        <v>1.5333333333333332</v>
      </c>
      <c r="J64" s="30"/>
      <c r="M64" s="21" t="s">
        <v>380</v>
      </c>
      <c r="N64" s="22"/>
      <c r="O64" s="23"/>
      <c r="Q64" s="21" t="s">
        <v>380</v>
      </c>
      <c r="R64" s="22"/>
      <c r="S64" s="23"/>
      <c r="U64" s="21" t="s">
        <v>380</v>
      </c>
      <c r="V64" s="22"/>
      <c r="W64" s="23"/>
    </row>
    <row r="65" spans="1:23" ht="30" customHeight="1">
      <c r="A65" t="str">
        <f>'RAW MONTHLY'!C67</f>
        <v>INTERCHANGE 33KV</v>
      </c>
      <c r="B65" s="5" t="str">
        <f>'RAW MONTHLY'!E67</f>
        <v>TCN L/S</v>
      </c>
      <c r="C65" s="5" t="str">
        <f t="shared" si="0"/>
        <v>L/S</v>
      </c>
      <c r="D65" s="6" t="e">
        <f>'[1]RAW 1'!F67</f>
        <v>#REF!</v>
      </c>
      <c r="E65" s="6">
        <f>'RAW MONTHLY'!O67</f>
        <v>0</v>
      </c>
      <c r="F65" s="6" t="e">
        <f t="shared" si="1"/>
        <v>#REF!</v>
      </c>
      <c r="G65" s="7">
        <f>'RAW MONTHLY'!H67</f>
        <v>0.77847222222222223</v>
      </c>
      <c r="H65" s="8">
        <f>'RAW MONTHLY'!I67</f>
        <v>0.84652777777777777</v>
      </c>
      <c r="I65" s="16">
        <f t="shared" si="2"/>
        <v>1.6333333333333333</v>
      </c>
      <c r="J65" s="20"/>
      <c r="M65" s="21" t="s">
        <v>381</v>
      </c>
      <c r="N65" s="22"/>
      <c r="O65" s="23"/>
      <c r="Q65" s="21" t="s">
        <v>381</v>
      </c>
      <c r="R65" s="22"/>
      <c r="S65" s="23"/>
      <c r="U65" s="21" t="s">
        <v>381</v>
      </c>
      <c r="V65" s="22"/>
      <c r="W65" s="23"/>
    </row>
    <row r="66" spans="1:23" ht="30" customHeight="1">
      <c r="A66" t="str">
        <f>'RAW MONTHLY'!C68</f>
        <v>INTERCHANGE 33KV</v>
      </c>
      <c r="B66" s="5" t="str">
        <f>'RAW MONTHLY'!E68</f>
        <v>TCN L/S</v>
      </c>
      <c r="C66" s="5" t="str">
        <f t="shared" si="0"/>
        <v>L/S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0.94791666666666663</v>
      </c>
      <c r="H66" s="8">
        <f>'RAW MONTHLY'!I68</f>
        <v>0.97083333333333333</v>
      </c>
      <c r="I66" s="16">
        <f t="shared" si="2"/>
        <v>0.55000000000000004</v>
      </c>
      <c r="J66" s="38"/>
      <c r="M66" s="21" t="s">
        <v>382</v>
      </c>
      <c r="N66" s="22">
        <f>COUNTIFS($A$4:$A$5009,"*INT*",$C$4:$C$5009,"*E*",$E$4:$E$5009,"*CONDUCTOR*")</f>
        <v>1</v>
      </c>
      <c r="O66" s="23">
        <f>SUMIFS($I$4:$I$5009,$A$4:$A$5009,"*INT*",$C$4:$C$5009,"*E*",$F$4:$F$5009,"*ALUMI*")</f>
        <v>0</v>
      </c>
      <c r="Q66" s="21" t="s">
        <v>382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382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ROM 33KV</v>
      </c>
      <c r="B67" s="5" t="str">
        <f>'RAW MONTHLY'!E69</f>
        <v>TCN L/S</v>
      </c>
      <c r="C67" s="5" t="str">
        <f t="shared" si="0"/>
        <v>L/S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</v>
      </c>
      <c r="H67" s="8">
        <f>'RAW MONTHLY'!I69</f>
        <v>0.55833333333333335</v>
      </c>
      <c r="I67" s="16">
        <f t="shared" si="2"/>
        <v>13.4</v>
      </c>
      <c r="J67" s="27"/>
      <c r="M67" s="21" t="s">
        <v>383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383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383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ROM 33KV</v>
      </c>
      <c r="B68" s="5" t="str">
        <f>'RAW MONTHLY'!E70</f>
        <v>TCN L/S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L/S</v>
      </c>
      <c r="D68" s="6" t="e">
        <f>'[1]RAW 1'!F70</f>
        <v>#REF!</v>
      </c>
      <c r="E68" s="6">
        <f>'RAW MONTHLY'!O70</f>
        <v>0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0.77847222222222223</v>
      </c>
      <c r="H68" s="8">
        <f>'RAW MONTHLY'!I70</f>
        <v>0.99930555555555556</v>
      </c>
      <c r="I68" s="16">
        <f t="shared" ref="I68:I131" si="5">HOUR(H68-G68)+MINUTE(H68-G68)/60</f>
        <v>5.3</v>
      </c>
      <c r="J68" s="40"/>
      <c r="M68" s="21" t="s">
        <v>384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384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384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ERUWA TOWN 33KV FDR</v>
      </c>
      <c r="B69" s="5" t="str">
        <f>'RAW MONTHLY'!E71</f>
        <v>TCN/F/O</v>
      </c>
      <c r="C69" s="5" t="str">
        <f t="shared" si="3"/>
        <v>F/O</v>
      </c>
      <c r="D69" s="6" t="e">
        <f>'[1]RAW 1'!F71</f>
        <v>#REF!</v>
      </c>
      <c r="E69" s="6" t="str">
        <f>'RAW MONTHLY'!O71</f>
        <v>TCN FORCED OUTAGE</v>
      </c>
      <c r="F69" s="6" t="e">
        <f t="shared" si="4"/>
        <v>#REF!</v>
      </c>
      <c r="G69" s="7">
        <f>'RAW MONTHLY'!H71</f>
        <v>0</v>
      </c>
      <c r="H69" s="8">
        <f>'RAW MONTHLY'!I71</f>
        <v>0.99930555555555556</v>
      </c>
      <c r="I69" s="16">
        <f t="shared" si="5"/>
        <v>23.983333333333334</v>
      </c>
      <c r="J69" s="20"/>
      <c r="M69" s="21" t="s">
        <v>385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385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385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OMI ADIO 33KV FDR</v>
      </c>
      <c r="B70" s="5" t="str">
        <f>'RAW MONTHLY'!E72</f>
        <v>TCN/F/O</v>
      </c>
      <c r="C70" s="5" t="str">
        <f t="shared" si="3"/>
        <v>F/O</v>
      </c>
      <c r="D70" s="6" t="e">
        <f>'[1]RAW 1'!F72</f>
        <v>#REF!</v>
      </c>
      <c r="E70" s="6" t="str">
        <f>'RAW MONTHLY'!O72</f>
        <v>TCN FORCED OUTAGE</v>
      </c>
      <c r="F70" s="6" t="e">
        <f t="shared" si="4"/>
        <v>#REF!</v>
      </c>
      <c r="G70" s="7">
        <f>'RAW MONTHLY'!H72</f>
        <v>0</v>
      </c>
      <c r="H70" s="8">
        <f>'RAW MONTHLY'!I72</f>
        <v>0.73611111111111116</v>
      </c>
      <c r="I70" s="16">
        <f t="shared" si="5"/>
        <v>17.666666666666668</v>
      </c>
      <c r="J70" s="6"/>
      <c r="M70" s="21" t="s">
        <v>386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386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386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APATA 33KV FDR</v>
      </c>
      <c r="B71" s="5" t="str">
        <f>'RAW MONTHLY'!E73</f>
        <v>TCN/L/S</v>
      </c>
      <c r="C71" s="5" t="str">
        <f t="shared" si="3"/>
        <v>L/S</v>
      </c>
      <c r="D71" s="6" t="e">
        <f>'[1]RAW 1'!F73</f>
        <v>#REF!</v>
      </c>
      <c r="E71" s="6" t="str">
        <f>'RAW MONTHLY'!O73</f>
        <v>TCN FREQUENCY CONTROL</v>
      </c>
      <c r="F71" s="6" t="e">
        <f t="shared" si="4"/>
        <v>#REF!</v>
      </c>
      <c r="G71" s="7">
        <f>'RAW MONTHLY'!H73</f>
        <v>0</v>
      </c>
      <c r="H71" s="8">
        <f>'RAW MONTHLY'!I73</f>
        <v>0.11805555555555557</v>
      </c>
      <c r="I71" s="16">
        <f t="shared" si="5"/>
        <v>2.8333333333333335</v>
      </c>
      <c r="J71" s="20"/>
      <c r="M71" s="21" t="s">
        <v>387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387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387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ERUWA/LANLATE 33KV FDR</v>
      </c>
      <c r="B72" s="5" t="str">
        <f>'RAW MONTHLY'!E74</f>
        <v>TCN/L/S</v>
      </c>
      <c r="C72" s="5" t="str">
        <f t="shared" si="3"/>
        <v>L/S</v>
      </c>
      <c r="D72" s="6" t="e">
        <f>'[1]RAW 1'!F74</f>
        <v>#REF!</v>
      </c>
      <c r="E72" s="6" t="str">
        <f>'RAW MONTHLY'!O74</f>
        <v>TCN FREQUENCY CONTROL</v>
      </c>
      <c r="F72" s="6" t="e">
        <f t="shared" si="4"/>
        <v>#REF!</v>
      </c>
      <c r="G72" s="7">
        <f>'RAW MONTHLY'!H74</f>
        <v>0</v>
      </c>
      <c r="H72" s="8">
        <f>'RAW MONTHLY'!I74</f>
        <v>0.11805555555555557</v>
      </c>
      <c r="I72" s="16">
        <f t="shared" si="5"/>
        <v>2.8333333333333335</v>
      </c>
      <c r="J72" s="6"/>
      <c r="M72" s="21" t="s">
        <v>388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388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388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APATA 33KV FDR</v>
      </c>
      <c r="B73" s="5" t="str">
        <f>'RAW MONTHLY'!E75</f>
        <v>TCN/P/O</v>
      </c>
      <c r="C73" s="5" t="str">
        <f t="shared" si="3"/>
        <v>P/O</v>
      </c>
      <c r="D73" s="6" t="e">
        <f>'[1]RAW 1'!F75</f>
        <v>#REF!</v>
      </c>
      <c r="E73" s="6" t="str">
        <f>'RAW MONTHLY'!O75</f>
        <v>TCN ANNUAL MAINTENANCE</v>
      </c>
      <c r="F73" s="6" t="e">
        <f t="shared" si="4"/>
        <v>#REF!</v>
      </c>
      <c r="G73" s="7">
        <f>'RAW MONTHLY'!H75</f>
        <v>0.41736111111111113</v>
      </c>
      <c r="H73" s="8">
        <f>'RAW MONTHLY'!I75</f>
        <v>0.73055555555555562</v>
      </c>
      <c r="I73" s="16">
        <f t="shared" si="5"/>
        <v>7.5166666666666666</v>
      </c>
      <c r="J73" s="30"/>
      <c r="M73" s="21" t="s">
        <v>389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389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389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ERUWA/LANLATE 33KV FDR</v>
      </c>
      <c r="B74" s="5" t="str">
        <f>'RAW MONTHLY'!E76</f>
        <v>TCN/P/O</v>
      </c>
      <c r="C74" s="5" t="str">
        <f t="shared" si="3"/>
        <v>P/O</v>
      </c>
      <c r="D74" s="6" t="e">
        <f>'[1]RAW 1'!F76</f>
        <v>#REF!</v>
      </c>
      <c r="E74" s="6" t="str">
        <f>'RAW MONTHLY'!O76</f>
        <v>TCN ANNUAL MAINTENANCE</v>
      </c>
      <c r="F74" s="6" t="e">
        <f t="shared" si="4"/>
        <v>#REF!</v>
      </c>
      <c r="G74" s="7">
        <f>'RAW MONTHLY'!H76</f>
        <v>0.41736111111111113</v>
      </c>
      <c r="H74" s="8">
        <f>'RAW MONTHLY'!I76</f>
        <v>0.73055555555555562</v>
      </c>
      <c r="I74" s="16">
        <f t="shared" si="5"/>
        <v>7.5166666666666666</v>
      </c>
      <c r="J74" s="20"/>
      <c r="M74" s="21" t="s">
        <v>390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390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390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OMI ADIO 33KV FDR</v>
      </c>
      <c r="B75" s="5" t="str">
        <f>'RAW MONTHLY'!E77</f>
        <v>TCN/L/S</v>
      </c>
      <c r="C75" s="5" t="str">
        <f t="shared" si="3"/>
        <v>L/S</v>
      </c>
      <c r="D75" s="6" t="e">
        <f>'[1]RAW 1'!F77</f>
        <v>#REF!</v>
      </c>
      <c r="E75" s="6" t="str">
        <f>'RAW MONTHLY'!O77</f>
        <v>TCN TRANSFORMER LIMITATION</v>
      </c>
      <c r="F75" s="6" t="e">
        <f t="shared" si="4"/>
        <v>#REF!</v>
      </c>
      <c r="G75" s="7">
        <f>'RAW MONTHLY'!H77</f>
        <v>0.76736111111111116</v>
      </c>
      <c r="H75" s="8">
        <f>'RAW MONTHLY'!I77</f>
        <v>0.99930555555555556</v>
      </c>
      <c r="I75" s="16">
        <f t="shared" si="5"/>
        <v>5.5666666666666664</v>
      </c>
      <c r="J75" s="17"/>
      <c r="M75" s="21" t="s">
        <v>391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391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391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ERUWA/LANLATE 33KV FDR</v>
      </c>
      <c r="B76" s="5" t="str">
        <f>'RAW MONTHLY'!E78</f>
        <v>EDC /E/F</v>
      </c>
      <c r="C76" s="5" t="b">
        <f t="shared" si="3"/>
        <v>0</v>
      </c>
      <c r="D76" s="6" t="e">
        <f>'[1]RAW 1'!F78</f>
        <v>#REF!</v>
      </c>
      <c r="E76" s="6" t="str">
        <f>'RAW MONTHLY'!O78</f>
        <v>EDC TRANSIENT FAULT</v>
      </c>
      <c r="F76" s="6" t="e">
        <f t="shared" si="4"/>
        <v>#REF!</v>
      </c>
      <c r="G76" s="7">
        <f>'RAW MONTHLY'!H78</f>
        <v>0.80625000000000002</v>
      </c>
      <c r="H76" s="8">
        <f>'RAW MONTHLY'!I78</f>
        <v>0.83263888888888893</v>
      </c>
      <c r="I76" s="16">
        <f t="shared" si="5"/>
        <v>0.6333333333333333</v>
      </c>
      <c r="J76" s="20"/>
      <c r="M76" s="21" t="s">
        <v>392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392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392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APETE 33KV</v>
      </c>
      <c r="B77" s="5" t="str">
        <f>'RAW MONTHLY'!E79</f>
        <v>EDC F/O</v>
      </c>
      <c r="C77" s="5" t="str">
        <f t="shared" si="3"/>
        <v>EDC</v>
      </c>
      <c r="D77" s="6" t="e">
        <f>'[1]RAW 1'!F79</f>
        <v>#REF!</v>
      </c>
      <c r="E77" s="6">
        <f>'RAW MONTHLY'!O79</f>
        <v>0</v>
      </c>
      <c r="F77" s="6" t="e">
        <f t="shared" si="4"/>
        <v>#REF!</v>
      </c>
      <c r="G77" s="7">
        <f>'RAW MONTHLY'!H79</f>
        <v>0</v>
      </c>
      <c r="H77" s="8">
        <f>'RAW MONTHLY'!I79</f>
        <v>0.99930555555555556</v>
      </c>
      <c r="I77" s="16">
        <f t="shared" si="5"/>
        <v>23.983333333333334</v>
      </c>
      <c r="J77" s="41"/>
      <c r="M77" s="21" t="s">
        <v>393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393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393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ELEYELE 33KV</v>
      </c>
      <c r="B78" s="5" t="str">
        <f>'RAW MONTHLY'!E80</f>
        <v>TCN/P/O</v>
      </c>
      <c r="C78" s="5" t="str">
        <f t="shared" si="3"/>
        <v>P/O</v>
      </c>
      <c r="D78" s="6" t="e">
        <f>'[1]RAW 1'!F80</f>
        <v>#REF!</v>
      </c>
      <c r="E78" s="6" t="str">
        <f>'RAW MONTHLY'!O80</f>
        <v>ANNUAL MAINTENANCE ON T-3 60MVA TRANSFORMER AT AYEDE</v>
      </c>
      <c r="F78" s="6" t="e">
        <f t="shared" si="4"/>
        <v>#REF!</v>
      </c>
      <c r="G78" s="7">
        <f>'RAW MONTHLY'!H80</f>
        <v>0.42152777777777778</v>
      </c>
      <c r="H78" s="8">
        <f>'RAW MONTHLY'!I80</f>
        <v>0.73402777777777783</v>
      </c>
      <c r="I78" s="16">
        <f t="shared" si="5"/>
        <v>7.5</v>
      </c>
      <c r="J78" s="41"/>
      <c r="M78" s="21" t="s">
        <v>394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394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394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MINISTER 33KV</v>
      </c>
      <c r="B79" s="5" t="str">
        <f>'RAW MONTHLY'!E81</f>
        <v>EDC P/O</v>
      </c>
      <c r="C79" s="5" t="str">
        <f t="shared" si="3"/>
        <v>EDC</v>
      </c>
      <c r="D79" s="6" t="e">
        <f>'[1]RAW 1'!F81</f>
        <v>#REF!</v>
      </c>
      <c r="E79" s="6">
        <f>'RAW MONTHLY'!O81</f>
        <v>0</v>
      </c>
      <c r="F79" s="6" t="e">
        <f t="shared" si="4"/>
        <v>#REF!</v>
      </c>
      <c r="G79" s="7">
        <f>'RAW MONTHLY'!H81</f>
        <v>0.45416666666666666</v>
      </c>
      <c r="H79" s="8">
        <f>'RAW MONTHLY'!I81</f>
        <v>0.57430555555555551</v>
      </c>
      <c r="I79" s="16">
        <f t="shared" si="5"/>
        <v>2.8833333333333333</v>
      </c>
      <c r="J79" s="6"/>
      <c r="M79" s="31" t="s">
        <v>395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395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395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AGODI 2 33KV</v>
      </c>
      <c r="B80" s="5" t="str">
        <f>'RAW MONTHLY'!E82</f>
        <v>TCN/L/S</v>
      </c>
      <c r="C80" s="5" t="str">
        <f t="shared" si="3"/>
        <v>L/S</v>
      </c>
      <c r="D80" s="6" t="e">
        <f>'[1]RAW 1'!F82</f>
        <v>#REF!</v>
      </c>
      <c r="E80" s="6">
        <f>'RAW MONTHLY'!O82</f>
        <v>0</v>
      </c>
      <c r="F80" s="6" t="e">
        <f t="shared" si="4"/>
        <v>#REF!</v>
      </c>
      <c r="G80" s="7">
        <f>'RAW MONTHLY'!H82</f>
        <v>0.47361111111111115</v>
      </c>
      <c r="H80" s="8">
        <f>'RAW MONTHLY'!I82</f>
        <v>0.55347222222222225</v>
      </c>
      <c r="I80" s="16">
        <f t="shared" si="5"/>
        <v>1.9166666666666665</v>
      </c>
      <c r="J80" s="20"/>
      <c r="M80" s="31" t="s">
        <v>396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396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396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SAMONDA 33KV</v>
      </c>
      <c r="B81" s="5" t="str">
        <f>'RAW MONTHLY'!E83</f>
        <v>TCN/L/S</v>
      </c>
      <c r="C81" s="5" t="str">
        <f t="shared" si="3"/>
        <v>L/S</v>
      </c>
      <c r="D81" s="6" t="e">
        <f>'[1]RAW 1'!F83</f>
        <v>#REF!</v>
      </c>
      <c r="E81" s="6">
        <f>'RAW MONTHLY'!O83</f>
        <v>0</v>
      </c>
      <c r="F81" s="6" t="e">
        <f t="shared" si="4"/>
        <v>#REF!</v>
      </c>
      <c r="G81" s="7">
        <f>'RAW MONTHLY'!H83</f>
        <v>0.53194444444444444</v>
      </c>
      <c r="H81" s="8">
        <f>'RAW MONTHLY'!I83</f>
        <v>0.5444444444444444</v>
      </c>
      <c r="I81" s="16">
        <f t="shared" si="5"/>
        <v>0.3</v>
      </c>
      <c r="J81" s="20"/>
    </row>
    <row r="82" spans="1:23" ht="30" customHeight="1">
      <c r="A82" t="str">
        <f>'RAW MONTHLY'!C84</f>
        <v>AGODI 1 33KV</v>
      </c>
      <c r="B82" s="5" t="str">
        <f>'RAW MONTHLY'!E84</f>
        <v>TCN/L/S</v>
      </c>
      <c r="C82" s="5" t="str">
        <f t="shared" si="3"/>
        <v>L/S</v>
      </c>
      <c r="D82" s="6" t="e">
        <f>'[1]RAW 1'!F84</f>
        <v>#REF!</v>
      </c>
      <c r="E82" s="6">
        <f>'RAW MONTHLY'!O84</f>
        <v>0</v>
      </c>
      <c r="F82" s="6" t="e">
        <f t="shared" si="4"/>
        <v>#REF!</v>
      </c>
      <c r="G82" s="7">
        <f>'RAW MONTHLY'!H84</f>
        <v>0.55347222222222225</v>
      </c>
      <c r="H82" s="8">
        <f>'RAW MONTHLY'!I84</f>
        <v>0.69027777777777777</v>
      </c>
      <c r="I82" s="16">
        <f t="shared" si="5"/>
        <v>3.2833333333333332</v>
      </c>
      <c r="J82" s="20"/>
      <c r="M82" s="515" t="s">
        <v>283</v>
      </c>
      <c r="N82" s="515"/>
      <c r="O82" s="515"/>
      <c r="Q82" s="515" t="s">
        <v>28</v>
      </c>
      <c r="R82" s="515"/>
      <c r="S82" s="515"/>
      <c r="U82" s="515" t="s">
        <v>25</v>
      </c>
      <c r="V82" s="515"/>
      <c r="W82" s="515"/>
    </row>
    <row r="83" spans="1:23" ht="42" customHeight="1">
      <c r="A83" t="str">
        <f>'RAW MONTHLY'!C85</f>
        <v>AGODI 2 33KV</v>
      </c>
      <c r="B83" s="5" t="str">
        <f>'RAW MONTHLY'!E85</f>
        <v>TCN/L/S</v>
      </c>
      <c r="C83" s="5" t="str">
        <f t="shared" si="3"/>
        <v>L/S</v>
      </c>
      <c r="D83" s="6" t="e">
        <f>'[1]RAW 1'!F85</f>
        <v>#REF!</v>
      </c>
      <c r="E83" s="6">
        <f>'RAW MONTHLY'!O85</f>
        <v>0</v>
      </c>
      <c r="F83" s="6" t="e">
        <f t="shared" si="4"/>
        <v>#REF!</v>
      </c>
      <c r="G83" s="7">
        <f>'RAW MONTHLY'!H85</f>
        <v>0.68680555555555556</v>
      </c>
      <c r="H83" s="8">
        <f>'RAW MONTHLY'!I85</f>
        <v>0.72986111111111107</v>
      </c>
      <c r="I83" s="16">
        <f t="shared" si="5"/>
        <v>1.0333333333333334</v>
      </c>
      <c r="J83" s="6"/>
      <c r="M83" s="10" t="s">
        <v>371</v>
      </c>
      <c r="N83" s="11" t="s">
        <v>258</v>
      </c>
      <c r="O83" s="12" t="s">
        <v>372</v>
      </c>
      <c r="Q83" s="10" t="s">
        <v>371</v>
      </c>
      <c r="R83" s="11" t="s">
        <v>258</v>
      </c>
      <c r="S83" s="12" t="s">
        <v>372</v>
      </c>
      <c r="U83" s="10" t="s">
        <v>371</v>
      </c>
      <c r="V83" s="11" t="s">
        <v>258</v>
      </c>
      <c r="W83" s="12" t="s">
        <v>372</v>
      </c>
    </row>
    <row r="84" spans="1:23" ht="30" customHeight="1">
      <c r="A84" t="str">
        <f>'RAW MONTHLY'!C86</f>
        <v>MINISTER 33KV</v>
      </c>
      <c r="B84" s="5" t="str">
        <f>'RAW MONTHLY'!E86</f>
        <v>TCN/L/S</v>
      </c>
      <c r="C84" s="5" t="str">
        <f t="shared" si="3"/>
        <v>L/S</v>
      </c>
      <c r="D84" s="6" t="e">
        <f>'[1]RAW 1'!F86</f>
        <v>#REF!</v>
      </c>
      <c r="E84" s="6">
        <f>'RAW MONTHLY'!O86</f>
        <v>0</v>
      </c>
      <c r="F84" s="6" t="e">
        <f t="shared" si="4"/>
        <v>#REF!</v>
      </c>
      <c r="G84" s="7">
        <f>'RAW MONTHLY'!H86</f>
        <v>0.68680555555555556</v>
      </c>
      <c r="H84" s="8">
        <f>'RAW MONTHLY'!I86</f>
        <v>0.73125000000000007</v>
      </c>
      <c r="I84" s="16">
        <f t="shared" si="5"/>
        <v>1.0666666666666667</v>
      </c>
      <c r="J84" s="6"/>
      <c r="M84" s="13" t="s">
        <v>373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374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374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AGODI 2 33KV</v>
      </c>
      <c r="B85" s="5" t="str">
        <f>'RAW MONTHLY'!E87</f>
        <v>TCN/L/S</v>
      </c>
      <c r="C85" s="5" t="str">
        <f t="shared" si="3"/>
        <v>L/S</v>
      </c>
      <c r="D85" s="6" t="e">
        <f>'[1]RAW 1'!F87</f>
        <v>#REF!</v>
      </c>
      <c r="E85" s="6">
        <f>'RAW MONTHLY'!O87</f>
        <v>0</v>
      </c>
      <c r="F85" s="6" t="e">
        <f t="shared" si="4"/>
        <v>#REF!</v>
      </c>
      <c r="G85" s="7">
        <f>'RAW MONTHLY'!H87</f>
        <v>0.76874999999999993</v>
      </c>
      <c r="H85" s="8">
        <f>'RAW MONTHLY'!I87</f>
        <v>0.84513888888888899</v>
      </c>
      <c r="I85" s="16">
        <f t="shared" si="5"/>
        <v>1.8333333333333335</v>
      </c>
      <c r="J85" s="20"/>
      <c r="M85" s="13" t="s">
        <v>375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375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375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MINISTER 33KV</v>
      </c>
      <c r="B86" s="5" t="str">
        <f>'RAW MONTHLY'!E88</f>
        <v>TCN/L/S</v>
      </c>
      <c r="C86" s="5" t="str">
        <f t="shared" si="3"/>
        <v>L/S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0.76874999999999993</v>
      </c>
      <c r="H86" s="8">
        <f>'RAW MONTHLY'!I88</f>
        <v>0.92708333333333337</v>
      </c>
      <c r="I86" s="16">
        <f t="shared" si="5"/>
        <v>3.8</v>
      </c>
      <c r="J86" s="6"/>
      <c r="M86" s="21" t="s">
        <v>376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376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376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ELEYELE 33KV</v>
      </c>
      <c r="B87" s="5" t="str">
        <f>'RAW MONTHLY'!E89</f>
        <v>TCN/L/S</v>
      </c>
      <c r="C87" s="5" t="str">
        <f t="shared" si="3"/>
        <v>L/S</v>
      </c>
      <c r="D87" s="6" t="e">
        <f>'[1]RAW 1'!F89</f>
        <v>#REF!</v>
      </c>
      <c r="E87" s="6">
        <f>'RAW MONTHLY'!O89</f>
        <v>0</v>
      </c>
      <c r="F87" s="6" t="e">
        <f t="shared" si="4"/>
        <v>#REF!</v>
      </c>
      <c r="G87" s="7">
        <f>'RAW MONTHLY'!H89</f>
        <v>0.9472222222222223</v>
      </c>
      <c r="H87" s="8">
        <f>'RAW MONTHLY'!I89</f>
        <v>0.96666666666666667</v>
      </c>
      <c r="I87" s="16">
        <f t="shared" si="5"/>
        <v>0.46666666666666667</v>
      </c>
      <c r="J87" s="30"/>
      <c r="M87" s="21" t="s">
        <v>377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377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377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MINISTER 33KV</v>
      </c>
      <c r="B88" s="5" t="str">
        <f>'RAW MONTHLY'!E90</f>
        <v>TCN/L/S</v>
      </c>
      <c r="C88" s="5" t="str">
        <f t="shared" si="3"/>
        <v>L/S</v>
      </c>
      <c r="D88" s="6" t="e">
        <f>'[1]RAW 1'!F90</f>
        <v>#REF!</v>
      </c>
      <c r="E88" s="6">
        <f>'RAW MONTHLY'!O90</f>
        <v>0</v>
      </c>
      <c r="F88" s="6" t="e">
        <f t="shared" si="4"/>
        <v>#REF!</v>
      </c>
      <c r="G88" s="7">
        <f>'RAW MONTHLY'!H90</f>
        <v>0.9604166666666667</v>
      </c>
      <c r="H88" s="8">
        <f>'RAW MONTHLY'!I90</f>
        <v>0.99930555555555556</v>
      </c>
      <c r="I88" s="16">
        <f t="shared" si="5"/>
        <v>0.93333333333333335</v>
      </c>
      <c r="J88" s="6"/>
      <c r="M88" s="21" t="s">
        <v>378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378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378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APETE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 t="str">
        <f>'RAW MONTHLY'!O91</f>
        <v>EDC TRANSCIENT FAULT</v>
      </c>
      <c r="F89" s="6" t="e">
        <f t="shared" si="4"/>
        <v>#REF!</v>
      </c>
      <c r="G89" s="7">
        <f>'RAW MONTHLY'!H91</f>
        <v>0</v>
      </c>
      <c r="H89" s="8">
        <f>'RAW MONTHLY'!I91</f>
        <v>0.99930555555555556</v>
      </c>
      <c r="I89" s="16">
        <f t="shared" si="5"/>
        <v>23.983333333333334</v>
      </c>
      <c r="J89" s="6"/>
      <c r="M89" s="21" t="s">
        <v>379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379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379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MINISTER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>
        <f>'RAW MONTHLY'!O92</f>
        <v>0</v>
      </c>
      <c r="F90" s="6" t="e">
        <f t="shared" si="4"/>
        <v>#REF!</v>
      </c>
      <c r="G90" s="7">
        <f>'RAW MONTHLY'!H92</f>
        <v>0</v>
      </c>
      <c r="H90" s="8">
        <f>'RAW MONTHLY'!I92</f>
        <v>0.72499999999999998</v>
      </c>
      <c r="I90" s="16">
        <f t="shared" si="5"/>
        <v>17.399999999999999</v>
      </c>
      <c r="J90" s="20"/>
      <c r="M90" s="21" t="s">
        <v>379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379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379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SAMONDA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>
        <f>'RAW MONTHLY'!O93</f>
        <v>0</v>
      </c>
      <c r="F91" s="6" t="e">
        <f t="shared" si="4"/>
        <v>#REF!</v>
      </c>
      <c r="G91" s="7">
        <f>'RAW MONTHLY'!H93</f>
        <v>0.15625</v>
      </c>
      <c r="H91" s="8">
        <f>'RAW MONTHLY'!I93</f>
        <v>0.375</v>
      </c>
      <c r="I91" s="16">
        <f t="shared" si="5"/>
        <v>5.25</v>
      </c>
      <c r="J91" s="6"/>
      <c r="M91" s="21" t="s">
        <v>380</v>
      </c>
      <c r="N91" s="22"/>
      <c r="O91" s="23"/>
      <c r="Q91" s="21" t="s">
        <v>380</v>
      </c>
      <c r="R91" s="22"/>
      <c r="S91" s="23"/>
      <c r="U91" s="21" t="s">
        <v>380</v>
      </c>
      <c r="V91" s="22"/>
      <c r="W91" s="23"/>
    </row>
    <row r="92" spans="1:23" ht="30" customHeight="1">
      <c r="A92" t="str">
        <f>'RAW MONTHLY'!C94</f>
        <v>AGODI 1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>
        <f>'RAW MONTHLY'!O94</f>
        <v>0</v>
      </c>
      <c r="F92" s="6" t="e">
        <f t="shared" si="4"/>
        <v>#REF!</v>
      </c>
      <c r="G92" s="7">
        <f>'RAW MONTHLY'!H94</f>
        <v>0.18055555555555555</v>
      </c>
      <c r="H92" s="8">
        <f>'RAW MONTHLY'!I94</f>
        <v>0.38125000000000003</v>
      </c>
      <c r="I92" s="16">
        <f t="shared" si="5"/>
        <v>4.8166666666666664</v>
      </c>
      <c r="J92" s="28"/>
      <c r="M92" s="21" t="s">
        <v>381</v>
      </c>
      <c r="N92" s="22"/>
      <c r="O92" s="23"/>
      <c r="Q92" s="21" t="s">
        <v>381</v>
      </c>
      <c r="R92" s="22"/>
      <c r="S92" s="23"/>
      <c r="U92" s="21" t="s">
        <v>381</v>
      </c>
      <c r="V92" s="22"/>
      <c r="W92" s="23"/>
    </row>
    <row r="93" spans="1:23" ht="30" customHeight="1">
      <c r="A93" t="str">
        <f>'RAW MONTHLY'!C95</f>
        <v>AGODI 2 33KV</v>
      </c>
      <c r="B93" s="5" t="str">
        <f>'RAW MONTHLY'!E95</f>
        <v>EDC F/O</v>
      </c>
      <c r="C93" s="5" t="str">
        <f t="shared" si="3"/>
        <v>EDC</v>
      </c>
      <c r="D93" s="6" t="e">
        <f>'[1]RAW 1'!F95</f>
        <v>#REF!</v>
      </c>
      <c r="E93" s="6">
        <f>'RAW MONTHLY'!O95</f>
        <v>0</v>
      </c>
      <c r="F93" s="6" t="e">
        <f t="shared" si="4"/>
        <v>#REF!</v>
      </c>
      <c r="G93" s="7">
        <f>'RAW MONTHLY'!H95</f>
        <v>0.18055555555555555</v>
      </c>
      <c r="H93" s="8">
        <f>'RAW MONTHLY'!I95</f>
        <v>0.38125000000000003</v>
      </c>
      <c r="I93" s="16">
        <f t="shared" si="5"/>
        <v>4.8166666666666664</v>
      </c>
      <c r="J93" s="25"/>
      <c r="M93" s="21" t="s">
        <v>382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382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382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FAN MILK 33KV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>
        <f>'RAW MONTHLY'!O96</f>
        <v>0</v>
      </c>
      <c r="F94" s="6" t="e">
        <f t="shared" si="4"/>
        <v>#REF!</v>
      </c>
      <c r="G94" s="7">
        <f>'RAW MONTHLY'!H96</f>
        <v>0.19236111111111112</v>
      </c>
      <c r="H94" s="8">
        <f>'RAW MONTHLY'!I96</f>
        <v>0.37708333333333338</v>
      </c>
      <c r="I94" s="16">
        <f t="shared" si="5"/>
        <v>4.4333333333333336</v>
      </c>
      <c r="J94" s="39"/>
      <c r="M94" s="21" t="s">
        <v>383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383</v>
      </c>
      <c r="R94" s="22">
        <f>COUNTIFS($A$4:$A$5009,"*LIB*",$C$4:$C$5009,"*E*",$E$4:$E$5009,"*POLE*")</f>
        <v>1</v>
      </c>
      <c r="S94" s="23">
        <f>SUMIFS($I$4:$I$5009,$A$4:$A$5009,"*LIB*",$C$4:$C$5009,"*E*",$F$4:$F$5009,"*POLE*")</f>
        <v>0</v>
      </c>
      <c r="U94" s="21" t="s">
        <v>383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ELEYELE 33KV</v>
      </c>
      <c r="B95" s="5" t="str">
        <f>'RAW MONTHLY'!E97</f>
        <v>EDC F/O</v>
      </c>
      <c r="C95" s="5" t="str">
        <f t="shared" si="3"/>
        <v>EDC</v>
      </c>
      <c r="D95" s="6" t="e">
        <f>'[1]RAW 1'!F97</f>
        <v>#REF!</v>
      </c>
      <c r="E95" s="6">
        <f>'RAW MONTHLY'!O97</f>
        <v>0</v>
      </c>
      <c r="F95" s="6" t="e">
        <f t="shared" si="4"/>
        <v>#REF!</v>
      </c>
      <c r="G95" s="7">
        <f>'RAW MONTHLY'!H97</f>
        <v>0.25625000000000003</v>
      </c>
      <c r="H95" s="8">
        <f>'RAW MONTHLY'!I97</f>
        <v>0.31041666666666667</v>
      </c>
      <c r="I95" s="16">
        <f t="shared" si="5"/>
        <v>1.3</v>
      </c>
      <c r="J95" s="39"/>
      <c r="M95" s="21" t="s">
        <v>384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384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384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AGODI 1 33KV</v>
      </c>
      <c r="B96" s="5" t="str">
        <f>'RAW MONTHLY'!E98</f>
        <v>EDC F/O</v>
      </c>
      <c r="C96" s="5" t="str">
        <f t="shared" si="3"/>
        <v>EDC</v>
      </c>
      <c r="D96" s="6" t="e">
        <f>'[1]RAW 1'!F98</f>
        <v>#REF!</v>
      </c>
      <c r="E96" s="6" t="str">
        <f>'RAW MONTHLY'!O98</f>
        <v>FAULTY E/F</v>
      </c>
      <c r="F96" s="6" t="e">
        <f t="shared" si="4"/>
        <v>#REF!</v>
      </c>
      <c r="G96" s="7">
        <f>'RAW MONTHLY'!H98</f>
        <v>0.37916666666666665</v>
      </c>
      <c r="H96" s="8">
        <f>'RAW MONTHLY'!I98</f>
        <v>0.71736111111111101</v>
      </c>
      <c r="I96" s="16">
        <f t="shared" si="5"/>
        <v>8.1166666666666671</v>
      </c>
      <c r="J96" s="37"/>
      <c r="M96" s="21" t="s">
        <v>385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385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385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AGODI 2 33KV</v>
      </c>
      <c r="B97" s="5" t="str">
        <f>'RAW MONTHLY'!E99</f>
        <v>EDC F/O</v>
      </c>
      <c r="C97" s="5" t="str">
        <f t="shared" si="3"/>
        <v>EDC</v>
      </c>
      <c r="D97" s="6" t="e">
        <f>'[1]RAW 1'!F99</f>
        <v>#REF!</v>
      </c>
      <c r="E97" s="6">
        <f>'RAW MONTHLY'!O99</f>
        <v>0</v>
      </c>
      <c r="F97" s="6" t="e">
        <f t="shared" si="4"/>
        <v>#REF!</v>
      </c>
      <c r="G97" s="7">
        <f>'RAW MONTHLY'!H99</f>
        <v>0.18055555555555555</v>
      </c>
      <c r="H97" s="8">
        <f>'RAW MONTHLY'!I99</f>
        <v>0.38125000000000003</v>
      </c>
      <c r="I97" s="16">
        <f t="shared" si="5"/>
        <v>4.8166666666666664</v>
      </c>
      <c r="J97" s="30"/>
      <c r="M97" s="21" t="s">
        <v>386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386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386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AGODI 2 33KV</v>
      </c>
      <c r="B98" s="5" t="str">
        <f>'RAW MONTHLY'!E100</f>
        <v>EDC P/O</v>
      </c>
      <c r="C98" s="5" t="str">
        <f t="shared" si="3"/>
        <v>EDC</v>
      </c>
      <c r="D98" s="6" t="e">
        <f>'[1]RAW 1'!F100</f>
        <v>#REF!</v>
      </c>
      <c r="E98" s="6" t="str">
        <f>'RAW MONTHLY'!O100</f>
        <v>AS SAFE WORKING SPACE ON AGODI LINE 2 33KV FEEDER</v>
      </c>
      <c r="F98" s="6" t="e">
        <f t="shared" si="4"/>
        <v>#REF!</v>
      </c>
      <c r="G98" s="7">
        <f>'RAW MONTHLY'!H100</f>
        <v>0.45</v>
      </c>
      <c r="H98" s="8">
        <f>'RAW MONTHLY'!I100</f>
        <v>0.71736111111111101</v>
      </c>
      <c r="I98" s="16">
        <f t="shared" si="5"/>
        <v>6.416666666666667</v>
      </c>
      <c r="J98" s="30"/>
      <c r="M98" s="21" t="s">
        <v>387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387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387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AGODI 2 33KV</v>
      </c>
      <c r="B99" s="5" t="str">
        <f>'RAW MONTHLY'!E101</f>
        <v>EDC F/O</v>
      </c>
      <c r="C99" s="5" t="str">
        <f t="shared" si="3"/>
        <v>EDC</v>
      </c>
      <c r="D99" s="6" t="e">
        <f>'[1]RAW 1'!F101</f>
        <v>#REF!</v>
      </c>
      <c r="E99" s="6">
        <f>'RAW MONTHLY'!O101</f>
        <v>0</v>
      </c>
      <c r="F99" s="6" t="e">
        <f t="shared" si="4"/>
        <v>#REF!</v>
      </c>
      <c r="G99" s="7">
        <f>'RAW MONTHLY'!H101</f>
        <v>0.95624999999999993</v>
      </c>
      <c r="H99" s="8">
        <f>'RAW MONTHLY'!I101</f>
        <v>0.99930555555555556</v>
      </c>
      <c r="I99" s="16">
        <f t="shared" si="5"/>
        <v>1.0333333333333334</v>
      </c>
      <c r="J99" s="30"/>
      <c r="M99" s="21" t="s">
        <v>388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388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388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MINISTER 33KV</v>
      </c>
      <c r="B100" s="5" t="str">
        <f>'RAW MONTHLY'!E102</f>
        <v>EDC F/O</v>
      </c>
      <c r="C100" s="5" t="str">
        <f t="shared" si="3"/>
        <v>EDC</v>
      </c>
      <c r="D100" s="6" t="e">
        <f>'[1]RAW 1'!F102</f>
        <v>#REF!</v>
      </c>
      <c r="E100" s="6">
        <f>'RAW MONTHLY'!O102</f>
        <v>0</v>
      </c>
      <c r="F100" s="6" t="e">
        <f t="shared" si="4"/>
        <v>#REF!</v>
      </c>
      <c r="G100" s="7">
        <f>'RAW MONTHLY'!H102</f>
        <v>0.95624999999999993</v>
      </c>
      <c r="H100" s="8">
        <f>'RAW MONTHLY'!I102</f>
        <v>0.99930555555555556</v>
      </c>
      <c r="I100" s="16">
        <f t="shared" si="5"/>
        <v>1.0333333333333334</v>
      </c>
      <c r="J100" s="30"/>
      <c r="M100" s="21" t="s">
        <v>389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389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389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SAMONDA 33KV</v>
      </c>
      <c r="B101" s="5" t="str">
        <f>'RAW MONTHLY'!E103</f>
        <v>EDC F/O</v>
      </c>
      <c r="C101" s="5" t="str">
        <f t="shared" si="3"/>
        <v>EDC</v>
      </c>
      <c r="D101" s="6" t="e">
        <f>'[1]RAW 1'!F103</f>
        <v>#REF!</v>
      </c>
      <c r="E101" s="6">
        <f>'RAW MONTHLY'!O103</f>
        <v>0</v>
      </c>
      <c r="F101" s="6" t="e">
        <f t="shared" si="4"/>
        <v>#REF!</v>
      </c>
      <c r="G101" s="7">
        <f>'RAW MONTHLY'!H103</f>
        <v>0.97638888888888886</v>
      </c>
      <c r="H101" s="8">
        <f>'RAW MONTHLY'!I103</f>
        <v>0.99930555555555556</v>
      </c>
      <c r="I101" s="16">
        <f t="shared" si="5"/>
        <v>0.55000000000000004</v>
      </c>
      <c r="J101" s="30"/>
      <c r="M101" s="21" t="s">
        <v>390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390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390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AGODI 1 33KV</v>
      </c>
      <c r="B102" s="5" t="str">
        <f>'RAW MONTHLY'!E104</f>
        <v>EDC F/O</v>
      </c>
      <c r="C102" s="5" t="str">
        <f t="shared" si="3"/>
        <v>EDC</v>
      </c>
      <c r="D102" s="6" t="e">
        <f>'[1]RAW 1'!F104</f>
        <v>#REF!</v>
      </c>
      <c r="E102" s="6">
        <f>'RAW MONTHLY'!O104</f>
        <v>0</v>
      </c>
      <c r="F102" s="6" t="e">
        <f t="shared" si="4"/>
        <v>#REF!</v>
      </c>
      <c r="G102" s="7">
        <f>'RAW MONTHLY'!H104</f>
        <v>0.98472222222222217</v>
      </c>
      <c r="H102" s="8">
        <f>'RAW MONTHLY'!I104</f>
        <v>0.99930555555555556</v>
      </c>
      <c r="I102" s="16">
        <f t="shared" si="5"/>
        <v>0.35</v>
      </c>
      <c r="J102" s="30"/>
      <c r="M102" s="21" t="s">
        <v>391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391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391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IYAGANKU 33KV</v>
      </c>
      <c r="B103" s="5" t="str">
        <f>'RAW MONTHLY'!E105</f>
        <v>EDC F/O</v>
      </c>
      <c r="C103" s="5" t="str">
        <f t="shared" si="3"/>
        <v>EDC</v>
      </c>
      <c r="D103" s="6" t="e">
        <f>'[1]RAW 1'!F105</f>
        <v>#REF!</v>
      </c>
      <c r="E103" s="6">
        <f>'RAW MONTHLY'!O105</f>
        <v>0</v>
      </c>
      <c r="F103" s="6" t="e">
        <f t="shared" si="4"/>
        <v>#REF!</v>
      </c>
      <c r="G103" s="7">
        <f>'RAW MONTHLY'!H105</f>
        <v>0.98472222222222217</v>
      </c>
      <c r="H103" s="8">
        <f>'RAW MONTHLY'!I105</f>
        <v>0.99930555555555556</v>
      </c>
      <c r="I103" s="16">
        <f t="shared" si="5"/>
        <v>0.35</v>
      </c>
      <c r="J103" s="30"/>
      <c r="M103" s="21" t="s">
        <v>392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392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392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ELEYELE 33KV</v>
      </c>
      <c r="B104" s="5" t="str">
        <f>'RAW MONTHLY'!E106</f>
        <v>EDC F/O</v>
      </c>
      <c r="C104" s="5" t="str">
        <f t="shared" si="3"/>
        <v>EDC</v>
      </c>
      <c r="D104" s="6" t="e">
        <f>'[1]RAW 1'!F106</f>
        <v>#REF!</v>
      </c>
      <c r="E104" s="6">
        <f>'RAW MONTHLY'!O106</f>
        <v>0</v>
      </c>
      <c r="F104" s="6" t="e">
        <f t="shared" si="4"/>
        <v>#REF!</v>
      </c>
      <c r="G104" s="7">
        <f>'RAW MONTHLY'!H106</f>
        <v>0.98541666666666661</v>
      </c>
      <c r="H104" s="8">
        <f>'RAW MONTHLY'!I106</f>
        <v>0.99930555555555556</v>
      </c>
      <c r="I104" s="16">
        <f t="shared" si="5"/>
        <v>0.33333333333333331</v>
      </c>
      <c r="J104" s="37"/>
      <c r="M104" s="21" t="s">
        <v>393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393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393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FAN MILK 33KV</v>
      </c>
      <c r="B105" s="5" t="str">
        <f>'RAW MONTHLY'!E107</f>
        <v>EDC F/O</v>
      </c>
      <c r="C105" s="5" t="str">
        <f t="shared" si="3"/>
        <v>EDC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0.98819444444444438</v>
      </c>
      <c r="H105" s="8">
        <f>'RAW MONTHLY'!I107</f>
        <v>0.99930555555555556</v>
      </c>
      <c r="I105" s="16">
        <f t="shared" si="5"/>
        <v>0.26666666666666666</v>
      </c>
      <c r="J105" s="30"/>
      <c r="M105" s="21" t="s">
        <v>394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394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394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ERUWA TOWN 33KV FDR</v>
      </c>
      <c r="B106" s="5" t="str">
        <f>'RAW MONTHLY'!E108</f>
        <v>TCN/L/S</v>
      </c>
      <c r="C106" s="5" t="str">
        <f t="shared" si="3"/>
        <v>L/S</v>
      </c>
      <c r="D106" s="6" t="e">
        <f>'[1]RAW 1'!F108</f>
        <v>#REF!</v>
      </c>
      <c r="E106" s="6" t="str">
        <f>'RAW MONTHLY'!O108</f>
        <v>TCN TRANSFOMER LIMITATION</v>
      </c>
      <c r="F106" s="6" t="e">
        <f t="shared" si="4"/>
        <v>#REF!</v>
      </c>
      <c r="G106" s="7">
        <f>'RAW MONTHLY'!H108</f>
        <v>0</v>
      </c>
      <c r="H106" s="8">
        <f>'RAW MONTHLY'!I108</f>
        <v>0.99930555555555556</v>
      </c>
      <c r="I106" s="16">
        <f t="shared" si="5"/>
        <v>23.983333333333334</v>
      </c>
      <c r="J106" s="37"/>
      <c r="M106" s="31" t="s">
        <v>395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395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395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OMI ADIO 33KV FDR</v>
      </c>
      <c r="B107" s="5" t="str">
        <f>'RAW MONTHLY'!E109</f>
        <v>TCN/L/S</v>
      </c>
      <c r="C107" s="5" t="str">
        <f t="shared" si="3"/>
        <v>L/S</v>
      </c>
      <c r="D107" s="6" t="e">
        <f>'[1]RAW 1'!F109</f>
        <v>#REF!</v>
      </c>
      <c r="E107" s="6" t="str">
        <f>'RAW MONTHLY'!O109</f>
        <v>TCN TRANSFOMER LIMITATION</v>
      </c>
      <c r="F107" s="6" t="e">
        <f t="shared" si="4"/>
        <v>#REF!</v>
      </c>
      <c r="G107" s="7">
        <f>'RAW MONTHLY'!H109</f>
        <v>0</v>
      </c>
      <c r="H107" s="8">
        <f>'RAW MONTHLY'!I109</f>
        <v>0.1423611111111111</v>
      </c>
      <c r="I107" s="16">
        <f t="shared" si="5"/>
        <v>3.4166666666666665</v>
      </c>
      <c r="J107" s="30"/>
      <c r="M107" s="31" t="s">
        <v>396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396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396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ERUWA/LANLATE 33KV FDR</v>
      </c>
      <c r="B108" s="5" t="str">
        <f>'RAW MONTHLY'!E110</f>
        <v>EDC/E/F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EDC TRANSCIENT FAULT</v>
      </c>
      <c r="F108" s="6" t="e">
        <f t="shared" si="4"/>
        <v>#REF!</v>
      </c>
      <c r="G108" s="7">
        <f>'RAW MONTHLY'!H110</f>
        <v>0.1986111111111111</v>
      </c>
      <c r="H108" s="8">
        <f>'RAW MONTHLY'!I110</f>
        <v>0.73749999999999993</v>
      </c>
      <c r="I108" s="16">
        <f t="shared" si="5"/>
        <v>12.933333333333334</v>
      </c>
      <c r="J108" s="37"/>
    </row>
    <row r="109" spans="1:23" ht="30" customHeight="1">
      <c r="A109" t="str">
        <f>'RAW MONTHLY'!C111</f>
        <v>OMI ADIO 33KV FDR</v>
      </c>
      <c r="B109" s="5" t="str">
        <f>'RAW MONTHLY'!E111</f>
        <v>EDC/F/O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EDC FORCED OUTAGE</v>
      </c>
      <c r="F109" s="6" t="e">
        <f t="shared" si="4"/>
        <v>#REF!</v>
      </c>
      <c r="G109" s="7">
        <f>'RAW MONTHLY'!H111</f>
        <v>0.1986111111111111</v>
      </c>
      <c r="H109" s="8">
        <f>'RAW MONTHLY'!I111</f>
        <v>0.73749999999999993</v>
      </c>
      <c r="I109" s="16">
        <f t="shared" si="5"/>
        <v>12.933333333333334</v>
      </c>
      <c r="J109" s="30"/>
      <c r="M109" s="515" t="s">
        <v>51</v>
      </c>
      <c r="N109" s="515"/>
      <c r="O109" s="515"/>
      <c r="Q109" s="515" t="s">
        <v>85</v>
      </c>
      <c r="R109" s="515"/>
      <c r="S109" s="515"/>
      <c r="U109" s="515" t="s">
        <v>30</v>
      </c>
      <c r="V109" s="515"/>
      <c r="W109" s="515"/>
    </row>
    <row r="110" spans="1:23" ht="41.25" customHeight="1">
      <c r="A110" t="str">
        <f>'RAW MONTHLY'!C112</f>
        <v>APATA 33KV FDR</v>
      </c>
      <c r="B110" s="5" t="str">
        <f>'RAW MONTHLY'!E112</f>
        <v>EDC/E/F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EDC TRANSCIENT FAULT</v>
      </c>
      <c r="F110" s="6" t="e">
        <f t="shared" si="4"/>
        <v>#REF!</v>
      </c>
      <c r="G110" s="7">
        <f>'RAW MONTHLY'!H112</f>
        <v>0.19930555555555554</v>
      </c>
      <c r="H110" s="8">
        <f>'RAW MONTHLY'!I112</f>
        <v>0.24583333333333335</v>
      </c>
      <c r="I110" s="16">
        <f t="shared" si="5"/>
        <v>1.1166666666666667</v>
      </c>
      <c r="J110" s="37"/>
      <c r="M110" s="10" t="s">
        <v>371</v>
      </c>
      <c r="N110" s="11" t="s">
        <v>258</v>
      </c>
      <c r="O110" s="12" t="s">
        <v>372</v>
      </c>
      <c r="Q110" s="10" t="s">
        <v>371</v>
      </c>
      <c r="R110" s="11" t="s">
        <v>258</v>
      </c>
      <c r="S110" s="12" t="s">
        <v>372</v>
      </c>
      <c r="U110" s="10" t="s">
        <v>371</v>
      </c>
      <c r="V110" s="11" t="s">
        <v>258</v>
      </c>
      <c r="W110" s="12" t="s">
        <v>372</v>
      </c>
    </row>
    <row r="111" spans="1:23" ht="30" customHeight="1">
      <c r="A111" t="str">
        <f>'RAW MONTHLY'!C113</f>
        <v>APATA 33KV FDR</v>
      </c>
      <c r="B111" s="5" t="str">
        <f>'RAW MONTHLY'!E113</f>
        <v>EDC/E/F</v>
      </c>
      <c r="C111" s="5" t="str">
        <f t="shared" si="3"/>
        <v>EDC</v>
      </c>
      <c r="D111" s="6" t="e">
        <f>'[1]RAW 1'!F113</f>
        <v>#REF!</v>
      </c>
      <c r="E111" s="6" t="str">
        <f>'RAW MONTHLY'!O113</f>
        <v>LORD SUPPORT MILL 200KV ISOLATED</v>
      </c>
      <c r="F111" s="6" t="e">
        <f t="shared" si="4"/>
        <v>#REF!</v>
      </c>
      <c r="G111" s="7">
        <f>'RAW MONTHLY'!H113</f>
        <v>0.25972222222222224</v>
      </c>
      <c r="H111" s="8">
        <f>'RAW MONTHLY'!I113</f>
        <v>0.65972222222222221</v>
      </c>
      <c r="I111" s="16">
        <f t="shared" si="5"/>
        <v>9.6</v>
      </c>
      <c r="J111" s="20"/>
      <c r="M111" s="13" t="s">
        <v>373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373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373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OMI ADIO 33KV FDR</v>
      </c>
      <c r="B112" s="5" t="str">
        <f>'RAW MONTHLY'!E114</f>
        <v>TCN/L/S</v>
      </c>
      <c r="C112" s="5" t="str">
        <f t="shared" si="3"/>
        <v>L/S</v>
      </c>
      <c r="D112" s="6" t="e">
        <f>'[1]RAW 1'!F114</f>
        <v>#REF!</v>
      </c>
      <c r="E112" s="6" t="str">
        <f>'RAW MONTHLY'!O114</f>
        <v>TCN TRANSFOMER LIMITATION</v>
      </c>
      <c r="F112" s="6" t="e">
        <f t="shared" si="4"/>
        <v>#REF!</v>
      </c>
      <c r="G112" s="7">
        <f>'RAW MONTHLY'!H114</f>
        <v>0.73749999999999993</v>
      </c>
      <c r="H112" s="8">
        <f>'RAW MONTHLY'!I114</f>
        <v>0.75694444444444453</v>
      </c>
      <c r="I112" s="16">
        <f t="shared" si="5"/>
        <v>0.46666666666666667</v>
      </c>
      <c r="J112" s="30"/>
      <c r="M112" s="13" t="s">
        <v>375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375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375</v>
      </c>
      <c r="V112" s="18">
        <f>COUNTIFS($A$4:$A$5009,"*IND*",$C$4:$C$5009,"*E*",$E$4:$E$5009,"*TRANS*")</f>
        <v>1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APATA 33KV FDR</v>
      </c>
      <c r="B113" s="5" t="str">
        <f>'RAW MONTHLY'!E115</f>
        <v>TCN/L/S</v>
      </c>
      <c r="C113" s="5" t="str">
        <f t="shared" si="3"/>
        <v>L/S</v>
      </c>
      <c r="D113" s="6" t="e">
        <f>'[1]RAW 1'!F115</f>
        <v>#REF!</v>
      </c>
      <c r="E113" s="6" t="str">
        <f>'RAW MONTHLY'!O115</f>
        <v>TCN FREQUENCY CONTROL</v>
      </c>
      <c r="F113" s="6" t="e">
        <f t="shared" si="4"/>
        <v>#REF!</v>
      </c>
      <c r="G113" s="7">
        <f>'RAW MONTHLY'!H115</f>
        <v>0.77847222222222223</v>
      </c>
      <c r="H113" s="8">
        <f>'RAW MONTHLY'!I115</f>
        <v>0.78749999999999998</v>
      </c>
      <c r="I113" s="16">
        <f t="shared" si="5"/>
        <v>0.21666666666666667</v>
      </c>
      <c r="J113" s="36"/>
      <c r="M113" s="21" t="s">
        <v>376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376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376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APATA 33KV FDR</v>
      </c>
      <c r="B114" s="5" t="str">
        <f>'RAW MONTHLY'!E116</f>
        <v>EDC/E/F</v>
      </c>
      <c r="C114" s="5" t="str">
        <f t="shared" si="3"/>
        <v>EDC</v>
      </c>
      <c r="D114" s="6" t="e">
        <f>'[1]RAW 1'!F116</f>
        <v>#REF!</v>
      </c>
      <c r="E114" s="6" t="str">
        <f>'RAW MONTHLY'!O116</f>
        <v>EDC TRANSCIENT FAULT</v>
      </c>
      <c r="F114" s="6" t="e">
        <f t="shared" si="4"/>
        <v>#REF!</v>
      </c>
      <c r="G114" s="7">
        <f>'RAW MONTHLY'!H116</f>
        <v>0.89861111111111114</v>
      </c>
      <c r="H114" s="8">
        <f>'RAW MONTHLY'!I116</f>
        <v>0.90347222222222223</v>
      </c>
      <c r="I114" s="16">
        <f t="shared" si="5"/>
        <v>0.11666666666666667</v>
      </c>
      <c r="J114" s="26"/>
      <c r="M114" s="21" t="s">
        <v>377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377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377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OMI ADIO 33KV FDR</v>
      </c>
      <c r="B115" s="5" t="str">
        <f>'RAW MONTHLY'!E117</f>
        <v>TCN/L/S</v>
      </c>
      <c r="C115" s="5" t="str">
        <f t="shared" si="3"/>
        <v>L/S</v>
      </c>
      <c r="D115" s="6" t="e">
        <f>'[1]RAW 1'!F117</f>
        <v>#REF!</v>
      </c>
      <c r="E115" s="6" t="str">
        <f>'RAW MONTHLY'!O117</f>
        <v>TCN TRANSFOMER LIMITATION</v>
      </c>
      <c r="F115" s="6" t="e">
        <f t="shared" si="4"/>
        <v>#REF!</v>
      </c>
      <c r="G115" s="7">
        <f>'RAW MONTHLY'!H117</f>
        <v>0.92361111111111116</v>
      </c>
      <c r="H115" s="8">
        <f>'RAW MONTHLY'!I117</f>
        <v>0.99930555555555556</v>
      </c>
      <c r="I115" s="16">
        <f t="shared" si="5"/>
        <v>1.8166666666666667</v>
      </c>
      <c r="J115" s="42"/>
      <c r="M115" s="21" t="s">
        <v>378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378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378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ERUWA/LANLATE 33KV FDR</v>
      </c>
      <c r="B116" s="5" t="str">
        <f>'RAW MONTHLY'!E118</f>
        <v>EDC/E/F</v>
      </c>
      <c r="C116" s="5" t="str">
        <f t="shared" si="3"/>
        <v>EDC</v>
      </c>
      <c r="D116" s="6" t="e">
        <f>'[1]RAW 1'!F118</f>
        <v>#REF!</v>
      </c>
      <c r="E116" s="6" t="str">
        <f>'RAW MONTHLY'!O118</f>
        <v>EDC PENDING FAULT</v>
      </c>
      <c r="F116" s="6" t="e">
        <f t="shared" si="4"/>
        <v>#REF!</v>
      </c>
      <c r="G116" s="7">
        <f>'RAW MONTHLY'!H118</f>
        <v>0.9770833333333333</v>
      </c>
      <c r="H116" s="8">
        <f>'RAW MONTHLY'!I118</f>
        <v>0.99930555555555556</v>
      </c>
      <c r="I116" s="16">
        <f t="shared" si="5"/>
        <v>0.53333333333333333</v>
      </c>
      <c r="J116" s="30"/>
      <c r="M116" s="21" t="s">
        <v>379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379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379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APATA 33KV FDR</v>
      </c>
      <c r="B117" s="5" t="str">
        <f>'RAW MONTHLY'!E119</f>
        <v>EDC/E/F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EDC PENDING FAULT</v>
      </c>
      <c r="F117" s="6" t="e">
        <f t="shared" si="4"/>
        <v>#REF!</v>
      </c>
      <c r="G117" s="7">
        <f>'RAW MONTHLY'!H119</f>
        <v>0.99236111111111114</v>
      </c>
      <c r="H117" s="8">
        <f>'RAW MONTHLY'!I119</f>
        <v>0.99930555555555556</v>
      </c>
      <c r="I117" s="16">
        <f t="shared" si="5"/>
        <v>0.16666666666666666</v>
      </c>
      <c r="J117" s="20"/>
      <c r="M117" s="21" t="s">
        <v>379</v>
      </c>
      <c r="N117" s="22">
        <f>COUNTIFS($A$4:$A$5009,"*SAM*",$C$4:$C$5009,"*E*",$E$4:$E$5009,"*JUMPER*")</f>
        <v>1</v>
      </c>
      <c r="O117" s="23">
        <f>SUMIFS($I$4:$I$5009,$A$4:$A$5009,"*SAM*",$C$4:$C$5009,"*E*",$F$4:$F$5009,"*JUMPER*")</f>
        <v>0</v>
      </c>
      <c r="Q117" s="21" t="s">
        <v>379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379</v>
      </c>
      <c r="V117" s="22">
        <f>COUNTIFS($A$4:$A$5009,"*IND*",$C$4:$C$5009,"*E*",$E$4:$E$5009,"*JUMPER*")</f>
        <v>1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EXPRESS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0.19097222222222221</v>
      </c>
      <c r="H118" s="8">
        <f>'RAW MONTHLY'!I120</f>
        <v>0.4145833333333333</v>
      </c>
      <c r="I118" s="16">
        <f t="shared" si="5"/>
        <v>5.3666666666666663</v>
      </c>
      <c r="J118" s="6"/>
      <c r="M118" s="21" t="s">
        <v>380</v>
      </c>
      <c r="N118" s="22"/>
      <c r="O118" s="23"/>
      <c r="Q118" s="21" t="s">
        <v>380</v>
      </c>
      <c r="R118" s="22"/>
      <c r="S118" s="23"/>
      <c r="U118" s="21" t="s">
        <v>380</v>
      </c>
      <c r="V118" s="22"/>
      <c r="W118" s="23"/>
    </row>
    <row r="119" spans="1:23" ht="30" customHeight="1">
      <c r="A119" t="str">
        <f>'RAW MONTHLY'!C121</f>
        <v>OLUYOLE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>
        <f>'RAW MONTHLY'!O121</f>
        <v>0</v>
      </c>
      <c r="F119" s="6" t="e">
        <f t="shared" si="4"/>
        <v>#REF!</v>
      </c>
      <c r="G119" s="7">
        <f>'RAW MONTHLY'!H121</f>
        <v>0.20347222222222219</v>
      </c>
      <c r="H119" s="8">
        <f>'RAW MONTHLY'!I121</f>
        <v>0.41111111111111115</v>
      </c>
      <c r="I119" s="16">
        <f t="shared" si="5"/>
        <v>4.9833333333333334</v>
      </c>
      <c r="J119" s="20"/>
      <c r="M119" s="21" t="s">
        <v>381</v>
      </c>
      <c r="N119" s="22"/>
      <c r="O119" s="23"/>
      <c r="Q119" s="21" t="s">
        <v>381</v>
      </c>
      <c r="R119" s="22"/>
      <c r="S119" s="23"/>
      <c r="U119" s="21" t="s">
        <v>381</v>
      </c>
      <c r="V119" s="22"/>
      <c r="W119" s="23"/>
    </row>
    <row r="120" spans="1:23" ht="30" customHeight="1">
      <c r="A120" t="str">
        <f>'RAW MONTHLY'!C122</f>
        <v>INTERCHANGE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>
        <f>'RAW MONTHLY'!O122</f>
        <v>0</v>
      </c>
      <c r="F120" s="6" t="e">
        <f t="shared" si="4"/>
        <v>#REF!</v>
      </c>
      <c r="G120" s="7">
        <f>'RAW MONTHLY'!H122</f>
        <v>0.25833333333333336</v>
      </c>
      <c r="H120" s="8">
        <f>'RAW MONTHLY'!I122</f>
        <v>0.41319444444444442</v>
      </c>
      <c r="I120" s="16">
        <f t="shared" si="5"/>
        <v>3.7166666666666668</v>
      </c>
      <c r="J120" s="30"/>
      <c r="M120" s="21" t="s">
        <v>382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382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382</v>
      </c>
      <c r="V120" s="22">
        <f>COUNTIFS($A$4:$A$5009,"*IND*",$C$4:$C$5009,"*E*",$E$4:$E$5009,"*CONDUCTOR*")</f>
        <v>2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INDUSTRIAL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>
        <f>'RAW MONTHLY'!O123</f>
        <v>0</v>
      </c>
      <c r="F121" s="6" t="e">
        <f t="shared" si="4"/>
        <v>#REF!</v>
      </c>
      <c r="G121" s="7">
        <f>'RAW MONTHLY'!H123</f>
        <v>0.26527777777777778</v>
      </c>
      <c r="H121" s="8">
        <f>'RAW MONTHLY'!I123</f>
        <v>0.4152777777777778</v>
      </c>
      <c r="I121" s="16">
        <f t="shared" si="5"/>
        <v>3.6</v>
      </c>
      <c r="J121" s="20"/>
      <c r="M121" s="21" t="s">
        <v>383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383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383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EXPRESS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BIRD REMOVED ON THE LINE AT ZARTECH AREA.</v>
      </c>
      <c r="F122" s="6" t="e">
        <f t="shared" si="4"/>
        <v>#REF!</v>
      </c>
      <c r="G122" s="7">
        <f>'RAW MONTHLY'!H124</f>
        <v>0.58194444444444449</v>
      </c>
      <c r="H122" s="8">
        <f>'RAW MONTHLY'!I124</f>
        <v>0.7368055555555556</v>
      </c>
      <c r="I122" s="16">
        <f t="shared" si="5"/>
        <v>3.7166666666666668</v>
      </c>
      <c r="J122" s="20"/>
      <c r="M122" s="21" t="s">
        <v>384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384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384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OLUYOLE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ELIXZER 1MVA S/S ISOLATED</v>
      </c>
      <c r="F123" s="6" t="e">
        <f t="shared" si="4"/>
        <v>#REF!</v>
      </c>
      <c r="G123" s="7">
        <f>'RAW MONTHLY'!H125</f>
        <v>0.58194444444444449</v>
      </c>
      <c r="H123" s="8">
        <f>'RAW MONTHLY'!I125</f>
        <v>0.73541666666666661</v>
      </c>
      <c r="I123" s="16">
        <f t="shared" si="5"/>
        <v>3.6833333333333336</v>
      </c>
      <c r="J123" s="20"/>
      <c r="M123" s="21" t="s">
        <v>385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385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385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INTERCHANGE 33KV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0.98611111111111116</v>
      </c>
      <c r="H124" s="8">
        <f>'RAW MONTHLY'!I126</f>
        <v>0.99930555555555556</v>
      </c>
      <c r="I124" s="16">
        <f t="shared" si="5"/>
        <v>0.31666666666666665</v>
      </c>
      <c r="J124" s="20"/>
      <c r="M124" s="21" t="s">
        <v>386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386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386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EXPRESS 33KV</v>
      </c>
      <c r="B125" s="5" t="str">
        <f>'RAW MONTHLY'!E127</f>
        <v>EDC F/O</v>
      </c>
      <c r="C125" s="5" t="str">
        <f t="shared" si="3"/>
        <v>EDC</v>
      </c>
      <c r="D125" s="6" t="e">
        <f>'[1]RAW 1'!F127</f>
        <v>#REF!</v>
      </c>
      <c r="E125" s="6">
        <f>'RAW MONTHLY'!O127</f>
        <v>0</v>
      </c>
      <c r="F125" s="6" t="e">
        <f t="shared" si="4"/>
        <v>#REF!</v>
      </c>
      <c r="G125" s="7">
        <f>'RAW MONTHLY'!H127</f>
        <v>0.9868055555555556</v>
      </c>
      <c r="H125" s="8">
        <f>'RAW MONTHLY'!I127</f>
        <v>0.99930555555555556</v>
      </c>
      <c r="I125" s="16">
        <f t="shared" si="5"/>
        <v>0.3</v>
      </c>
      <c r="J125" s="20"/>
      <c r="M125" s="21" t="s">
        <v>387</v>
      </c>
      <c r="N125" s="22">
        <f>COUNTIFS($A$4:$A$5009,"*SAM*",$C$4:$C$5009,"*E*",$E$4:$E$5009,"*TREE*")</f>
        <v>2</v>
      </c>
      <c r="O125" s="23">
        <f>SUMIFS($I$4:$I$5009,$A$4:$A$5009,"*SAM*",$C$4:$C$5009,"*E*",$F$4:$F$5009,"*VEGETATION*")</f>
        <v>0</v>
      </c>
      <c r="Q125" s="21" t="s">
        <v>387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387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OLUYOLE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0.98749999999999993</v>
      </c>
      <c r="H126" s="8">
        <f>'RAW MONTHLY'!I128</f>
        <v>0.99930555555555556</v>
      </c>
      <c r="I126" s="16">
        <f t="shared" si="5"/>
        <v>0.28333333333333333</v>
      </c>
      <c r="J126" s="30"/>
      <c r="M126" s="21" t="s">
        <v>388</v>
      </c>
      <c r="N126" s="22">
        <f>COUNTIFS($A$4:$A$5009,"*SAM*",$C$4:$C$5009,"*E*",$E$4:$E$5009,"*RAIN*")</f>
        <v>2</v>
      </c>
      <c r="O126" s="23">
        <f>SUMIFS($I$4:$I$5009,$A$4:$A$5009,"*SAM*",$C$4:$C$5009,"*E*",$F$4:$F$5009,"*RAIN*")</f>
        <v>0</v>
      </c>
      <c r="Q126" s="21" t="s">
        <v>388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388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LIBERTY 33KV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>
        <f>'RAW MONTHLY'!O129</f>
        <v>0</v>
      </c>
      <c r="F127" s="6" t="e">
        <f t="shared" si="4"/>
        <v>#REF!</v>
      </c>
      <c r="G127" s="7">
        <f>'RAW MONTHLY'!H129</f>
        <v>0.98819444444444438</v>
      </c>
      <c r="H127" s="8">
        <f>'RAW MONTHLY'!I129</f>
        <v>0.99930555555555556</v>
      </c>
      <c r="I127" s="16">
        <f t="shared" si="5"/>
        <v>0.26666666666666666</v>
      </c>
      <c r="J127" s="30"/>
      <c r="M127" s="21" t="s">
        <v>389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389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389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INDUSTRIAL 33KV</v>
      </c>
      <c r="B128" s="5" t="str">
        <f>'RAW MONTHLY'!E130</f>
        <v>EDC F/O</v>
      </c>
      <c r="C128" s="5" t="str">
        <f t="shared" si="3"/>
        <v>EDC</v>
      </c>
      <c r="D128" s="6" t="e">
        <f>'[1]RAW 1'!F130</f>
        <v>#REF!</v>
      </c>
      <c r="E128" s="6">
        <f>'RAW MONTHLY'!O130</f>
        <v>0</v>
      </c>
      <c r="F128" s="6" t="e">
        <f t="shared" si="4"/>
        <v>#REF!</v>
      </c>
      <c r="G128" s="7">
        <f>'RAW MONTHLY'!H130</f>
        <v>0.99444444444444446</v>
      </c>
      <c r="H128" s="8">
        <f>'RAW MONTHLY'!I130</f>
        <v>0.99930555555555556</v>
      </c>
      <c r="I128" s="16">
        <f t="shared" si="5"/>
        <v>0.11666666666666667</v>
      </c>
      <c r="J128" s="30"/>
      <c r="M128" s="21" t="s">
        <v>390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390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390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ROM 33KV</v>
      </c>
      <c r="B129" s="5" t="str">
        <f>'RAW MONTHLY'!E131</f>
        <v>TCN L/S</v>
      </c>
      <c r="C129" s="5" t="str">
        <f t="shared" si="3"/>
        <v>L/S</v>
      </c>
      <c r="D129" s="6" t="e">
        <f>'[1]RAW 1'!F131</f>
        <v>#REF!</v>
      </c>
      <c r="E129" s="6">
        <f>'RAW MONTHLY'!O131</f>
        <v>0</v>
      </c>
      <c r="F129" s="6" t="e">
        <f t="shared" si="4"/>
        <v>#REF!</v>
      </c>
      <c r="G129" s="7">
        <f>'RAW MONTHLY'!H131</f>
        <v>0</v>
      </c>
      <c r="H129" s="8">
        <f>'RAW MONTHLY'!I131</f>
        <v>0.61249999999999993</v>
      </c>
      <c r="I129" s="16">
        <f t="shared" si="5"/>
        <v>14.7</v>
      </c>
      <c r="J129" s="37"/>
      <c r="M129" s="21" t="s">
        <v>391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391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391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ROM 33KV</v>
      </c>
      <c r="B130" s="5" t="str">
        <f>'RAW MONTHLY'!E132</f>
        <v>EDC F/O</v>
      </c>
      <c r="C130" s="5" t="str">
        <f t="shared" si="3"/>
        <v>EDC</v>
      </c>
      <c r="D130" s="6" t="e">
        <f>'[1]RAW 1'!F132</f>
        <v>#REF!</v>
      </c>
      <c r="E130" s="6">
        <f>'RAW MONTHLY'!O132</f>
        <v>0</v>
      </c>
      <c r="F130" s="6" t="e">
        <f t="shared" si="4"/>
        <v>#REF!</v>
      </c>
      <c r="G130" s="7">
        <f>'RAW MONTHLY'!H132</f>
        <v>0.98611111111111116</v>
      </c>
      <c r="H130" s="8">
        <f>'RAW MONTHLY'!I132</f>
        <v>0.99930555555555556</v>
      </c>
      <c r="I130" s="16">
        <f t="shared" si="5"/>
        <v>0.31666666666666665</v>
      </c>
      <c r="J130" s="37"/>
      <c r="M130" s="21" t="s">
        <v>392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392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392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INTERCHANGE 33KV</v>
      </c>
      <c r="B131" s="5" t="str">
        <f>'RAW MONTHLY'!E133</f>
        <v>EDC F/O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TRANSIENT FAULT</v>
      </c>
      <c r="F131" s="6" t="e">
        <f t="shared" si="4"/>
        <v>#REF!</v>
      </c>
      <c r="G131" s="7">
        <f>'RAW MONTHLY'!H133</f>
        <v>0</v>
      </c>
      <c r="H131" s="8">
        <f>'RAW MONTHLY'!I133</f>
        <v>9.0277777777777776E-2</v>
      </c>
      <c r="I131" s="16">
        <f t="shared" si="5"/>
        <v>2.1666666666666665</v>
      </c>
      <c r="J131" s="30"/>
      <c r="M131" s="21" t="s">
        <v>393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393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393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EXPRESS 33KV</v>
      </c>
      <c r="B132" s="5" t="str">
        <f>'RAW MONTHLY'!E134</f>
        <v>EDC F/O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>
        <f>'RAW MONTHLY'!O134</f>
        <v>0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</v>
      </c>
      <c r="H132" s="8">
        <f>'RAW MONTHLY'!I134</f>
        <v>9.2361111111111116E-2</v>
      </c>
      <c r="I132" s="16">
        <f t="shared" ref="I132:I195" si="8">HOUR(H132-G132)+MINUTE(H132-G132)/60</f>
        <v>2.2166666666666668</v>
      </c>
      <c r="J132" s="27"/>
      <c r="M132" s="21" t="s">
        <v>394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394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394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OLUYOLE 33KV</v>
      </c>
      <c r="B133" s="5" t="str">
        <f>'RAW MONTHLY'!E135</f>
        <v>EDC F/O</v>
      </c>
      <c r="C133" s="5" t="str">
        <f t="shared" si="6"/>
        <v>EDC</v>
      </c>
      <c r="D133" s="6" t="e">
        <f>'[1]RAW 1'!F135</f>
        <v>#REF!</v>
      </c>
      <c r="E133" s="6">
        <f>'RAW MONTHLY'!O135</f>
        <v>0</v>
      </c>
      <c r="F133" s="6" t="e">
        <f t="shared" si="7"/>
        <v>#REF!</v>
      </c>
      <c r="G133" s="7">
        <f>'RAW MONTHLY'!H135</f>
        <v>0</v>
      </c>
      <c r="H133" s="8">
        <f>'RAW MONTHLY'!I135</f>
        <v>9.0972222222222218E-2</v>
      </c>
      <c r="I133" s="16">
        <f t="shared" si="8"/>
        <v>2.1833333333333331</v>
      </c>
      <c r="J133" s="27"/>
      <c r="M133" s="31" t="s">
        <v>395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395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395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LIBERTY 33KV</v>
      </c>
      <c r="B134" s="5" t="str">
        <f>'RAW MONTHLY'!E136</f>
        <v>EDC F/O</v>
      </c>
      <c r="C134" s="5" t="str">
        <f t="shared" si="6"/>
        <v>EDC</v>
      </c>
      <c r="D134" s="6" t="e">
        <f>'[1]RAW 1'!F136</f>
        <v>#REF!</v>
      </c>
      <c r="E134" s="6">
        <f>'RAW MONTHLY'!O136</f>
        <v>0</v>
      </c>
      <c r="F134" s="6" t="e">
        <f t="shared" si="7"/>
        <v>#REF!</v>
      </c>
      <c r="G134" s="7">
        <f>'RAW MONTHLY'!H136</f>
        <v>0</v>
      </c>
      <c r="H134" s="8">
        <f>'RAW MONTHLY'!I136</f>
        <v>9.3055555555555558E-2</v>
      </c>
      <c r="I134" s="16">
        <f t="shared" si="8"/>
        <v>2.2333333333333334</v>
      </c>
      <c r="J134" s="29"/>
      <c r="M134" s="31" t="s">
        <v>396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396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396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INDUSTRIAL 33KV</v>
      </c>
      <c r="B135" s="5" t="str">
        <f>'RAW MONTHLY'!E137</f>
        <v>EDC F/O</v>
      </c>
      <c r="C135" s="5" t="str">
        <f t="shared" si="6"/>
        <v>EDC</v>
      </c>
      <c r="D135" s="6" t="e">
        <f>'[1]RAW 1'!F137</f>
        <v>#REF!</v>
      </c>
      <c r="E135" s="6">
        <f>'RAW MONTHLY'!O137</f>
        <v>0</v>
      </c>
      <c r="F135" s="6" t="e">
        <f t="shared" si="7"/>
        <v>#REF!</v>
      </c>
      <c r="G135" s="7">
        <f>'RAW MONTHLY'!H137</f>
        <v>0</v>
      </c>
      <c r="H135" s="8">
        <f>'RAW MONTHLY'!I137</f>
        <v>9.5833333333333326E-2</v>
      </c>
      <c r="I135" s="16">
        <f t="shared" si="8"/>
        <v>2.2999999999999998</v>
      </c>
      <c r="J135" s="42"/>
    </row>
    <row r="136" spans="1:23" ht="30" customHeight="1">
      <c r="A136" t="str">
        <f>'RAW MONTHLY'!C138</f>
        <v>INTERCHANGE 33KV</v>
      </c>
      <c r="B136" s="5" t="str">
        <f>'RAW MONTHLY'!E138</f>
        <v>EDC 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BФ CONDUCTOR RESTING ON CHANNEL IRON REPOSITIONED ALONG AKALA ROAD</v>
      </c>
      <c r="F136" s="6" t="e">
        <f t="shared" si="7"/>
        <v>#REF!</v>
      </c>
      <c r="G136" s="7">
        <f>'RAW MONTHLY'!H138</f>
        <v>9.0277777777777776E-2</v>
      </c>
      <c r="H136" s="8">
        <f>'RAW MONTHLY'!I138</f>
        <v>0.48819444444444443</v>
      </c>
      <c r="I136" s="16">
        <f t="shared" si="8"/>
        <v>9.5500000000000007</v>
      </c>
      <c r="J136" s="42"/>
    </row>
    <row r="137" spans="1:23" ht="30" customHeight="1">
      <c r="A137" t="str">
        <f>'RAW MONTHLY'!C139</f>
        <v>EXPRESS 33KV</v>
      </c>
      <c r="B137" s="5" t="str">
        <f>'RAW MONTHLY'!E139</f>
        <v>EDC F/O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BФ CUT JUMPER AMENDED @ NEW GARAGE</v>
      </c>
      <c r="F137" s="6" t="e">
        <f t="shared" si="7"/>
        <v>#REF!</v>
      </c>
      <c r="G137" s="7">
        <f>'RAW MONTHLY'!H139</f>
        <v>0.10416666666666667</v>
      </c>
      <c r="H137" s="8">
        <f>'RAW MONTHLY'!I139</f>
        <v>0.60555555555555551</v>
      </c>
      <c r="I137" s="16">
        <f t="shared" si="8"/>
        <v>12.033333333333333</v>
      </c>
      <c r="J137" s="20"/>
    </row>
    <row r="138" spans="1:23" ht="30" customHeight="1">
      <c r="A138" t="str">
        <f>'RAW MONTHLY'!C140</f>
        <v>OLUYOLE 33KV</v>
      </c>
      <c r="B138" s="5" t="str">
        <f>'RAW MONTHLY'!E140</f>
        <v>EDC F/O</v>
      </c>
      <c r="C138" s="5" t="str">
        <f t="shared" si="6"/>
        <v>EDC</v>
      </c>
      <c r="D138" s="6" t="e">
        <f>'[1]RAW 1'!F140</f>
        <v>#REF!</v>
      </c>
      <c r="E138" s="6">
        <f>'RAW MONTHLY'!O140</f>
        <v>0</v>
      </c>
      <c r="F138" s="6" t="e">
        <f t="shared" si="7"/>
        <v>#REF!</v>
      </c>
      <c r="G138" s="7">
        <f>'RAW MONTHLY'!H140</f>
        <v>0.25833333333333336</v>
      </c>
      <c r="H138" s="8">
        <f>'RAW MONTHLY'!I140</f>
        <v>0.26250000000000001</v>
      </c>
      <c r="I138" s="16">
        <f t="shared" si="8"/>
        <v>0.1</v>
      </c>
      <c r="J138" s="20"/>
    </row>
    <row r="139" spans="1:23" ht="30" customHeight="1">
      <c r="A139" t="str">
        <f>'RAW MONTHLY'!C141</f>
        <v>INDUSTRIAL 33KV</v>
      </c>
      <c r="B139" s="5" t="str">
        <f>'RAW MONTHLY'!E141</f>
        <v>EDC P/O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TO SERVE AS AN ADDITIONAL APPARATUS FOR SAFETY FOR EXPRESS 33KV FDR</v>
      </c>
      <c r="F139" s="6" t="e">
        <f t="shared" si="7"/>
        <v>#REF!</v>
      </c>
      <c r="G139" s="7">
        <f>'RAW MONTHLY'!H141</f>
        <v>0.50138888888888888</v>
      </c>
      <c r="H139" s="8">
        <f>'RAW MONTHLY'!I141</f>
        <v>0.60486111111111118</v>
      </c>
      <c r="I139" s="16">
        <f t="shared" si="8"/>
        <v>2.4833333333333334</v>
      </c>
      <c r="J139" s="6"/>
    </row>
    <row r="140" spans="1:23" ht="30" customHeight="1">
      <c r="A140" t="str">
        <f>'RAW MONTHLY'!C142</f>
        <v>LIBERTY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>
        <f>'RAW MONTHLY'!O142</f>
        <v>0</v>
      </c>
      <c r="F140" s="6" t="e">
        <f t="shared" si="7"/>
        <v>#REF!</v>
      </c>
      <c r="G140" s="7">
        <f>'RAW MONTHLY'!H142</f>
        <v>0.64930555555555558</v>
      </c>
      <c r="H140" s="8">
        <f>'RAW MONTHLY'!I142</f>
        <v>0.65625</v>
      </c>
      <c r="I140" s="16">
        <f t="shared" si="8"/>
        <v>0.16666666666666666</v>
      </c>
      <c r="J140" s="6"/>
    </row>
    <row r="141" spans="1:23" ht="30" customHeight="1">
      <c r="A141" t="str">
        <f>'RAW MONTHLY'!C143</f>
        <v>ROM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>
        <f>'RAW MONTHLY'!O143</f>
        <v>0</v>
      </c>
      <c r="F141" s="6" t="e">
        <f t="shared" si="7"/>
        <v>#REF!</v>
      </c>
      <c r="G141" s="7">
        <f>'RAW MONTHLY'!H143</f>
        <v>0</v>
      </c>
      <c r="H141" s="8">
        <f>'RAW MONTHLY'!I143</f>
        <v>0.50555555555555554</v>
      </c>
      <c r="I141" s="16">
        <f t="shared" si="8"/>
        <v>12.133333333333333</v>
      </c>
      <c r="J141" s="6"/>
    </row>
    <row r="142" spans="1:23" ht="30" customHeight="1">
      <c r="A142" t="str">
        <f>'RAW MONTHLY'!C144</f>
        <v>APETE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</v>
      </c>
      <c r="H142" s="8">
        <f>'RAW MONTHLY'!I144</f>
        <v>0.99930555555555556</v>
      </c>
      <c r="I142" s="16">
        <f t="shared" si="8"/>
        <v>23.983333333333334</v>
      </c>
      <c r="J142" s="6"/>
    </row>
    <row r="143" spans="1:23" ht="30" customHeight="1">
      <c r="A143" t="str">
        <f>'RAW MONTHLY'!C145</f>
        <v>AGODI 2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>
        <f>'RAW MONTHLY'!O145</f>
        <v>0</v>
      </c>
      <c r="F143" s="6" t="e">
        <f t="shared" si="7"/>
        <v>#REF!</v>
      </c>
      <c r="G143" s="7">
        <f>'RAW MONTHLY'!H145</f>
        <v>0</v>
      </c>
      <c r="H143" s="8">
        <f>'RAW MONTHLY'!I145</f>
        <v>0.56944444444444442</v>
      </c>
      <c r="I143" s="16">
        <f t="shared" si="8"/>
        <v>13.666666666666666</v>
      </c>
      <c r="J143" s="20"/>
    </row>
    <row r="144" spans="1:23" ht="30" customHeight="1">
      <c r="A144" t="str">
        <f>'RAW MONTHLY'!C146</f>
        <v>MINISTER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>
        <f>'RAW MONTHLY'!O146</f>
        <v>0</v>
      </c>
      <c r="F144" s="6" t="e">
        <f t="shared" si="7"/>
        <v>#REF!</v>
      </c>
      <c r="G144" s="7">
        <f>'RAW MONTHLY'!H146</f>
        <v>0</v>
      </c>
      <c r="H144" s="8">
        <f>'RAW MONTHLY'!I146</f>
        <v>0.59791666666666665</v>
      </c>
      <c r="I144" s="16">
        <f t="shared" si="8"/>
        <v>14.35</v>
      </c>
      <c r="J144" s="20"/>
    </row>
    <row r="145" spans="1:10" ht="30" customHeight="1">
      <c r="A145" t="str">
        <f>'RAW MONTHLY'!C147</f>
        <v>SAMONDA 33KV</v>
      </c>
      <c r="B145" s="5" t="str">
        <f>'RAW MONTHLY'!E147</f>
        <v>EDC F/O</v>
      </c>
      <c r="C145" s="5" t="str">
        <f t="shared" si="6"/>
        <v>EDC</v>
      </c>
      <c r="D145" s="6" t="e">
        <f>'[1]RAW 1'!F147</f>
        <v>#REF!</v>
      </c>
      <c r="E145" s="6">
        <f>'RAW MONTHLY'!O147</f>
        <v>0</v>
      </c>
      <c r="F145" s="6" t="e">
        <f t="shared" si="7"/>
        <v>#REF!</v>
      </c>
      <c r="G145" s="7">
        <f>'RAW MONTHLY'!H147</f>
        <v>0</v>
      </c>
      <c r="H145" s="8">
        <f>'RAW MONTHLY'!I147</f>
        <v>0.11458333333333333</v>
      </c>
      <c r="I145" s="16">
        <f t="shared" si="8"/>
        <v>2.75</v>
      </c>
      <c r="J145" s="30"/>
    </row>
    <row r="146" spans="1:10" ht="30" customHeight="1">
      <c r="A146" t="str">
        <f>'RAW MONTHLY'!C148</f>
        <v>AGODI 1 33KV</v>
      </c>
      <c r="B146" s="5" t="str">
        <f>'RAW MONTHLY'!E148</f>
        <v>EDC F/O</v>
      </c>
      <c r="C146" s="5" t="str">
        <f t="shared" si="6"/>
        <v>EDC</v>
      </c>
      <c r="D146" s="6" t="e">
        <f>'[1]RAW 1'!F148</f>
        <v>#REF!</v>
      </c>
      <c r="E146" s="6">
        <f>'RAW MONTHLY'!O148</f>
        <v>0</v>
      </c>
      <c r="F146" s="6" t="e">
        <f t="shared" si="7"/>
        <v>#REF!</v>
      </c>
      <c r="G146" s="7">
        <f>'RAW MONTHLY'!H148</f>
        <v>0</v>
      </c>
      <c r="H146" s="8">
        <f>'RAW MONTHLY'!I148</f>
        <v>4.5833333333333337E-2</v>
      </c>
      <c r="I146" s="16">
        <f t="shared" si="8"/>
        <v>1.1000000000000001</v>
      </c>
      <c r="J146" s="30"/>
    </row>
    <row r="147" spans="1:10" ht="30" customHeight="1">
      <c r="A147" t="str">
        <f>'RAW MONTHLY'!C149</f>
        <v>IYAGANKU 33KV</v>
      </c>
      <c r="B147" s="5" t="str">
        <f>'RAW MONTHLY'!E149</f>
        <v>EDC F/O</v>
      </c>
      <c r="C147" s="5" t="str">
        <f t="shared" si="6"/>
        <v>EDC</v>
      </c>
      <c r="D147" s="6" t="e">
        <f>'[1]RAW 1'!F149</f>
        <v>#REF!</v>
      </c>
      <c r="E147" s="6">
        <f>'RAW MONTHLY'!O149</f>
        <v>0</v>
      </c>
      <c r="F147" s="6" t="e">
        <f t="shared" si="7"/>
        <v>#REF!</v>
      </c>
      <c r="G147" s="7">
        <f>'RAW MONTHLY'!H149</f>
        <v>0</v>
      </c>
      <c r="H147" s="8">
        <f>'RAW MONTHLY'!I149</f>
        <v>9.5138888888888884E-2</v>
      </c>
      <c r="I147" s="16">
        <f t="shared" si="8"/>
        <v>2.2833333333333332</v>
      </c>
      <c r="J147" s="30"/>
    </row>
    <row r="148" spans="1:10" ht="30" customHeight="1">
      <c r="A148" t="str">
        <f>'RAW MONTHLY'!C150</f>
        <v>ELEYELE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</v>
      </c>
      <c r="H148" s="8">
        <f>'RAW MONTHLY'!I150</f>
        <v>9.4444444444444442E-2</v>
      </c>
      <c r="I148" s="16">
        <f t="shared" si="8"/>
        <v>2.2666666666666666</v>
      </c>
      <c r="J148" s="30"/>
    </row>
    <row r="149" spans="1:10" ht="30" customHeight="1">
      <c r="A149" t="str">
        <f>'RAW MONTHLY'!C151</f>
        <v>FAN MILK 33KV</v>
      </c>
      <c r="B149" s="5" t="str">
        <f>'RAW MONTHLY'!E151</f>
        <v>EDC F/O</v>
      </c>
      <c r="C149" s="5" t="str">
        <f t="shared" si="6"/>
        <v>EDC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</v>
      </c>
      <c r="H149" s="8">
        <f>'RAW MONTHLY'!I151</f>
        <v>4.5138888888888888E-2</v>
      </c>
      <c r="I149" s="16">
        <f t="shared" si="8"/>
        <v>1.0833333333333333</v>
      </c>
      <c r="J149" s="37"/>
    </row>
    <row r="150" spans="1:10" ht="30" customHeight="1">
      <c r="A150" t="str">
        <f>'RAW MONTHLY'!C152</f>
        <v>ELEYELE 33KV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0.3972222222222222</v>
      </c>
      <c r="H150" s="8">
        <f>'RAW MONTHLY'!I152</f>
        <v>0.67361111111111116</v>
      </c>
      <c r="I150" s="16">
        <f t="shared" si="8"/>
        <v>6.6333333333333329</v>
      </c>
      <c r="J150" s="30"/>
    </row>
    <row r="151" spans="1:10" ht="30" customHeight="1">
      <c r="A151" t="str">
        <f>'RAW MONTHLY'!C153</f>
        <v>IYAGANKU 33KV</v>
      </c>
      <c r="B151" s="5" t="str">
        <f>'RAW MONTHLY'!E153</f>
        <v>EDC P/O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TO SERVE AS ADDITIONAL WORKING SPACE TO ENABLE FAULTMEN STRING 3 SPANS OF H/T LINE ACROSS RING ROAD CLOSE TO IYAGANKU 33KV LINE.</v>
      </c>
      <c r="F151" s="6" t="e">
        <f t="shared" si="7"/>
        <v>#REF!</v>
      </c>
      <c r="G151" s="7">
        <f>'RAW MONTHLY'!H153</f>
        <v>0.52638888888888891</v>
      </c>
      <c r="H151" s="8">
        <f>'RAW MONTHLY'!I153</f>
        <v>0.6743055555555556</v>
      </c>
      <c r="I151" s="16">
        <f t="shared" si="8"/>
        <v>3.55</v>
      </c>
      <c r="J151" s="27"/>
    </row>
    <row r="152" spans="1:10" ht="30" customHeight="1">
      <c r="A152" t="str">
        <f>'RAW MONTHLY'!C154</f>
        <v>MINISTER 33KV</v>
      </c>
      <c r="B152" s="5" t="str">
        <f>'RAW MONTHLY'!E154</f>
        <v>EDC F/O</v>
      </c>
      <c r="C152" s="5" t="str">
        <f t="shared" si="6"/>
        <v>EDC</v>
      </c>
      <c r="D152" s="6" t="e">
        <f>'[1]RAW 1'!F154</f>
        <v>#REF!</v>
      </c>
      <c r="E152" s="6">
        <f>'RAW MONTHLY'!O154</f>
        <v>0</v>
      </c>
      <c r="F152" s="6" t="e">
        <f t="shared" si="7"/>
        <v>#REF!</v>
      </c>
      <c r="G152" s="7">
        <f>'RAW MONTHLY'!H154</f>
        <v>0.73958333333333337</v>
      </c>
      <c r="H152" s="8">
        <f>'RAW MONTHLY'!I154</f>
        <v>0.99930555555555556</v>
      </c>
      <c r="I152" s="16">
        <f t="shared" si="8"/>
        <v>6.2333333333333334</v>
      </c>
      <c r="J152" s="27"/>
    </row>
    <row r="153" spans="1:10" ht="30" customHeight="1">
      <c r="A153" t="str">
        <f>'RAW MONTHLY'!C155</f>
        <v>SAMONDA 33KV</v>
      </c>
      <c r="B153" s="5" t="str">
        <f>'RAW MONTHLY'!E155</f>
        <v>TCN L/S</v>
      </c>
      <c r="C153" s="5" t="str">
        <f t="shared" si="6"/>
        <v>L/S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0.8520833333333333</v>
      </c>
      <c r="H153" s="8">
        <f>'RAW MONTHLY'!I155</f>
        <v>0.99930555555555556</v>
      </c>
      <c r="I153" s="16">
        <f t="shared" si="8"/>
        <v>3.5333333333333332</v>
      </c>
      <c r="J153" s="29"/>
    </row>
    <row r="154" spans="1:10" ht="30" customHeight="1">
      <c r="A154" t="str">
        <f>'RAW MONTHLY'!C156</f>
        <v>ERUWA TOWN 33KV FDR</v>
      </c>
      <c r="B154" s="5" t="str">
        <f>'RAW MONTHLY'!E156</f>
        <v>EDC/F/O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EDC FORCED OUTAGE</v>
      </c>
      <c r="F154" s="6" t="e">
        <f t="shared" si="7"/>
        <v>#REF!</v>
      </c>
      <c r="G154" s="7">
        <f>'RAW MONTHLY'!H156</f>
        <v>0</v>
      </c>
      <c r="H154" s="8">
        <f>'RAW MONTHLY'!I156</f>
        <v>0.64374999999999993</v>
      </c>
      <c r="I154" s="16">
        <f t="shared" si="8"/>
        <v>15.45</v>
      </c>
      <c r="J154" s="42"/>
    </row>
    <row r="155" spans="1:10" ht="30" customHeight="1">
      <c r="A155" t="str">
        <f>'RAW MONTHLY'!C157</f>
        <v>OMI ADIO 33KV FDR</v>
      </c>
      <c r="B155" s="5" t="str">
        <f>'RAW MONTHLY'!E157</f>
        <v>EDC/F/O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EDC FORCED OUTAGE</v>
      </c>
      <c r="F155" s="6" t="e">
        <f t="shared" si="7"/>
        <v>#REF!</v>
      </c>
      <c r="G155" s="7">
        <f>'RAW MONTHLY'!H157</f>
        <v>0</v>
      </c>
      <c r="H155" s="8">
        <f>'RAW MONTHLY'!I157</f>
        <v>0.64374999999999993</v>
      </c>
      <c r="I155" s="16">
        <f t="shared" si="8"/>
        <v>15.45</v>
      </c>
      <c r="J155" s="42"/>
    </row>
    <row r="156" spans="1:10" ht="30" customHeight="1">
      <c r="A156" t="str">
        <f>'RAW MONTHLY'!C158</f>
        <v>ERUWA/LANLATE 33KVA FDR</v>
      </c>
      <c r="B156" s="5" t="str">
        <f>'RAW MONTHLY'!E158</f>
        <v>EDC/E/F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RESTORED UP TO OWODE INJECTION S/S WHILE THE REST PART ISOLATED ON FAULT SUSPECT</v>
      </c>
      <c r="F156" s="6" t="e">
        <f t="shared" si="7"/>
        <v>#REF!</v>
      </c>
      <c r="G156" s="7">
        <f>'RAW MONTHLY'!H158</f>
        <v>0</v>
      </c>
      <c r="H156" s="8">
        <f>'RAW MONTHLY'!I158</f>
        <v>0.24583333333333335</v>
      </c>
      <c r="I156" s="16">
        <f t="shared" si="8"/>
        <v>5.9</v>
      </c>
      <c r="J156" s="6"/>
    </row>
    <row r="157" spans="1:10" ht="30" customHeight="1">
      <c r="A157" t="str">
        <f>'RAW MONTHLY'!C159</f>
        <v>APATA 33KV FDR</v>
      </c>
      <c r="B157" s="5" t="str">
        <f>'RAW MONTHLY'!E159</f>
        <v>EDC/E/F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EDC TRANSIENT FAULT</v>
      </c>
      <c r="F157" s="6" t="e">
        <f t="shared" si="7"/>
        <v>#REF!</v>
      </c>
      <c r="G157" s="7">
        <f>'RAW MONTHLY'!H159</f>
        <v>0</v>
      </c>
      <c r="H157" s="8">
        <f>'RAW MONTHLY'!I159</f>
        <v>9.3055555555555558E-2</v>
      </c>
      <c r="I157" s="16">
        <f t="shared" si="8"/>
        <v>2.2333333333333334</v>
      </c>
      <c r="J157" s="6"/>
    </row>
    <row r="158" spans="1:10" ht="30" customHeight="1">
      <c r="A158" t="str">
        <f>'RAW MONTHLY'!C160</f>
        <v>ERUWA/LANLATE 33KVA FDR</v>
      </c>
      <c r="B158" s="5" t="str">
        <f>'RAW MONTHLY'!E160</f>
        <v>EDC/F/O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COMMAND T-OFF ISOLATED DUE TO 1 NO  BROKEN H/T CONCRETE POLE</v>
      </c>
      <c r="F158" s="6" t="e">
        <f t="shared" si="7"/>
        <v>#REF!</v>
      </c>
      <c r="G158" s="7">
        <f>'RAW MONTHLY'!H160</f>
        <v>0.25694444444444448</v>
      </c>
      <c r="H158" s="8">
        <f>'RAW MONTHLY'!I160</f>
        <v>0.64374999999999993</v>
      </c>
      <c r="I158" s="16">
        <f t="shared" si="8"/>
        <v>9.2833333333333332</v>
      </c>
      <c r="J158" s="6"/>
    </row>
    <row r="159" spans="1:10" ht="30" customHeight="1">
      <c r="A159" t="str">
        <f>'RAW MONTHLY'!C161</f>
        <v>ERUWA TOWN 33KV FDR</v>
      </c>
      <c r="B159" s="5" t="str">
        <f>'RAW MONTHLY'!E161</f>
        <v>TCN/L/S</v>
      </c>
      <c r="C159" s="5" t="str">
        <f t="shared" si="6"/>
        <v>L/S</v>
      </c>
      <c r="D159" s="6" t="e">
        <f>'[1]RAW 1'!F161</f>
        <v>#REF!</v>
      </c>
      <c r="E159" s="6" t="str">
        <f>'RAW MONTHLY'!O161</f>
        <v>TCN FREQUENCY CONTROL</v>
      </c>
      <c r="F159" s="6" t="e">
        <f t="shared" si="7"/>
        <v>#REF!</v>
      </c>
      <c r="G159" s="7">
        <f>'RAW MONTHLY'!H161</f>
        <v>0.64444444444444449</v>
      </c>
      <c r="H159" s="8">
        <f>'RAW MONTHLY'!I161</f>
        <v>0.99930555555555556</v>
      </c>
      <c r="I159" s="16">
        <f t="shared" si="8"/>
        <v>8.5166666666666675</v>
      </c>
      <c r="J159" s="6"/>
    </row>
    <row r="160" spans="1:10" ht="30" customHeight="1">
      <c r="A160" t="str">
        <f>'RAW MONTHLY'!C162</f>
        <v>OMI ADIO 33KV FDR</v>
      </c>
      <c r="B160" s="5" t="str">
        <f>'RAW MONTHLY'!E162</f>
        <v>TCN/L/S</v>
      </c>
      <c r="C160" s="5" t="str">
        <f t="shared" si="6"/>
        <v>L/S</v>
      </c>
      <c r="D160" s="6" t="e">
        <f>'[1]RAW 1'!F162</f>
        <v>#REF!</v>
      </c>
      <c r="E160" s="6" t="str">
        <f>'RAW MONTHLY'!O162</f>
        <v>TCN FREQUENCY CONTROL</v>
      </c>
      <c r="F160" s="6" t="e">
        <f t="shared" si="7"/>
        <v>#REF!</v>
      </c>
      <c r="G160" s="7">
        <f>'RAW MONTHLY'!H162</f>
        <v>0.64444444444444449</v>
      </c>
      <c r="H160" s="8">
        <f>'RAW MONTHLY'!I162</f>
        <v>0.99930555555555556</v>
      </c>
      <c r="I160" s="16">
        <f t="shared" si="8"/>
        <v>8.5166666666666675</v>
      </c>
      <c r="J160" s="6"/>
    </row>
    <row r="161" spans="1:10" ht="30" customHeight="1">
      <c r="A161" t="str">
        <f>'RAW MONTHLY'!C163</f>
        <v>APATA 33KV FDR</v>
      </c>
      <c r="B161" s="5" t="str">
        <f>'RAW MONTHLY'!E163</f>
        <v>EDC/E/F</v>
      </c>
      <c r="C161" s="5" t="str">
        <f t="shared" si="6"/>
        <v>EDC</v>
      </c>
      <c r="D161" s="6" t="e">
        <f>'[1]RAW 1'!F163</f>
        <v>#REF!</v>
      </c>
      <c r="E161" s="6" t="str">
        <f>'RAW MONTHLY'!O163</f>
        <v>EDC TRANSIENT FAULT</v>
      </c>
      <c r="F161" s="6" t="e">
        <f t="shared" si="7"/>
        <v>#REF!</v>
      </c>
      <c r="G161" s="7">
        <f>'RAW MONTHLY'!H163</f>
        <v>0.71527777777777779</v>
      </c>
      <c r="H161" s="8">
        <f>'RAW MONTHLY'!I163</f>
        <v>0.7270833333333333</v>
      </c>
      <c r="I161" s="16">
        <f t="shared" si="8"/>
        <v>0.28333333333333333</v>
      </c>
      <c r="J161" s="6"/>
    </row>
    <row r="162" spans="1:10" ht="30" customHeight="1">
      <c r="A162" t="str">
        <f>'RAW MONTHLY'!C164</f>
        <v>INTERCHANGE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TRIPPED,TRIED AND STYAYED</v>
      </c>
      <c r="F162" s="6" t="e">
        <f t="shared" si="7"/>
        <v>#REF!</v>
      </c>
      <c r="G162" s="7">
        <f>'RAW MONTHLY'!H164</f>
        <v>0.20972222222222223</v>
      </c>
      <c r="H162" s="8">
        <f>'RAW MONTHLY'!I164</f>
        <v>0.2590277777777778</v>
      </c>
      <c r="I162" s="16">
        <f t="shared" si="8"/>
        <v>1.1833333333333333</v>
      </c>
      <c r="J162" s="6"/>
    </row>
    <row r="163" spans="1:10" ht="30" customHeight="1">
      <c r="A163" t="str">
        <f>'RAW MONTHLY'!C165</f>
        <v>INDUSTRIAL 33KV</v>
      </c>
      <c r="B163" s="5" t="str">
        <f>'RAW MONTHLY'!E165</f>
        <v>EDC F/O</v>
      </c>
      <c r="C163" s="5" t="str">
        <f t="shared" si="6"/>
        <v>EDC</v>
      </c>
      <c r="D163" s="6" t="e">
        <f>'[1]RAW 1'!F165</f>
        <v>#REF!</v>
      </c>
      <c r="E163" s="6" t="str">
        <f>'RAW MONTHLY'!O165</f>
        <v>TRIPPED,TRIED AND STYAYED</v>
      </c>
      <c r="F163" s="6" t="e">
        <f t="shared" si="7"/>
        <v>#REF!</v>
      </c>
      <c r="G163" s="7">
        <f>'RAW MONTHLY'!H165</f>
        <v>0.32222222222222224</v>
      </c>
      <c r="H163" s="8">
        <f>'RAW MONTHLY'!I165</f>
        <v>0.3298611111111111</v>
      </c>
      <c r="I163" s="16">
        <f t="shared" si="8"/>
        <v>0.18333333333333332</v>
      </c>
      <c r="J163" s="6"/>
    </row>
    <row r="164" spans="1:10" ht="30" customHeight="1">
      <c r="A164" t="str">
        <f>'RAW MONTHLY'!C166</f>
        <v>INTERCHANGE 33KV</v>
      </c>
      <c r="B164" s="5" t="str">
        <f>'RAW MONTHLY'!E166</f>
        <v>EDC F/O</v>
      </c>
      <c r="C164" s="5" t="str">
        <f t="shared" si="6"/>
        <v>EDC</v>
      </c>
      <c r="D164" s="6" t="e">
        <f>'[1]RAW 1'!F166</f>
        <v>#REF!</v>
      </c>
      <c r="E164" s="6" t="str">
        <f>'RAW MONTHLY'!O166</f>
        <v>TRIPPED,TRIED AND STYAYED</v>
      </c>
      <c r="F164" s="6" t="e">
        <f t="shared" si="7"/>
        <v>#REF!</v>
      </c>
      <c r="G164" s="7">
        <f>'RAW MONTHLY'!H166</f>
        <v>0.37847222222222227</v>
      </c>
      <c r="H164" s="8">
        <f>'RAW MONTHLY'!I166</f>
        <v>0.39166666666666666</v>
      </c>
      <c r="I164" s="16">
        <f t="shared" si="8"/>
        <v>0.31666666666666665</v>
      </c>
      <c r="J164" s="6"/>
    </row>
    <row r="165" spans="1:10" ht="30" customHeight="1">
      <c r="A165" t="str">
        <f>'RAW MONTHLY'!C167</f>
        <v>EXPRESS 33KV</v>
      </c>
      <c r="B165" s="5" t="str">
        <f>'RAW MONTHLY'!E167</f>
        <v>TCN L/S</v>
      </c>
      <c r="C165" s="5" t="str">
        <f t="shared" si="6"/>
        <v>L/S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0.5805555555555556</v>
      </c>
      <c r="H165" s="8">
        <f>'RAW MONTHLY'!I167</f>
        <v>0.62916666666666665</v>
      </c>
      <c r="I165" s="16">
        <f t="shared" si="8"/>
        <v>1.1666666666666667</v>
      </c>
      <c r="J165" s="6"/>
    </row>
    <row r="166" spans="1:10" ht="30" customHeight="1">
      <c r="A166" t="str">
        <f>'RAW MONTHLY'!C168</f>
        <v>OLUYOLE 33KV</v>
      </c>
      <c r="B166" s="5" t="str">
        <f>'RAW MONTHLY'!E168</f>
        <v>TCN L/S</v>
      </c>
      <c r="C166" s="5" t="str">
        <f t="shared" si="6"/>
        <v>L/S</v>
      </c>
      <c r="D166" s="6" t="e">
        <f>'[1]RAW 1'!F168</f>
        <v>#REF!</v>
      </c>
      <c r="E166" s="6">
        <f>'RAW MONTHLY'!O168</f>
        <v>0</v>
      </c>
      <c r="F166" s="6" t="e">
        <f t="shared" si="7"/>
        <v>#REF!</v>
      </c>
      <c r="G166" s="7">
        <f>'RAW MONTHLY'!H168</f>
        <v>0.5805555555555556</v>
      </c>
      <c r="H166" s="8">
        <f>'RAW MONTHLY'!I168</f>
        <v>0.6</v>
      </c>
      <c r="I166" s="16">
        <f t="shared" si="8"/>
        <v>0.46666666666666667</v>
      </c>
      <c r="J166" s="43"/>
    </row>
    <row r="167" spans="1:10" ht="30" customHeight="1">
      <c r="A167" t="str">
        <f>'RAW MONTHLY'!C169</f>
        <v>LIBERTY 33KV</v>
      </c>
      <c r="B167" s="5" t="str">
        <f>'RAW MONTHLY'!E169</f>
        <v>TCN L/S</v>
      </c>
      <c r="C167" s="5" t="str">
        <f t="shared" si="6"/>
        <v>L/S</v>
      </c>
      <c r="D167" s="6" t="e">
        <f>'[1]RAW 1'!F169</f>
        <v>#REF!</v>
      </c>
      <c r="E167" s="6">
        <f>'RAW MONTHLY'!O169</f>
        <v>0</v>
      </c>
      <c r="F167" s="6" t="e">
        <f t="shared" si="7"/>
        <v>#REF!</v>
      </c>
      <c r="G167" s="7">
        <f>'RAW MONTHLY'!H169</f>
        <v>0.60069444444444442</v>
      </c>
      <c r="H167" s="8">
        <f>'RAW MONTHLY'!I169</f>
        <v>0.61458333333333337</v>
      </c>
      <c r="I167" s="16">
        <f t="shared" si="8"/>
        <v>0.33333333333333331</v>
      </c>
      <c r="J167" s="44"/>
    </row>
    <row r="168" spans="1:10" ht="30" customHeight="1">
      <c r="A168" t="str">
        <f>'RAW MONTHLY'!C170</f>
        <v>ROM 33KV</v>
      </c>
      <c r="B168" s="5" t="str">
        <f>'RAW MONTHLY'!E170</f>
        <v>EDC F/O</v>
      </c>
      <c r="C168" s="5" t="str">
        <f t="shared" si="6"/>
        <v>EDC</v>
      </c>
      <c r="D168" s="6" t="e">
        <f>'[1]RAW 1'!F170</f>
        <v>#REF!</v>
      </c>
      <c r="E168" s="6">
        <f>'RAW MONTHLY'!O170</f>
        <v>0</v>
      </c>
      <c r="F168" s="6" t="e">
        <f t="shared" si="7"/>
        <v>#REF!</v>
      </c>
      <c r="G168" s="7">
        <f>'RAW MONTHLY'!H170</f>
        <v>0.20972222222222223</v>
      </c>
      <c r="H168" s="8">
        <f>'RAW MONTHLY'!I170</f>
        <v>0.26041666666666669</v>
      </c>
      <c r="I168" s="16">
        <f t="shared" si="8"/>
        <v>1.2166666666666668</v>
      </c>
    </row>
    <row r="169" spans="1:10" ht="30" customHeight="1">
      <c r="A169" t="str">
        <f>'RAW MONTHLY'!C171</f>
        <v>ROM 33KV</v>
      </c>
      <c r="B169" s="5" t="str">
        <f>'RAW MONTHLY'!E171</f>
        <v>EDC F/O</v>
      </c>
      <c r="C169" s="5" t="str">
        <f t="shared" si="6"/>
        <v>EDC</v>
      </c>
      <c r="D169" s="6" t="e">
        <f>'[1]RAW 1'!F171</f>
        <v>#REF!</v>
      </c>
      <c r="E169" s="6">
        <f>'RAW MONTHLY'!O171</f>
        <v>0</v>
      </c>
      <c r="F169" s="6" t="e">
        <f t="shared" si="7"/>
        <v>#REF!</v>
      </c>
      <c r="G169" s="7">
        <f>'RAW MONTHLY'!H171</f>
        <v>0.37847222222222227</v>
      </c>
      <c r="H169" s="8">
        <f>'RAW MONTHLY'!I171</f>
        <v>0.39305555555555555</v>
      </c>
      <c r="I169" s="16">
        <f t="shared" si="8"/>
        <v>0.35</v>
      </c>
    </row>
    <row r="170" spans="1:10" ht="30" customHeight="1">
      <c r="A170" t="str">
        <f>'RAW MONTHLY'!C172</f>
        <v>ROM 33KV</v>
      </c>
      <c r="B170" s="5" t="str">
        <f>'RAW MONTHLY'!E172</f>
        <v>TCN L/S</v>
      </c>
      <c r="C170" s="5" t="str">
        <f t="shared" si="6"/>
        <v>L/S</v>
      </c>
      <c r="D170" s="6" t="e">
        <f>'[1]RAW 1'!F172</f>
        <v>#REF!</v>
      </c>
      <c r="E170" s="6">
        <f>'RAW MONTHLY'!O172</f>
        <v>0</v>
      </c>
      <c r="F170" s="6" t="e">
        <f t="shared" si="7"/>
        <v>#REF!</v>
      </c>
      <c r="G170" s="7">
        <f>'RAW MONTHLY'!H172</f>
        <v>0.50347222222222221</v>
      </c>
      <c r="H170" s="8">
        <f>'RAW MONTHLY'!I172</f>
        <v>0.99930555555555556</v>
      </c>
      <c r="I170" s="16">
        <f t="shared" si="8"/>
        <v>11.9</v>
      </c>
    </row>
    <row r="171" spans="1:10" ht="30" customHeight="1">
      <c r="A171" t="str">
        <f>'RAW MONTHLY'!C173</f>
        <v>APETE 33KV</v>
      </c>
      <c r="B171" s="5" t="str">
        <f>'RAW MONTHLY'!E173</f>
        <v>EDC F/O</v>
      </c>
      <c r="C171" s="5" t="str">
        <f t="shared" si="6"/>
        <v>EDC</v>
      </c>
      <c r="D171" s="6" t="e">
        <f>'[1]RAW 1'!F173</f>
        <v>#REF!</v>
      </c>
      <c r="E171" s="6">
        <f>'RAW MONTHLY'!O173</f>
        <v>0</v>
      </c>
      <c r="F171" s="6" t="e">
        <f t="shared" si="7"/>
        <v>#REF!</v>
      </c>
      <c r="G171" s="7">
        <f>'RAW MONTHLY'!H173</f>
        <v>0</v>
      </c>
      <c r="H171" s="8">
        <f>'RAW MONTHLY'!I173</f>
        <v>0.99930555555555556</v>
      </c>
      <c r="I171" s="16">
        <f t="shared" si="8"/>
        <v>23.983333333333334</v>
      </c>
    </row>
    <row r="172" spans="1:10" ht="30" customHeight="1">
      <c r="A172" t="str">
        <f>'RAW MONTHLY'!C174</f>
        <v>MINISTER 33KV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>
        <f>'RAW MONTHLY'!O174</f>
        <v>0</v>
      </c>
      <c r="F172" s="6" t="e">
        <f t="shared" si="7"/>
        <v>#REF!</v>
      </c>
      <c r="G172" s="7">
        <f>'RAW MONTHLY'!H174</f>
        <v>0</v>
      </c>
      <c r="H172" s="8">
        <f>'RAW MONTHLY'!I174</f>
        <v>0.23819444444444446</v>
      </c>
      <c r="I172" s="16">
        <f t="shared" si="8"/>
        <v>5.7166666666666668</v>
      </c>
    </row>
    <row r="173" spans="1:10" ht="30" customHeight="1">
      <c r="A173" t="str">
        <f>'RAW MONTHLY'!C175</f>
        <v>SAMONDA 33KV</v>
      </c>
      <c r="B173" s="5" t="str">
        <f>'RAW MONTHLY'!E175</f>
        <v>TCN L/S</v>
      </c>
      <c r="C173" s="5" t="str">
        <f t="shared" si="6"/>
        <v>L/S</v>
      </c>
      <c r="D173" s="6" t="e">
        <f>'[1]RAW 1'!F175</f>
        <v>#REF!</v>
      </c>
      <c r="E173" s="6">
        <f>'RAW MONTHLY'!O175</f>
        <v>0</v>
      </c>
      <c r="F173" s="6" t="e">
        <f t="shared" si="7"/>
        <v>#REF!</v>
      </c>
      <c r="G173" s="7">
        <f>'RAW MONTHLY'!H175</f>
        <v>0</v>
      </c>
      <c r="H173" s="8">
        <f>'RAW MONTHLY'!I175</f>
        <v>0.12986111111111112</v>
      </c>
      <c r="I173" s="16">
        <f t="shared" si="8"/>
        <v>3.1166666666666667</v>
      </c>
    </row>
    <row r="174" spans="1:10" ht="30" customHeight="1">
      <c r="A174" t="str">
        <f>'RAW MONTHLY'!C176</f>
        <v>MINISTER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>
        <f>'RAW MONTHLY'!O176</f>
        <v>0</v>
      </c>
      <c r="F174" s="6" t="e">
        <f t="shared" si="7"/>
        <v>#REF!</v>
      </c>
      <c r="G174" s="7">
        <f>'RAW MONTHLY'!H176</f>
        <v>0.42083333333333334</v>
      </c>
      <c r="H174" s="8">
        <f>'RAW MONTHLY'!I176</f>
        <v>0.99930555555555556</v>
      </c>
      <c r="I174" s="16">
        <f t="shared" si="8"/>
        <v>13.883333333333333</v>
      </c>
    </row>
    <row r="175" spans="1:10" ht="30" customHeight="1">
      <c r="A175" t="str">
        <f>'RAW MONTHLY'!C177</f>
        <v>SAMONDA 33KV</v>
      </c>
      <c r="B175" s="5" t="str">
        <f>'RAW MONTHLY'!E177</f>
        <v>EDC F/O</v>
      </c>
      <c r="C175" s="5" t="str">
        <f t="shared" si="6"/>
        <v>EDC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0.4909722222222222</v>
      </c>
      <c r="H175" s="8">
        <f>'RAW MONTHLY'!I177</f>
        <v>0.50902777777777775</v>
      </c>
      <c r="I175" s="16">
        <f t="shared" si="8"/>
        <v>0.43333333333333335</v>
      </c>
      <c r="J175" s="30"/>
    </row>
    <row r="176" spans="1:10" ht="30" customHeight="1">
      <c r="A176" t="str">
        <f>'RAW MONTHLY'!C178</f>
        <v>AGODI 2 33KV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0.65694444444444444</v>
      </c>
      <c r="H176" s="8">
        <f>'RAW MONTHLY'!I178</f>
        <v>0.99930555555555556</v>
      </c>
      <c r="I176" s="16">
        <f t="shared" si="8"/>
        <v>8.2166666666666668</v>
      </c>
      <c r="J176" s="30"/>
    </row>
    <row r="177" spans="1:10" ht="30" customHeight="1">
      <c r="A177" t="str">
        <f>'RAW MONTHLY'!C179</f>
        <v>ELEYELE 33KV</v>
      </c>
      <c r="B177" s="5" t="str">
        <f>'RAW MONTHLY'!E179</f>
        <v>TCN L/S</v>
      </c>
      <c r="C177" s="5" t="str">
        <f t="shared" si="6"/>
        <v>L/S</v>
      </c>
      <c r="D177" s="6" t="e">
        <f>'[1]RAW 1'!F179</f>
        <v>#REF!</v>
      </c>
      <c r="E177" s="6">
        <f>'RAW MONTHLY'!O179</f>
        <v>0</v>
      </c>
      <c r="F177" s="6" t="e">
        <f t="shared" si="7"/>
        <v>#REF!</v>
      </c>
      <c r="G177" s="7">
        <f>'RAW MONTHLY'!H179</f>
        <v>0.80069444444444438</v>
      </c>
      <c r="H177" s="8">
        <f>'RAW MONTHLY'!I179</f>
        <v>0.84166666666666667</v>
      </c>
      <c r="I177" s="16">
        <f t="shared" si="8"/>
        <v>0.98333333333333328</v>
      </c>
      <c r="J177" s="30"/>
    </row>
    <row r="178" spans="1:10" ht="30" customHeight="1">
      <c r="A178" t="str">
        <f>'RAW MONTHLY'!C180</f>
        <v>ERUWA TOWN 33KV FDR</v>
      </c>
      <c r="B178" s="5" t="str">
        <f>'RAW MONTHLY'!E180</f>
        <v>TCN/L/S</v>
      </c>
      <c r="C178" s="5" t="str">
        <f t="shared" si="6"/>
        <v>L/S</v>
      </c>
      <c r="D178" s="6" t="e">
        <f>'[1]RAW 1'!F180</f>
        <v>#REF!</v>
      </c>
      <c r="E178" s="6" t="str">
        <f>'RAW MONTHLY'!O180</f>
        <v>TCN FREQUENCY CONTROL</v>
      </c>
      <c r="F178" s="6" t="e">
        <f t="shared" si="7"/>
        <v>#REF!</v>
      </c>
      <c r="G178" s="7">
        <f>'RAW MONTHLY'!H180</f>
        <v>0.64444444444444449</v>
      </c>
      <c r="H178" s="8">
        <f>'RAW MONTHLY'!I180</f>
        <v>0.99930555555555556</v>
      </c>
      <c r="I178" s="16">
        <f t="shared" si="8"/>
        <v>8.5166666666666675</v>
      </c>
      <c r="J178" s="30"/>
    </row>
    <row r="179" spans="1:10" ht="30" customHeight="1">
      <c r="A179" t="str">
        <f>'RAW MONTHLY'!C181</f>
        <v>OMI ADIO 33KV FDR</v>
      </c>
      <c r="B179" s="5" t="str">
        <f>'RAW MONTHLY'!E181</f>
        <v>TCN/L/S</v>
      </c>
      <c r="C179" s="5" t="str">
        <f t="shared" si="6"/>
        <v>L/S</v>
      </c>
      <c r="D179" s="6" t="e">
        <f>'[1]RAW 1'!F181</f>
        <v>#REF!</v>
      </c>
      <c r="E179" s="6" t="str">
        <f>'RAW MONTHLY'!O181</f>
        <v>TCN FREQUENCY CONTROL</v>
      </c>
      <c r="F179" s="6" t="e">
        <f t="shared" si="7"/>
        <v>#REF!</v>
      </c>
      <c r="G179" s="7">
        <f>'RAW MONTHLY'!H181</f>
        <v>0.64444444444444449</v>
      </c>
      <c r="H179" s="8">
        <f>'RAW MONTHLY'!I181</f>
        <v>0.99930555555555556</v>
      </c>
      <c r="I179" s="16">
        <f t="shared" si="8"/>
        <v>8.5166666666666675</v>
      </c>
      <c r="J179" s="30"/>
    </row>
    <row r="180" spans="1:10" ht="30" customHeight="1">
      <c r="A180" t="str">
        <f>'RAW MONTHLY'!C182</f>
        <v>OMI ADIO 33KV FDR</v>
      </c>
      <c r="B180" s="5" t="str">
        <f>'RAW MONTHLY'!E182</f>
        <v>EDC/E/F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TCN TRANSFORMER LIMITATION</v>
      </c>
      <c r="F180" s="6" t="e">
        <f t="shared" si="7"/>
        <v>#REF!</v>
      </c>
      <c r="G180" s="7">
        <f>'RAW MONTHLY'!H182</f>
        <v>0.14583333333333334</v>
      </c>
      <c r="H180" s="8">
        <f>'RAW MONTHLY'!I182</f>
        <v>0.99930555555555556</v>
      </c>
      <c r="I180" s="16">
        <f t="shared" si="8"/>
        <v>20.483333333333334</v>
      </c>
      <c r="J180" s="30"/>
    </row>
    <row r="181" spans="1:10" ht="30" customHeight="1">
      <c r="A181" t="str">
        <f>'RAW MONTHLY'!C183</f>
        <v>ERUWA/LANLATE 33KVA FDR</v>
      </c>
      <c r="B181" s="5" t="str">
        <f>'RAW MONTHLY'!E183</f>
        <v>EDC/E/F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EDC TRANCIENT FAULT</v>
      </c>
      <c r="F181" s="6" t="e">
        <f t="shared" si="7"/>
        <v>#REF!</v>
      </c>
      <c r="G181" s="7">
        <f>'RAW MONTHLY'!H183</f>
        <v>0.4680555555555555</v>
      </c>
      <c r="H181" s="8">
        <f>'RAW MONTHLY'!I183</f>
        <v>0.4861111111111111</v>
      </c>
      <c r="I181" s="16">
        <f t="shared" si="8"/>
        <v>0.43333333333333335</v>
      </c>
      <c r="J181" s="30"/>
    </row>
    <row r="182" spans="1:10" ht="30" customHeight="1">
      <c r="A182" t="str">
        <f>'RAW MONTHLY'!C184</f>
        <v>ERUWA/LANLATE 33KVA FDR</v>
      </c>
      <c r="B182" s="5" t="str">
        <f>'RAW MONTHLY'!E184</f>
        <v>EDC/E/F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EDC TRANCIENT FAULT</v>
      </c>
      <c r="F182" s="6" t="e">
        <f t="shared" si="7"/>
        <v>#REF!</v>
      </c>
      <c r="G182" s="7">
        <f>'RAW MONTHLY'!H184</f>
        <v>0.64236111111111105</v>
      </c>
      <c r="H182" s="8">
        <f>'RAW MONTHLY'!I184</f>
        <v>0.65347222222222223</v>
      </c>
      <c r="I182" s="16">
        <f t="shared" si="8"/>
        <v>0.26666666666666666</v>
      </c>
      <c r="J182" s="37"/>
    </row>
    <row r="183" spans="1:10" ht="30" customHeight="1">
      <c r="A183" t="str">
        <f>'RAW MONTHLY'!C185</f>
        <v>APATA 33KV FDR</v>
      </c>
      <c r="B183" s="5" t="str">
        <f>'RAW MONTHLY'!E185</f>
        <v>EDC/E/F</v>
      </c>
      <c r="C183" s="5" t="str">
        <f t="shared" si="6"/>
        <v>EDC</v>
      </c>
      <c r="D183" s="6" t="e">
        <f>'[1]RAW 1'!F185</f>
        <v>#REF!</v>
      </c>
      <c r="E183" s="6" t="str">
        <f>'RAW MONTHLY'!O185</f>
        <v>EDC TRANCIENT FAULT</v>
      </c>
      <c r="F183" s="6" t="e">
        <f t="shared" si="7"/>
        <v>#REF!</v>
      </c>
      <c r="G183" s="7">
        <f>'RAW MONTHLY'!H185</f>
        <v>0.69444444444444453</v>
      </c>
      <c r="H183" s="8">
        <f>'RAW MONTHLY'!I185</f>
        <v>0.81180555555555556</v>
      </c>
      <c r="I183" s="16">
        <f t="shared" si="8"/>
        <v>2.8166666666666664</v>
      </c>
      <c r="J183" s="30"/>
    </row>
    <row r="184" spans="1:10" ht="30" customHeight="1">
      <c r="A184" t="str">
        <f>'RAW MONTHLY'!C186</f>
        <v>ERUWA/LANLATE 33KVA FDR</v>
      </c>
      <c r="B184" s="5" t="str">
        <f>'RAW MONTHLY'!E186</f>
        <v>EDC/E/F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EDC TRANCIENT FAULT</v>
      </c>
      <c r="F184" s="6" t="e">
        <f t="shared" si="7"/>
        <v>#REF!</v>
      </c>
      <c r="G184" s="7">
        <f>'RAW MONTHLY'!H186</f>
        <v>0.69444444444444453</v>
      </c>
      <c r="H184" s="8">
        <f>'RAW MONTHLY'!I186</f>
        <v>0.86805555555555547</v>
      </c>
      <c r="I184" s="16">
        <f t="shared" si="8"/>
        <v>4.166666666666667</v>
      </c>
      <c r="J184" s="30"/>
    </row>
    <row r="185" spans="1:10" ht="30" customHeight="1">
      <c r="A185" t="str">
        <f>'RAW MONTHLY'!C187</f>
        <v>EXPRESS 33KV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TRIPPED,TRIED AND STYAYED</v>
      </c>
      <c r="F185" s="6" t="e">
        <f t="shared" si="7"/>
        <v>#REF!</v>
      </c>
      <c r="G185" s="7">
        <f>'RAW MONTHLY'!H187</f>
        <v>5.5555555555555552E-2</v>
      </c>
      <c r="H185" s="8">
        <f>'RAW MONTHLY'!I187</f>
        <v>6.6666666666666666E-2</v>
      </c>
      <c r="I185" s="16">
        <f t="shared" si="8"/>
        <v>0.26666666666666666</v>
      </c>
      <c r="J185" s="30"/>
    </row>
    <row r="186" spans="1:10" ht="30" customHeight="1">
      <c r="A186" t="str">
        <f>'RAW MONTHLY'!C188</f>
        <v>INTERCHANGE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TRIPPED,TRIED AND STYAYED</v>
      </c>
      <c r="F186" s="6" t="e">
        <f t="shared" si="7"/>
        <v>#REF!</v>
      </c>
      <c r="G186" s="7">
        <f>'RAW MONTHLY'!H188</f>
        <v>7.9861111111111105E-2</v>
      </c>
      <c r="H186" s="8">
        <f>'RAW MONTHLY'!I188</f>
        <v>0.29722222222222222</v>
      </c>
      <c r="I186" s="16">
        <f t="shared" si="8"/>
        <v>5.2166666666666668</v>
      </c>
      <c r="J186" s="30"/>
    </row>
    <row r="187" spans="1:10" ht="30" customHeight="1">
      <c r="A187" t="str">
        <f>'RAW MONTHLY'!C189</f>
        <v>INTERCHANGE 33KV</v>
      </c>
      <c r="B187" s="5" t="str">
        <f>'RAW MONTHLY'!E189</f>
        <v>TCN L/S</v>
      </c>
      <c r="C187" s="5" t="str">
        <f t="shared" si="6"/>
        <v>L/S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0.39444444444444443</v>
      </c>
      <c r="H187" s="8">
        <f>'RAW MONTHLY'!I189</f>
        <v>0.41597222222222219</v>
      </c>
      <c r="I187" s="16">
        <f t="shared" si="8"/>
        <v>0.51666666666666672</v>
      </c>
      <c r="J187" s="37"/>
    </row>
    <row r="188" spans="1:10" ht="30" customHeight="1">
      <c r="A188" t="str">
        <f>'RAW MONTHLY'!C190</f>
        <v>EXPRESS 33KV</v>
      </c>
      <c r="B188" s="5" t="str">
        <f>'RAW MONTHLY'!E190</f>
        <v>TCN L/S</v>
      </c>
      <c r="C188" s="5" t="str">
        <f t="shared" si="6"/>
        <v>L/S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0.39444444444444443</v>
      </c>
      <c r="H188" s="8">
        <f>'RAW MONTHLY'!I190</f>
        <v>0.41180555555555554</v>
      </c>
      <c r="I188" s="16">
        <f t="shared" si="8"/>
        <v>0.41666666666666669</v>
      </c>
      <c r="J188" s="37"/>
    </row>
    <row r="189" spans="1:10" ht="30" customHeight="1">
      <c r="A189" t="str">
        <f>'RAW MONTHLY'!C191</f>
        <v>INDUSTRIAL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TRIPPED,TRIED AND STYAYED</v>
      </c>
      <c r="F189" s="6" t="e">
        <f t="shared" si="7"/>
        <v>#REF!</v>
      </c>
      <c r="G189" s="7">
        <f>'RAW MONTHLY'!H191</f>
        <v>0.4145833333333333</v>
      </c>
      <c r="H189" s="8">
        <f>'RAW MONTHLY'!I191</f>
        <v>0.42638888888888887</v>
      </c>
      <c r="I189" s="16">
        <f t="shared" si="8"/>
        <v>0.28333333333333333</v>
      </c>
      <c r="J189" s="30"/>
    </row>
    <row r="190" spans="1:10" ht="30" customHeight="1">
      <c r="A190" t="str">
        <f>'RAW MONTHLY'!C192</f>
        <v>OLUYOLE 33KV</v>
      </c>
      <c r="B190" s="5" t="str">
        <f>'RAW MONTHLY'!E192</f>
        <v>TCN P/O</v>
      </c>
      <c r="C190" s="5" t="str">
        <f t="shared" si="6"/>
        <v>P/O</v>
      </c>
      <c r="D190" s="6" t="e">
        <f>'[1]RAW 1'!F192</f>
        <v>#REF!</v>
      </c>
      <c r="E190" s="6" t="str">
        <f>'RAW MONTHLY'!O192</f>
        <v>TO AMEND HOT SPOT ON T1 SECONDARY AT AYEDE TCN</v>
      </c>
      <c r="F190" s="6" t="e">
        <f t="shared" si="7"/>
        <v>#REF!</v>
      </c>
      <c r="G190" s="7">
        <f>'RAW MONTHLY'!H192</f>
        <v>0.4291666666666667</v>
      </c>
      <c r="H190" s="8">
        <f>'RAW MONTHLY'!I192</f>
        <v>0.52638888888888891</v>
      </c>
      <c r="I190" s="16">
        <f t="shared" si="8"/>
        <v>2.3333333333333335</v>
      </c>
      <c r="J190" s="30"/>
    </row>
    <row r="191" spans="1:10" ht="30" customHeight="1">
      <c r="A191" t="str">
        <f>'RAW MONTHLY'!C193</f>
        <v>EXPRESS 33KV</v>
      </c>
      <c r="B191" s="5" t="str">
        <f>'RAW MONTHLY'!E193</f>
        <v>TCN P/O</v>
      </c>
      <c r="C191" s="5" t="str">
        <f t="shared" si="6"/>
        <v>P/O</v>
      </c>
      <c r="D191" s="6" t="e">
        <f>'[1]RAW 1'!F193</f>
        <v>#REF!</v>
      </c>
      <c r="E191" s="6" t="str">
        <f>'RAW MONTHLY'!O193</f>
        <v>TO AMEND HOT SPOT ON T1 SECONDARY AT AYEDE TCN</v>
      </c>
      <c r="F191" s="6" t="e">
        <f t="shared" si="7"/>
        <v>#REF!</v>
      </c>
      <c r="G191" s="7">
        <f>'RAW MONTHLY'!H193</f>
        <v>0.4291666666666667</v>
      </c>
      <c r="H191" s="8">
        <f>'RAW MONTHLY'!I193</f>
        <v>0.52847222222222223</v>
      </c>
      <c r="I191" s="16">
        <f t="shared" si="8"/>
        <v>2.3833333333333333</v>
      </c>
      <c r="J191" s="30"/>
    </row>
    <row r="192" spans="1:10" ht="30" customHeight="1">
      <c r="A192" t="str">
        <f>'RAW MONTHLY'!C194</f>
        <v>INTERCHANGE 33KV</v>
      </c>
      <c r="B192" s="5" t="str">
        <f>'RAW MONTHLY'!E194</f>
        <v>TCN L/S</v>
      </c>
      <c r="C192" s="5" t="str">
        <f t="shared" si="6"/>
        <v>L/S</v>
      </c>
      <c r="D192" s="6" t="e">
        <f>'[1]RAW 1'!F194</f>
        <v>#REF!</v>
      </c>
      <c r="E192" s="6">
        <f>'RAW MONTHLY'!O194</f>
        <v>0</v>
      </c>
      <c r="F192" s="6" t="e">
        <f t="shared" si="7"/>
        <v>#REF!</v>
      </c>
      <c r="G192" s="7">
        <f>'RAW MONTHLY'!H194</f>
        <v>0.48194444444444445</v>
      </c>
      <c r="H192" s="8">
        <f>'RAW MONTHLY'!I194</f>
        <v>0.53263888888888888</v>
      </c>
      <c r="I192" s="16">
        <f t="shared" si="8"/>
        <v>1.2166666666666668</v>
      </c>
      <c r="J192" s="30"/>
    </row>
    <row r="193" spans="1:10" ht="30" customHeight="1">
      <c r="A193" t="str">
        <f>'RAW MONTHLY'!C195</f>
        <v>LIBERTY 33KV</v>
      </c>
      <c r="B193" s="5" t="str">
        <f>'RAW MONTHLY'!E195</f>
        <v>EDC F/O</v>
      </c>
      <c r="C193" s="5" t="str">
        <f t="shared" si="6"/>
        <v>EDC</v>
      </c>
      <c r="D193" s="6" t="e">
        <f>'[1]RAW 1'!F195</f>
        <v>#REF!</v>
      </c>
      <c r="E193" s="6" t="str">
        <f>'RAW MONTHLY'!O195</f>
        <v>TRIPPED,TRIED AND STYAYED</v>
      </c>
      <c r="F193" s="6" t="e">
        <f t="shared" si="7"/>
        <v>#REF!</v>
      </c>
      <c r="G193" s="7">
        <f>'RAW MONTHLY'!H195</f>
        <v>0.51527777777777783</v>
      </c>
      <c r="H193" s="8">
        <f>'RAW MONTHLY'!I195</f>
        <v>0.53125</v>
      </c>
      <c r="I193" s="16">
        <f t="shared" si="8"/>
        <v>0.38333333333333336</v>
      </c>
      <c r="J193" s="37"/>
    </row>
    <row r="194" spans="1:10" ht="30" customHeight="1">
      <c r="A194" t="str">
        <f>'RAW MONTHLY'!C196</f>
        <v>INDUSTRIAL 33KV</v>
      </c>
      <c r="B194" s="5" t="str">
        <f>'RAW MONTHLY'!E196</f>
        <v>EDC P/O</v>
      </c>
      <c r="C194" s="5" t="str">
        <f t="shared" si="6"/>
        <v>EDC</v>
      </c>
      <c r="D194" s="6" t="e">
        <f>'[1]RAW 1'!F196</f>
        <v>#REF!</v>
      </c>
      <c r="E194" s="6" t="str">
        <f>'RAW MONTHLY'!O196</f>
        <v>TO ERECT1 NO INTERMIDIATE POLE AT PODO AREA.</v>
      </c>
      <c r="F194" s="6" t="e">
        <f t="shared" si="7"/>
        <v>#REF!</v>
      </c>
      <c r="G194" s="7">
        <f>'RAW MONTHLY'!H196</f>
        <v>0.57013888888888886</v>
      </c>
      <c r="H194" s="8">
        <f>'RAW MONTHLY'!I196</f>
        <v>0.73125000000000007</v>
      </c>
      <c r="I194" s="16">
        <f t="shared" si="8"/>
        <v>3.8666666666666667</v>
      </c>
      <c r="J194" s="37"/>
    </row>
    <row r="195" spans="1:10" ht="30" customHeight="1">
      <c r="A195" t="str">
        <f>'RAW MONTHLY'!C197</f>
        <v>EXPRESS 33KV</v>
      </c>
      <c r="B195" s="5" t="str">
        <f>'RAW MONTHLY'!E197</f>
        <v>TCN L/S</v>
      </c>
      <c r="C195" s="5" t="str">
        <f t="shared" si="6"/>
        <v>L/S</v>
      </c>
      <c r="D195" s="6" t="e">
        <f>'[1]RAW 1'!F197</f>
        <v>#REF!</v>
      </c>
      <c r="E195" s="6">
        <f>'RAW MONTHLY'!O197</f>
        <v>0</v>
      </c>
      <c r="F195" s="6" t="e">
        <f t="shared" si="7"/>
        <v>#REF!</v>
      </c>
      <c r="G195" s="7">
        <f>'RAW MONTHLY'!H197</f>
        <v>0.68263888888888891</v>
      </c>
      <c r="H195" s="8">
        <f>'RAW MONTHLY'!I197</f>
        <v>0.7597222222222223</v>
      </c>
      <c r="I195" s="16">
        <f t="shared" si="8"/>
        <v>1.85</v>
      </c>
      <c r="J195" s="37"/>
    </row>
    <row r="196" spans="1:10" ht="30" customHeight="1">
      <c r="A196" t="str">
        <f>'RAW MONTHLY'!C198</f>
        <v>INTERCHANGE 33KV</v>
      </c>
      <c r="B196" s="5" t="str">
        <f>'RAW MONTHLY'!E198</f>
        <v>TCN 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>
        <f>'RAW MONTHLY'!O198</f>
        <v>0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0.84027777777777779</v>
      </c>
      <c r="H196" s="8">
        <f>'RAW MONTHLY'!I198</f>
        <v>0.99930555555555556</v>
      </c>
      <c r="I196" s="16">
        <f t="shared" ref="I196:I259" si="11">HOUR(H196-G196)+MINUTE(H196-G196)/60</f>
        <v>3.8166666666666664</v>
      </c>
      <c r="J196" s="37"/>
    </row>
    <row r="197" spans="1:10" ht="30" customHeight="1">
      <c r="A197" t="str">
        <f>'RAW MONTHLY'!C199</f>
        <v>ROM 33KV</v>
      </c>
      <c r="B197" s="5" t="str">
        <f>'RAW MONTHLY'!E199</f>
        <v>TCN L/S</v>
      </c>
      <c r="C197" s="5" t="str">
        <f t="shared" si="9"/>
        <v>L/S</v>
      </c>
      <c r="D197" s="6" t="e">
        <f>'[1]RAW 1'!F199</f>
        <v>#REF!</v>
      </c>
      <c r="E197" s="6">
        <f>'RAW MONTHLY'!O199</f>
        <v>0</v>
      </c>
      <c r="F197" s="6" t="e">
        <f t="shared" si="10"/>
        <v>#REF!</v>
      </c>
      <c r="G197" s="7">
        <f>'RAW MONTHLY'!H199</f>
        <v>0</v>
      </c>
      <c r="H197" s="8">
        <f>'RAW MONTHLY'!I199</f>
        <v>0.30069444444444443</v>
      </c>
      <c r="I197" s="16">
        <f t="shared" si="11"/>
        <v>7.2166666666666668</v>
      </c>
      <c r="J197" s="37"/>
    </row>
    <row r="198" spans="1:10" ht="30" customHeight="1">
      <c r="A198" t="str">
        <f>'RAW MONTHLY'!C200</f>
        <v>ROM 33KV</v>
      </c>
      <c r="B198" s="5" t="str">
        <f>'RAW MONTHLY'!E200</f>
        <v>TCN L/S</v>
      </c>
      <c r="C198" s="5" t="str">
        <f t="shared" si="9"/>
        <v>L/S</v>
      </c>
      <c r="D198" s="6" t="e">
        <f>'[1]RAW 1'!F200</f>
        <v>#REF!</v>
      </c>
      <c r="E198" s="6">
        <f>'RAW MONTHLY'!O200</f>
        <v>0</v>
      </c>
      <c r="F198" s="6" t="e">
        <f t="shared" si="10"/>
        <v>#REF!</v>
      </c>
      <c r="G198" s="7">
        <f>'RAW MONTHLY'!H200</f>
        <v>0.39444444444444443</v>
      </c>
      <c r="H198" s="8">
        <f>'RAW MONTHLY'!I200</f>
        <v>0.41666666666666669</v>
      </c>
      <c r="I198" s="16">
        <f t="shared" si="11"/>
        <v>0.53333333333333333</v>
      </c>
      <c r="J198" s="30"/>
    </row>
    <row r="199" spans="1:10" ht="30" customHeight="1">
      <c r="A199" t="str">
        <f>'RAW MONTHLY'!C201</f>
        <v>ROM 33KV</v>
      </c>
      <c r="B199" s="5" t="str">
        <f>'RAW MONTHLY'!E201</f>
        <v>EDC F/O</v>
      </c>
      <c r="C199" s="5" t="str">
        <f t="shared" si="9"/>
        <v>EDC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0.48194444444444445</v>
      </c>
      <c r="H199" s="8">
        <f>'RAW MONTHLY'!I201</f>
        <v>0.99930555555555556</v>
      </c>
      <c r="I199" s="16">
        <f t="shared" si="11"/>
        <v>12.416666666666666</v>
      </c>
      <c r="J199" s="37"/>
    </row>
    <row r="200" spans="1:10" ht="30" customHeight="1">
      <c r="A200" t="str">
        <f>'RAW MONTHLY'!C202</f>
        <v>APETE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0</v>
      </c>
      <c r="H200" s="8">
        <f>'RAW MONTHLY'!I202</f>
        <v>0.99930555555555556</v>
      </c>
      <c r="I200" s="16">
        <f t="shared" si="11"/>
        <v>23.983333333333334</v>
      </c>
      <c r="J200" s="30"/>
    </row>
    <row r="201" spans="1:10" ht="30" customHeight="1">
      <c r="A201" t="str">
        <f>'RAW MONTHLY'!C203</f>
        <v>MINISTER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>
        <f>'RAW MONTHLY'!O203</f>
        <v>0</v>
      </c>
      <c r="F201" s="6" t="e">
        <f t="shared" si="10"/>
        <v>#REF!</v>
      </c>
      <c r="G201" s="7">
        <f>'RAW MONTHLY'!H203</f>
        <v>0</v>
      </c>
      <c r="H201" s="8">
        <f>'RAW MONTHLY'!I203</f>
        <v>0.92152777777777783</v>
      </c>
      <c r="I201" s="16">
        <f t="shared" si="11"/>
        <v>22.116666666666667</v>
      </c>
      <c r="J201" s="6"/>
    </row>
    <row r="202" spans="1:10" ht="30" customHeight="1">
      <c r="A202" t="str">
        <f>'RAW MONTHLY'!C204</f>
        <v>AGODI 2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BRANCHES OF TREE WAS CUT OFF AT OPPOSITE AGODI ISS</v>
      </c>
      <c r="F202" s="6" t="e">
        <f t="shared" si="10"/>
        <v>#REF!</v>
      </c>
      <c r="G202" s="7">
        <f>'RAW MONTHLY'!H204</f>
        <v>0</v>
      </c>
      <c r="H202" s="8">
        <f>'RAW MONTHLY'!I204</f>
        <v>0.58958333333333335</v>
      </c>
      <c r="I202" s="16">
        <f t="shared" si="11"/>
        <v>14.15</v>
      </c>
      <c r="J202" s="6"/>
    </row>
    <row r="203" spans="1:10" ht="30" customHeight="1">
      <c r="A203" t="str">
        <f>'RAW MONTHLY'!C205</f>
        <v>AGODI 1 33KV</v>
      </c>
      <c r="B203" s="5" t="str">
        <f>'RAW MONTHLY'!E205</f>
        <v>TCN L/S</v>
      </c>
      <c r="C203" s="5" t="str">
        <f t="shared" si="9"/>
        <v>L/S</v>
      </c>
      <c r="D203" s="6" t="e">
        <f>'[1]RAW 1'!F205</f>
        <v>#REF!</v>
      </c>
      <c r="E203" s="6">
        <f>'RAW MONTHLY'!O205</f>
        <v>0</v>
      </c>
      <c r="F203" s="6" t="e">
        <f t="shared" si="10"/>
        <v>#REF!</v>
      </c>
      <c r="G203" s="7">
        <f>'RAW MONTHLY'!H205</f>
        <v>0.4368055555555555</v>
      </c>
      <c r="H203" s="8">
        <f>'RAW MONTHLY'!I205</f>
        <v>0.58958333333333335</v>
      </c>
      <c r="I203" s="16">
        <f t="shared" si="11"/>
        <v>3.6666666666666665</v>
      </c>
      <c r="J203" s="6"/>
    </row>
    <row r="204" spans="1:10" ht="30" customHeight="1">
      <c r="A204" t="str">
        <f>'RAW MONTHLY'!C206</f>
        <v>SAMONDA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>
        <f>'RAW MONTHLY'!O206</f>
        <v>0</v>
      </c>
      <c r="F204" s="6" t="e">
        <f t="shared" si="10"/>
        <v>#REF!</v>
      </c>
      <c r="G204" s="7">
        <f>'RAW MONTHLY'!H206</f>
        <v>0.49583333333333335</v>
      </c>
      <c r="H204" s="8">
        <f>'RAW MONTHLY'!I206</f>
        <v>0.52569444444444446</v>
      </c>
      <c r="I204" s="16">
        <f t="shared" si="11"/>
        <v>0.71666666666666667</v>
      </c>
      <c r="J204" s="6"/>
    </row>
    <row r="205" spans="1:10" ht="30" customHeight="1">
      <c r="A205" t="str">
        <f>'RAW MONTHLY'!C207</f>
        <v>SAMONDA 33KV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>
        <f>'RAW MONTHLY'!O207</f>
        <v>0</v>
      </c>
      <c r="F205" s="6" t="e">
        <f t="shared" si="10"/>
        <v>#REF!</v>
      </c>
      <c r="G205" s="7">
        <f>'RAW MONTHLY'!H207</f>
        <v>0.53055555555555556</v>
      </c>
      <c r="H205" s="8">
        <f>'RAW MONTHLY'!I207</f>
        <v>0.56319444444444444</v>
      </c>
      <c r="I205" s="16">
        <f t="shared" si="11"/>
        <v>0.78333333333333333</v>
      </c>
      <c r="J205" s="6"/>
    </row>
    <row r="206" spans="1:10" ht="30" customHeight="1">
      <c r="A206" t="str">
        <f>'RAW MONTHLY'!C208</f>
        <v>SAMONDA 33KV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RSTORED AFTER ISOLATOR WAS OPENED INFRONT OF THE ISS. LIFE FORTE OUT ON FAULT SUSPECT</v>
      </c>
      <c r="F206" s="6" t="e">
        <f t="shared" si="10"/>
        <v>#REF!</v>
      </c>
      <c r="G206" s="7">
        <f>'RAW MONTHLY'!H208</f>
        <v>0.57291666666666663</v>
      </c>
      <c r="H206" s="8">
        <f>'RAW MONTHLY'!I208</f>
        <v>0.78541666666666676</v>
      </c>
      <c r="I206" s="16">
        <f t="shared" si="11"/>
        <v>5.0999999999999996</v>
      </c>
      <c r="J206" s="6"/>
    </row>
    <row r="207" spans="1:10" ht="30" customHeight="1">
      <c r="A207" t="str">
        <f>'RAW MONTHLY'!C209</f>
        <v>IYAGANKU 33KV</v>
      </c>
      <c r="B207" s="5" t="str">
        <f>'RAW MONTHLY'!E209</f>
        <v>TCN L/S</v>
      </c>
      <c r="C207" s="5" t="str">
        <f t="shared" si="9"/>
        <v>L/S</v>
      </c>
      <c r="D207" s="6" t="e">
        <f>'[1]RAW 1'!F209</f>
        <v>#REF!</v>
      </c>
      <c r="E207" s="6">
        <f>'RAW MONTHLY'!O209</f>
        <v>0</v>
      </c>
      <c r="F207" s="6" t="e">
        <f t="shared" si="10"/>
        <v>#REF!</v>
      </c>
      <c r="G207" s="7">
        <f>'RAW MONTHLY'!H209</f>
        <v>0.84027777777777779</v>
      </c>
      <c r="H207" s="8">
        <f>'RAW MONTHLY'!I209</f>
        <v>0.96180555555555547</v>
      </c>
      <c r="I207" s="16">
        <f t="shared" si="11"/>
        <v>2.9166666666666665</v>
      </c>
      <c r="J207" s="6"/>
    </row>
    <row r="208" spans="1:10" ht="30" customHeight="1">
      <c r="A208" t="str">
        <f>'RAW MONTHLY'!C210</f>
        <v>ERUWA TOWN 33KV FDR</v>
      </c>
      <c r="B208" s="5" t="str">
        <f>'RAW MONTHLY'!E210</f>
        <v>EDC/F/O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EDC FORCED OUTAGE.</v>
      </c>
      <c r="F208" s="6" t="e">
        <f t="shared" si="10"/>
        <v>#REF!</v>
      </c>
      <c r="G208" s="7">
        <f>'RAW MONTHLY'!H210</f>
        <v>0</v>
      </c>
      <c r="H208" s="8">
        <f>'RAW MONTHLY'!I210</f>
        <v>0.99930555555555556</v>
      </c>
      <c r="I208" s="16">
        <f t="shared" si="11"/>
        <v>23.983333333333334</v>
      </c>
      <c r="J208" s="6"/>
    </row>
    <row r="209" spans="1:10" ht="30" customHeight="1">
      <c r="A209" t="str">
        <f>'RAW MONTHLY'!C211</f>
        <v>ERUWA/LANLATE 33KV FDR</v>
      </c>
      <c r="B209" s="5" t="str">
        <f>'RAW MONTHLY'!E211</f>
        <v>EDC/E/F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TRANSIENT FAULT</v>
      </c>
      <c r="F209" s="6" t="e">
        <f t="shared" si="10"/>
        <v>#REF!</v>
      </c>
      <c r="G209" s="7">
        <f>'RAW MONTHLY'!H211</f>
        <v>0</v>
      </c>
      <c r="H209" s="8">
        <f>'RAW MONTHLY'!I211</f>
        <v>2.0833333333333332E-2</v>
      </c>
      <c r="I209" s="16">
        <f t="shared" si="11"/>
        <v>0.5</v>
      </c>
      <c r="J209" s="6"/>
    </row>
    <row r="210" spans="1:10" ht="30" customHeight="1">
      <c r="A210" t="str">
        <f>'RAW MONTHLY'!C212</f>
        <v>OMI ADIO 33KV FDR</v>
      </c>
      <c r="B210" s="5" t="str">
        <f>'RAW MONTHLY'!E212</f>
        <v>EDC/E/F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EDC TRANSIENT FAULT</v>
      </c>
      <c r="F210" s="6" t="e">
        <f t="shared" si="10"/>
        <v>#REF!</v>
      </c>
      <c r="G210" s="7">
        <f>'RAW MONTHLY'!H212</f>
        <v>0</v>
      </c>
      <c r="H210" s="8">
        <f>'RAW MONTHLY'!I212</f>
        <v>0.99930555555555556</v>
      </c>
      <c r="I210" s="16">
        <f t="shared" si="11"/>
        <v>23.983333333333334</v>
      </c>
      <c r="J210" s="43"/>
    </row>
    <row r="211" spans="1:10" ht="30" customHeight="1">
      <c r="A211" t="str">
        <f>'RAW MONTHLY'!C213</f>
        <v>APATA 33KV FDR</v>
      </c>
      <c r="B211" s="5" t="str">
        <f>'RAW MONTHLY'!E213</f>
        <v>TCN/L/S</v>
      </c>
      <c r="C211" s="5" t="str">
        <f t="shared" si="9"/>
        <v>L/S</v>
      </c>
      <c r="D211" s="6" t="e">
        <f>'[1]RAW 1'!F213</f>
        <v>#REF!</v>
      </c>
      <c r="E211" s="6" t="str">
        <f>'RAW MONTHLY'!O213</f>
        <v>TCN TRANSFORMER LIMITATION</v>
      </c>
      <c r="F211" s="6" t="e">
        <f t="shared" si="10"/>
        <v>#REF!</v>
      </c>
      <c r="G211" s="7">
        <f>'RAW MONTHLY'!H213</f>
        <v>0.39374999999999999</v>
      </c>
      <c r="H211" s="8">
        <f>'RAW MONTHLY'!I213</f>
        <v>0.4069444444444445</v>
      </c>
      <c r="I211" s="16">
        <f t="shared" si="11"/>
        <v>0.31666666666666665</v>
      </c>
      <c r="J211" s="44"/>
    </row>
    <row r="212" spans="1:10" ht="30" customHeight="1">
      <c r="A212" t="str">
        <f>'RAW MONTHLY'!C214</f>
        <v>ERUWA/LANLATE 33KV FDR</v>
      </c>
      <c r="B212" s="5" t="str">
        <f>'RAW MONTHLY'!E214</f>
        <v>EDC/E/F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EDC TRANSIENT FAULT</v>
      </c>
      <c r="F212" s="6" t="e">
        <f t="shared" si="10"/>
        <v>#REF!</v>
      </c>
      <c r="G212" s="7">
        <f>'RAW MONTHLY'!H214</f>
        <v>0.42638888888888887</v>
      </c>
      <c r="H212" s="8">
        <f>'RAW MONTHLY'!I214</f>
        <v>0.78611111111111109</v>
      </c>
      <c r="I212" s="16">
        <f t="shared" si="11"/>
        <v>8.6333333333333329</v>
      </c>
      <c r="J212" s="44"/>
    </row>
    <row r="213" spans="1:10" ht="30" customHeight="1">
      <c r="A213" t="str">
        <f>'RAW MONTHLY'!C215</f>
        <v>APATA 33KV FDR</v>
      </c>
      <c r="B213" s="5" t="str">
        <f>'RAW MONTHLY'!E215</f>
        <v>EDC/E/F</v>
      </c>
      <c r="C213" s="5" t="str">
        <f t="shared" si="9"/>
        <v>EDC</v>
      </c>
      <c r="D213" s="6" t="e">
        <f>'[1]RAW 1'!F215</f>
        <v>#REF!</v>
      </c>
      <c r="E213" s="6" t="str">
        <f>'RAW MONTHLY'!O215</f>
        <v>EDC TRANSIENT FAULT</v>
      </c>
      <c r="F213" s="6" t="e">
        <f t="shared" si="10"/>
        <v>#REF!</v>
      </c>
      <c r="G213" s="7">
        <f>'RAW MONTHLY'!H215</f>
        <v>0.73472222222222217</v>
      </c>
      <c r="H213" s="8">
        <f>'RAW MONTHLY'!I215</f>
        <v>0.74236111111111114</v>
      </c>
      <c r="I213" s="16">
        <f t="shared" si="11"/>
        <v>0.18333333333333332</v>
      </c>
      <c r="J213" s="44"/>
    </row>
    <row r="214" spans="1:10" ht="30" customHeight="1">
      <c r="A214" t="str">
        <f>'RAW MONTHLY'!C216</f>
        <v>APATA 33KV FDR</v>
      </c>
      <c r="B214" s="5" t="str">
        <f>'RAW MONTHLY'!E216</f>
        <v>TCN/L/S</v>
      </c>
      <c r="C214" s="5" t="str">
        <f t="shared" si="9"/>
        <v>L/S</v>
      </c>
      <c r="D214" s="6" t="e">
        <f>'[1]RAW 1'!F216</f>
        <v>#REF!</v>
      </c>
      <c r="E214" s="6" t="str">
        <f>'RAW MONTHLY'!O216</f>
        <v>TCN TRANSFORMER LIMITATION</v>
      </c>
      <c r="F214" s="6" t="e">
        <f t="shared" si="10"/>
        <v>#REF!</v>
      </c>
      <c r="G214" s="7">
        <f>'RAW MONTHLY'!H216</f>
        <v>0.76736111111111116</v>
      </c>
      <c r="H214" s="8">
        <f>'RAW MONTHLY'!I216</f>
        <v>0.78611111111111109</v>
      </c>
      <c r="I214" s="16">
        <f t="shared" si="11"/>
        <v>0.45</v>
      </c>
      <c r="J214" s="43"/>
    </row>
    <row r="215" spans="1:10" ht="30" customHeight="1">
      <c r="A215" t="str">
        <f>'RAW MONTHLY'!C217</f>
        <v>LIBERTY 33KV</v>
      </c>
      <c r="B215" s="5" t="str">
        <f>'RAW MONTHLY'!E217</f>
        <v>EDC F/O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TRIPPED TRIED AND STAYED</v>
      </c>
      <c r="F215" s="6" t="e">
        <f t="shared" si="10"/>
        <v>#REF!</v>
      </c>
      <c r="G215" s="7">
        <f>'RAW MONTHLY'!H217</f>
        <v>7.4999999999999997E-2</v>
      </c>
      <c r="H215" s="8">
        <f>'RAW MONTHLY'!I217</f>
        <v>7.7777777777777779E-2</v>
      </c>
      <c r="I215" s="16">
        <f t="shared" si="11"/>
        <v>6.6666666666666666E-2</v>
      </c>
      <c r="J215" s="43"/>
    </row>
    <row r="216" spans="1:10" ht="30" customHeight="1">
      <c r="A216" t="str">
        <f>'RAW MONTHLY'!C218</f>
        <v>INTERCHANGE 33KV</v>
      </c>
      <c r="B216" s="5" t="str">
        <f>'RAW MONTHLY'!E218</f>
        <v>TCN L/S</v>
      </c>
      <c r="C216" s="5" t="str">
        <f t="shared" si="9"/>
        <v>L/S</v>
      </c>
      <c r="D216" s="6" t="e">
        <f>'[1]RAW 1'!F218</f>
        <v>#REF!</v>
      </c>
      <c r="E216" s="6">
        <f>'RAW MONTHLY'!O218</f>
        <v>0</v>
      </c>
      <c r="F216" s="6" t="e">
        <f t="shared" si="10"/>
        <v>#REF!</v>
      </c>
      <c r="G216" s="7">
        <f>'RAW MONTHLY'!H218</f>
        <v>0.34097222222222223</v>
      </c>
      <c r="H216" s="8">
        <f>'RAW MONTHLY'!I218</f>
        <v>0.51388888888888895</v>
      </c>
      <c r="I216" s="16">
        <f t="shared" si="11"/>
        <v>4.1500000000000004</v>
      </c>
      <c r="J216" s="43"/>
    </row>
    <row r="217" spans="1:10" ht="30" customHeight="1">
      <c r="A217" t="str">
        <f>'RAW MONTHLY'!C219</f>
        <v>OLUYOLE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TRIPPED TRIED AND STAYED</v>
      </c>
      <c r="F217" s="6" t="e">
        <f t="shared" si="10"/>
        <v>#REF!</v>
      </c>
      <c r="G217" s="7">
        <f>'RAW MONTHLY'!H219</f>
        <v>0.4458333333333333</v>
      </c>
      <c r="H217" s="8">
        <f>'RAW MONTHLY'!I219</f>
        <v>0.50763888888888886</v>
      </c>
      <c r="I217" s="16">
        <f t="shared" si="11"/>
        <v>1.4833333333333334</v>
      </c>
      <c r="J217" s="37"/>
    </row>
    <row r="218" spans="1:10" ht="30" customHeight="1">
      <c r="A218" t="str">
        <f>'RAW MONTHLY'!C220</f>
        <v>EXPRESS 33KV</v>
      </c>
      <c r="B218" s="5" t="str">
        <f>'RAW MONTHLY'!E220</f>
        <v>EDC F/O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TRIPPED TRIED AND STAYED</v>
      </c>
      <c r="F218" s="6" t="e">
        <f t="shared" si="10"/>
        <v>#REF!</v>
      </c>
      <c r="G218" s="7">
        <f>'RAW MONTHLY'!H220</f>
        <v>0.4458333333333333</v>
      </c>
      <c r="H218" s="8">
        <f>'RAW MONTHLY'!I220</f>
        <v>0.51250000000000007</v>
      </c>
      <c r="I218" s="16">
        <f t="shared" si="11"/>
        <v>1.6</v>
      </c>
      <c r="J218" s="37"/>
    </row>
    <row r="219" spans="1:10" ht="30" customHeight="1">
      <c r="A219" t="str">
        <f>'RAW MONTHLY'!C221</f>
        <v>INDUSTRIAL 33KV</v>
      </c>
      <c r="B219" s="5" t="str">
        <f>'RAW MONTHLY'!E221</f>
        <v>EDC F/O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TRIPPED TRIED AND STAYED</v>
      </c>
      <c r="F219" s="6" t="e">
        <f t="shared" si="10"/>
        <v>#REF!</v>
      </c>
      <c r="G219" s="7">
        <f>'RAW MONTHLY'!H221</f>
        <v>0.4465277777777778</v>
      </c>
      <c r="H219" s="8">
        <f>'RAW MONTHLY'!I221</f>
        <v>0.50902777777777775</v>
      </c>
      <c r="I219" s="16">
        <f t="shared" si="11"/>
        <v>1.5</v>
      </c>
      <c r="J219" s="37"/>
    </row>
    <row r="220" spans="1:10" ht="30" customHeight="1">
      <c r="A220" t="str">
        <f>'RAW MONTHLY'!C222</f>
        <v>EXPRESS 33KV</v>
      </c>
      <c r="B220" s="5" t="str">
        <f>'RAW MONTHLY'!E222</f>
        <v>EDC F/O</v>
      </c>
      <c r="C220" s="5" t="str">
        <f t="shared" si="9"/>
        <v>EDC</v>
      </c>
      <c r="D220" s="6" t="e">
        <f>'[1]RAW 1'!F222</f>
        <v>#REF!</v>
      </c>
      <c r="E220" s="6" t="str">
        <f>'RAW MONTHLY'!O222</f>
        <v>TRIPPED TRIED AND STAYED</v>
      </c>
      <c r="F220" s="6" t="e">
        <f t="shared" si="10"/>
        <v>#REF!</v>
      </c>
      <c r="G220" s="7">
        <f>'RAW MONTHLY'!H222</f>
        <v>0.51527777777777783</v>
      </c>
      <c r="H220" s="8">
        <f>'RAW MONTHLY'!I222</f>
        <v>0.68125000000000002</v>
      </c>
      <c r="I220" s="16">
        <f t="shared" si="11"/>
        <v>3.9833333333333334</v>
      </c>
      <c r="J220" s="37"/>
    </row>
    <row r="221" spans="1:10" ht="30" customHeight="1">
      <c r="A221" t="str">
        <f>'RAW MONTHLY'!C223</f>
        <v>INTERCHANGE 33KV</v>
      </c>
      <c r="B221" s="5" t="str">
        <f>'RAW MONTHLY'!E223</f>
        <v>EDC F/O</v>
      </c>
      <c r="C221" s="5" t="str">
        <f t="shared" si="9"/>
        <v>EDC</v>
      </c>
      <c r="D221" s="6" t="e">
        <f>'[1]RAW 1'!F223</f>
        <v>#REF!</v>
      </c>
      <c r="E221" s="6" t="str">
        <f>'RAW MONTHLY'!O223</f>
        <v>TRIPPED TRIED AND STAYED</v>
      </c>
      <c r="F221" s="6" t="e">
        <f t="shared" si="10"/>
        <v>#REF!</v>
      </c>
      <c r="G221" s="7">
        <f>'RAW MONTHLY'!H223</f>
        <v>0.52083333333333337</v>
      </c>
      <c r="H221" s="8">
        <f>'RAW MONTHLY'!I223</f>
        <v>0.5395833333333333</v>
      </c>
      <c r="I221" s="16">
        <f t="shared" si="11"/>
        <v>0.45</v>
      </c>
      <c r="J221" s="37"/>
    </row>
    <row r="222" spans="1:10" ht="30" customHeight="1">
      <c r="A222" t="str">
        <f>'RAW MONTHLY'!C224</f>
        <v>INTERCHANGE 33KV</v>
      </c>
      <c r="B222" s="5" t="str">
        <f>'RAW MONTHLY'!E224</f>
        <v>EDC F/O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TRIPPED TRIED AND STAYED</v>
      </c>
      <c r="F222" s="6" t="e">
        <f t="shared" si="10"/>
        <v>#REF!</v>
      </c>
      <c r="G222" s="7">
        <f>'RAW MONTHLY'!H224</f>
        <v>0.54027777777777775</v>
      </c>
      <c r="H222" s="8">
        <f>'RAW MONTHLY'!I224</f>
        <v>0.55069444444444449</v>
      </c>
      <c r="I222" s="16">
        <f t="shared" si="11"/>
        <v>0.25</v>
      </c>
      <c r="J222" s="37"/>
    </row>
    <row r="223" spans="1:10" ht="30" customHeight="1">
      <c r="A223" t="str">
        <f>'RAW MONTHLY'!C225</f>
        <v>LIBERTY 33KV</v>
      </c>
      <c r="B223" s="5" t="str">
        <f>'RAW MONTHLY'!E225</f>
        <v>TCN L/S</v>
      </c>
      <c r="C223" s="5" t="str">
        <f t="shared" si="9"/>
        <v>L/S</v>
      </c>
      <c r="D223" s="6" t="e">
        <f>'[1]RAW 1'!F225</f>
        <v>#REF!</v>
      </c>
      <c r="E223" s="6">
        <f>'RAW MONTHLY'!O225</f>
        <v>0</v>
      </c>
      <c r="F223" s="6" t="e">
        <f t="shared" si="10"/>
        <v>#REF!</v>
      </c>
      <c r="G223" s="7">
        <f>'RAW MONTHLY'!H225</f>
        <v>0.69305555555555554</v>
      </c>
      <c r="H223" s="8">
        <f>'RAW MONTHLY'!I225</f>
        <v>0.70347222222222217</v>
      </c>
      <c r="I223" s="16">
        <f t="shared" si="11"/>
        <v>0.25</v>
      </c>
      <c r="J223" s="37"/>
    </row>
    <row r="224" spans="1:10" ht="30" customHeight="1">
      <c r="A224" t="str">
        <f>'RAW MONTHLY'!C226</f>
        <v>ROM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</v>
      </c>
      <c r="H224" s="8">
        <f>'RAW MONTHLY'!I226</f>
        <v>0.99930555555555556</v>
      </c>
      <c r="I224" s="16">
        <f t="shared" si="11"/>
        <v>23.983333333333334</v>
      </c>
      <c r="J224" s="30"/>
    </row>
    <row r="225" spans="1:10" ht="30" customHeight="1">
      <c r="A225" t="str">
        <f>'RAW MONTHLY'!C227</f>
        <v>APETE 33KV</v>
      </c>
      <c r="B225" s="5" t="str">
        <f>'RAW MONTHLY'!E227</f>
        <v>EDC F/O</v>
      </c>
      <c r="C225" s="5" t="str">
        <f t="shared" si="9"/>
        <v>EDC</v>
      </c>
      <c r="D225" s="6" t="e">
        <f>'[1]RAW 1'!F227</f>
        <v>#REF!</v>
      </c>
      <c r="E225" s="6">
        <f>'RAW MONTHLY'!O227</f>
        <v>0</v>
      </c>
      <c r="F225" s="6" t="e">
        <f t="shared" si="10"/>
        <v>#REF!</v>
      </c>
      <c r="G225" s="7">
        <f>'RAW MONTHLY'!H227</f>
        <v>0</v>
      </c>
      <c r="H225" s="8">
        <f>'RAW MONTHLY'!I227</f>
        <v>0.99930555555555556</v>
      </c>
      <c r="I225" s="16">
        <f t="shared" si="11"/>
        <v>23.983333333333334</v>
      </c>
      <c r="J225" s="30"/>
    </row>
    <row r="226" spans="1:10" ht="30" customHeight="1">
      <c r="A226" t="str">
        <f>'RAW MONTHLY'!C228</f>
        <v>MINISTER 33KV</v>
      </c>
      <c r="B226" s="5" t="str">
        <f>'RAW MONTHLY'!E228</f>
        <v>EDC F/O</v>
      </c>
      <c r="C226" s="5" t="str">
        <f t="shared" si="9"/>
        <v>EDC</v>
      </c>
      <c r="D226" s="6" t="e">
        <f>'[1]RAW 1'!F228</f>
        <v>#REF!</v>
      </c>
      <c r="E226" s="6">
        <f>'RAW MONTHLY'!O228</f>
        <v>0</v>
      </c>
      <c r="F226" s="6" t="e">
        <f t="shared" si="10"/>
        <v>#REF!</v>
      </c>
      <c r="G226" s="7">
        <f>'RAW MONTHLY'!H228</f>
        <v>2.1527777777777781E-2</v>
      </c>
      <c r="H226" s="8">
        <f>'RAW MONTHLY'!I228</f>
        <v>0.96527777777777779</v>
      </c>
      <c r="I226" s="16">
        <f t="shared" si="11"/>
        <v>22.65</v>
      </c>
      <c r="J226" s="30"/>
    </row>
    <row r="227" spans="1:10" ht="30" customHeight="1">
      <c r="A227" t="str">
        <f>'RAW MONTHLY'!C229</f>
        <v>AGODI 2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 t="str">
        <f>'RAW MONTHLY'!O229</f>
        <v>FORCED OUTAGE DUE YELLOW PHASE UPRISER CABLE CUT AT TCN</v>
      </c>
      <c r="F227" s="6" t="e">
        <f t="shared" si="10"/>
        <v>#REF!</v>
      </c>
      <c r="G227" s="7">
        <f>'RAW MONTHLY'!H229</f>
        <v>0.27499999999999997</v>
      </c>
      <c r="H227" s="8">
        <f>'RAW MONTHLY'!I229</f>
        <v>0.57986111111111105</v>
      </c>
      <c r="I227" s="16">
        <f t="shared" si="11"/>
        <v>7.3166666666666664</v>
      </c>
      <c r="J227" s="30"/>
    </row>
    <row r="228" spans="1:10" ht="30" customHeight="1">
      <c r="A228" t="str">
        <f>'RAW MONTHLY'!C230</f>
        <v>SAMONDA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>
        <f>'RAW MONTHLY'!O230</f>
        <v>0</v>
      </c>
      <c r="F228" s="6" t="e">
        <f t="shared" si="10"/>
        <v>#REF!</v>
      </c>
      <c r="G228" s="7">
        <f>'RAW MONTHLY'!H230</f>
        <v>0.4375</v>
      </c>
      <c r="H228" s="8">
        <f>'RAW MONTHLY'!I230</f>
        <v>0.48055555555555557</v>
      </c>
      <c r="I228" s="16">
        <f t="shared" si="11"/>
        <v>1.0333333333333334</v>
      </c>
      <c r="J228" s="37"/>
    </row>
    <row r="229" spans="1:10" ht="30" customHeight="1">
      <c r="A229" t="str">
        <f>'RAW MONTHLY'!C231</f>
        <v>ELEYELE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>
        <f>'RAW MONTHLY'!O231</f>
        <v>0</v>
      </c>
      <c r="F229" s="6" t="e">
        <f t="shared" si="10"/>
        <v>#REF!</v>
      </c>
      <c r="G229" s="7">
        <f>'RAW MONTHLY'!H231</f>
        <v>0.43888888888888888</v>
      </c>
      <c r="H229" s="8">
        <f>'RAW MONTHLY'!I231</f>
        <v>0.51458333333333328</v>
      </c>
      <c r="I229" s="16">
        <f t="shared" si="11"/>
        <v>1.8166666666666667</v>
      </c>
      <c r="J229" s="30"/>
    </row>
    <row r="230" spans="1:10" ht="30" customHeight="1">
      <c r="A230" t="str">
        <f>'RAW MONTHLY'!C232</f>
        <v>AGODI 1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>
        <f>'RAW MONTHLY'!O232</f>
        <v>0</v>
      </c>
      <c r="F230" s="6" t="e">
        <f t="shared" si="10"/>
        <v>#REF!</v>
      </c>
      <c r="G230" s="7">
        <f>'RAW MONTHLY'!H232</f>
        <v>0.44097222222222227</v>
      </c>
      <c r="H230" s="8">
        <f>'RAW MONTHLY'!I232</f>
        <v>0.48402777777777778</v>
      </c>
      <c r="I230" s="16">
        <f t="shared" si="11"/>
        <v>1.0333333333333334</v>
      </c>
      <c r="J230" s="27"/>
    </row>
    <row r="231" spans="1:10" ht="30" customHeight="1">
      <c r="A231" t="str">
        <f>'RAW MONTHLY'!C233</f>
        <v>IYAGANKU 33KV</v>
      </c>
      <c r="B231" s="5" t="str">
        <f>'RAW MONTHLY'!E233</f>
        <v>TCN L/S</v>
      </c>
      <c r="C231" s="5" t="str">
        <f t="shared" si="9"/>
        <v>L/S</v>
      </c>
      <c r="D231" s="6" t="e">
        <f>'[1]RAW 1'!F233</f>
        <v>#REF!</v>
      </c>
      <c r="E231" s="6">
        <f>'RAW MONTHLY'!O233</f>
        <v>0</v>
      </c>
      <c r="F231" s="6" t="e">
        <f t="shared" si="10"/>
        <v>#REF!</v>
      </c>
      <c r="G231" s="7">
        <f>'RAW MONTHLY'!H233</f>
        <v>0.44375000000000003</v>
      </c>
      <c r="H231" s="8">
        <f>'RAW MONTHLY'!I233</f>
        <v>0.52222222222222225</v>
      </c>
      <c r="I231" s="16">
        <f t="shared" si="11"/>
        <v>1.8833333333333333</v>
      </c>
      <c r="J231" s="27"/>
    </row>
    <row r="232" spans="1:10" ht="30" customHeight="1">
      <c r="A232" t="str">
        <f>'RAW MONTHLY'!C234</f>
        <v>ERUWA TOWN 33KV FDR</v>
      </c>
      <c r="B232" s="5" t="str">
        <f>'RAW MONTHLY'!E234</f>
        <v>EDC/F/O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EDC FORCED OUTAGE</v>
      </c>
      <c r="F232" s="6" t="e">
        <f t="shared" si="10"/>
        <v>#REF!</v>
      </c>
      <c r="G232" s="7">
        <f>'RAW MONTHLY'!H234</f>
        <v>0</v>
      </c>
      <c r="H232" s="8">
        <f>'RAW MONTHLY'!I234</f>
        <v>0.99930555555555556</v>
      </c>
      <c r="I232" s="16">
        <f t="shared" si="11"/>
        <v>23.983333333333334</v>
      </c>
      <c r="J232" s="29"/>
    </row>
    <row r="233" spans="1:10" ht="30" customHeight="1">
      <c r="A233" t="str">
        <f>'RAW MONTHLY'!C235</f>
        <v>OMI ADIO 33KV FDR</v>
      </c>
      <c r="B233" s="5" t="str">
        <f>'RAW MONTHLY'!E235</f>
        <v>EDC/E/F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EDC PENDING FAULT</v>
      </c>
      <c r="F233" s="6" t="e">
        <f t="shared" si="10"/>
        <v>#REF!</v>
      </c>
      <c r="G233" s="7">
        <f>'RAW MONTHLY'!H235</f>
        <v>0</v>
      </c>
      <c r="H233" s="8">
        <f>'RAW MONTHLY'!I235</f>
        <v>0.99930555555555556</v>
      </c>
      <c r="I233" s="16">
        <f t="shared" si="11"/>
        <v>23.983333333333334</v>
      </c>
      <c r="J233" s="42"/>
    </row>
    <row r="234" spans="1:10" ht="30" customHeight="1">
      <c r="A234" t="str">
        <f>'RAW MONTHLY'!C236</f>
        <v>APATA 33KV FDR</v>
      </c>
      <c r="B234" s="5" t="str">
        <f>'RAW MONTHLY'!E236</f>
        <v>EDC/E/F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EDC TRANSCIENT FAULT</v>
      </c>
      <c r="F234" s="6" t="e">
        <f t="shared" si="10"/>
        <v>#REF!</v>
      </c>
      <c r="G234" s="7">
        <f>'RAW MONTHLY'!H236</f>
        <v>0.40625</v>
      </c>
      <c r="H234" s="8">
        <f>'RAW MONTHLY'!I236</f>
        <v>0.41319444444444442</v>
      </c>
      <c r="I234" s="16">
        <f t="shared" si="11"/>
        <v>0.16666666666666666</v>
      </c>
      <c r="J234" s="42"/>
    </row>
    <row r="235" spans="1:10" ht="30" customHeight="1">
      <c r="A235" t="str">
        <f>'RAW MONTHLY'!C237</f>
        <v>ERUWA/LANLATE 33KV FDR</v>
      </c>
      <c r="B235" s="5" t="str">
        <f>'RAW MONTHLY'!E237</f>
        <v>EDC/E/F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EDC PENDING FAULT</v>
      </c>
      <c r="F235" s="6" t="e">
        <f t="shared" si="10"/>
        <v>#REF!</v>
      </c>
      <c r="G235" s="7">
        <f>'RAW MONTHLY'!H237</f>
        <v>0.44166666666666665</v>
      </c>
      <c r="H235" s="8">
        <f>'RAW MONTHLY'!I237</f>
        <v>0.99930555555555556</v>
      </c>
      <c r="I235" s="16">
        <f t="shared" si="11"/>
        <v>13.383333333333333</v>
      </c>
      <c r="J235" s="20"/>
    </row>
    <row r="236" spans="1:10" ht="30" customHeight="1">
      <c r="A236" t="str">
        <f>'RAW MONTHLY'!C238</f>
        <v>APATA 33KV FDR</v>
      </c>
      <c r="B236" s="5" t="str">
        <f>'RAW MONTHLY'!E238</f>
        <v>EDC/E/F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EDC TRANSCIENT FAULT</v>
      </c>
      <c r="F236" s="6" t="e">
        <f t="shared" si="10"/>
        <v>#REF!</v>
      </c>
      <c r="G236" s="7">
        <f>'RAW MONTHLY'!H238</f>
        <v>0.4458333333333333</v>
      </c>
      <c r="H236" s="8">
        <f>'RAW MONTHLY'!I238</f>
        <v>0.51736111111111105</v>
      </c>
      <c r="I236" s="16">
        <f t="shared" si="11"/>
        <v>1.7166666666666668</v>
      </c>
      <c r="J236" s="30"/>
    </row>
    <row r="237" spans="1:10" ht="30" customHeight="1">
      <c r="A237" t="str">
        <f>'RAW MONTHLY'!C239</f>
        <v>APATA 33KV FDR</v>
      </c>
      <c r="B237" s="5" t="str">
        <f>'RAW MONTHLY'!E239</f>
        <v>EDC/F/O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BLUE PHASE J&amp;P DOP ON AUXILLIARY TRANSFOMER</v>
      </c>
      <c r="F237" s="6" t="e">
        <f t="shared" si="10"/>
        <v>#REF!</v>
      </c>
      <c r="G237" s="7">
        <f>'RAW MONTHLY'!H239</f>
        <v>0.53125</v>
      </c>
      <c r="H237" s="8">
        <f>'RAW MONTHLY'!I239</f>
        <v>0.70486111111111116</v>
      </c>
      <c r="I237" s="16">
        <f t="shared" si="11"/>
        <v>4.166666666666667</v>
      </c>
      <c r="J237" s="30"/>
    </row>
    <row r="238" spans="1:10" ht="30" customHeight="1">
      <c r="A238" t="str">
        <f>'RAW MONTHLY'!C240</f>
        <v>APATA 33KV FDR</v>
      </c>
      <c r="B238" s="5" t="str">
        <f>'RAW MONTHLY'!E240</f>
        <v>EDC/E/F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EDC TRANSCIENT FAULT</v>
      </c>
      <c r="F238" s="6" t="e">
        <f t="shared" si="10"/>
        <v>#REF!</v>
      </c>
      <c r="G238" s="7">
        <f>'RAW MONTHLY'!H240</f>
        <v>0.78402777777777777</v>
      </c>
      <c r="H238" s="8">
        <f>'RAW MONTHLY'!I240</f>
        <v>0.79027777777777775</v>
      </c>
      <c r="I238" s="16">
        <f t="shared" si="11"/>
        <v>0.15</v>
      </c>
      <c r="J238" s="30"/>
    </row>
    <row r="239" spans="1:10" ht="30" customHeight="1">
      <c r="A239" t="str">
        <f>'RAW MONTHLY'!C241</f>
        <v>OLUYOLE 33KV</v>
      </c>
      <c r="B239" s="5" t="str">
        <f>'RAW MONTHLY'!E241</f>
        <v>EDC F/O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EDC FORCED OUTAGE</v>
      </c>
      <c r="F239" s="6" t="e">
        <f t="shared" si="10"/>
        <v>#REF!</v>
      </c>
      <c r="G239" s="7">
        <f>'RAW MONTHLY'!H241</f>
        <v>0.13958333333333334</v>
      </c>
      <c r="H239" s="8">
        <f>'RAW MONTHLY'!I241</f>
        <v>0.14722222222222223</v>
      </c>
      <c r="I239" s="16">
        <f t="shared" si="11"/>
        <v>0.18333333333333332</v>
      </c>
      <c r="J239" s="30"/>
    </row>
    <row r="240" spans="1:10" ht="30" customHeight="1">
      <c r="A240" t="str">
        <f>'RAW MONTHLY'!C242</f>
        <v>INTERCHANGE 33KV</v>
      </c>
      <c r="B240" s="5" t="str">
        <f>'RAW MONTHLY'!E242</f>
        <v>TCN L/S</v>
      </c>
      <c r="C240" s="5" t="str">
        <f t="shared" si="9"/>
        <v>L/S</v>
      </c>
      <c r="D240" s="6" t="e">
        <f>'[1]RAW 1'!F242</f>
        <v>#REF!</v>
      </c>
      <c r="E240" s="6">
        <f>'RAW MONTHLY'!O242</f>
        <v>0</v>
      </c>
      <c r="F240" s="6" t="e">
        <f t="shared" si="10"/>
        <v>#REF!</v>
      </c>
      <c r="G240" s="7">
        <f>'RAW MONTHLY'!H242</f>
        <v>0.21388888888888891</v>
      </c>
      <c r="H240" s="8">
        <f>'RAW MONTHLY'!I242</f>
        <v>0.40902777777777777</v>
      </c>
      <c r="I240" s="16">
        <f t="shared" si="11"/>
        <v>4.6833333333333336</v>
      </c>
      <c r="J240" s="37"/>
    </row>
    <row r="241" spans="1:10" ht="30" customHeight="1">
      <c r="A241" t="str">
        <f>'RAW MONTHLY'!C243</f>
        <v>LIBERTY 33KV</v>
      </c>
      <c r="B241" s="5" t="str">
        <f>'RAW MONTHLY'!E243</f>
        <v>EDC F/O</v>
      </c>
      <c r="C241" s="5" t="str">
        <f t="shared" si="9"/>
        <v>EDC</v>
      </c>
      <c r="D241" s="6" t="e">
        <f>'[1]RAW 1'!F243</f>
        <v>#REF!</v>
      </c>
      <c r="E241" s="6">
        <f>'RAW MONTHLY'!O243</f>
        <v>0</v>
      </c>
      <c r="F241" s="6" t="e">
        <f t="shared" si="10"/>
        <v>#REF!</v>
      </c>
      <c r="G241" s="7">
        <f>'RAW MONTHLY'!H243</f>
        <v>0.29236111111111113</v>
      </c>
      <c r="H241" s="8">
        <f>'RAW MONTHLY'!I243</f>
        <v>0.32569444444444445</v>
      </c>
      <c r="I241" s="16">
        <f t="shared" si="11"/>
        <v>0.8</v>
      </c>
      <c r="J241" s="30"/>
    </row>
    <row r="242" spans="1:10" ht="30" customHeight="1">
      <c r="A242" t="str">
        <f>'RAW MONTHLY'!C244</f>
        <v>EXPRESS 33KV</v>
      </c>
      <c r="B242" s="5" t="str">
        <f>'RAW MONTHLY'!E244</f>
        <v>TCN L/S</v>
      </c>
      <c r="C242" s="5" t="str">
        <f t="shared" si="9"/>
        <v>L/S</v>
      </c>
      <c r="D242" s="6" t="e">
        <f>'[1]RAW 1'!F244</f>
        <v>#REF!</v>
      </c>
      <c r="E242" s="6">
        <f>'RAW MONTHLY'!O244</f>
        <v>0</v>
      </c>
      <c r="F242" s="6" t="e">
        <f t="shared" si="10"/>
        <v>#REF!</v>
      </c>
      <c r="G242" s="7">
        <f>'RAW MONTHLY'!H244</f>
        <v>0.51041666666666663</v>
      </c>
      <c r="H242" s="8">
        <f>'RAW MONTHLY'!I244</f>
        <v>0.68472222222222223</v>
      </c>
      <c r="I242" s="16">
        <f t="shared" si="11"/>
        <v>4.1833333333333336</v>
      </c>
      <c r="J242" s="27"/>
    </row>
    <row r="243" spans="1:10" ht="30" customHeight="1">
      <c r="A243" t="str">
        <f>'RAW MONTHLY'!C245</f>
        <v>INDUSTRIAL 33KV</v>
      </c>
      <c r="B243" s="5" t="str">
        <f>'RAW MONTHLY'!E245</f>
        <v>EDC F/O</v>
      </c>
      <c r="C243" s="5" t="str">
        <f t="shared" si="9"/>
        <v>EDC</v>
      </c>
      <c r="D243" s="6" t="e">
        <f>'[1]RAW 1'!F245</f>
        <v>#REF!</v>
      </c>
      <c r="E243" s="6">
        <f>'RAW MONTHLY'!O245</f>
        <v>0</v>
      </c>
      <c r="F243" s="6" t="e">
        <f t="shared" si="10"/>
        <v>#REF!</v>
      </c>
      <c r="G243" s="7">
        <f>'RAW MONTHLY'!H245</f>
        <v>0.51736111111111105</v>
      </c>
      <c r="H243" s="8">
        <f>'RAW MONTHLY'!I245</f>
        <v>0.54236111111111118</v>
      </c>
      <c r="I243" s="16">
        <f t="shared" si="11"/>
        <v>0.6</v>
      </c>
      <c r="J243" s="27"/>
    </row>
    <row r="244" spans="1:10" ht="30" customHeight="1">
      <c r="A244" t="str">
        <f>'RAW MONTHLY'!C246</f>
        <v>INTERCHANGE 33KV</v>
      </c>
      <c r="B244" s="5" t="str">
        <f>'RAW MONTHLY'!E246</f>
        <v>EDC F/O</v>
      </c>
      <c r="C244" s="5" t="str">
        <f t="shared" si="9"/>
        <v>EDC</v>
      </c>
      <c r="D244" s="6" t="e">
        <f>'[1]RAW 1'!F246</f>
        <v>#REF!</v>
      </c>
      <c r="E244" s="6">
        <f>'RAW MONTHLY'!O246</f>
        <v>0</v>
      </c>
      <c r="F244" s="6" t="e">
        <f t="shared" si="10"/>
        <v>#REF!</v>
      </c>
      <c r="G244" s="7">
        <f>'RAW MONTHLY'!H246</f>
        <v>0.54583333333333328</v>
      </c>
      <c r="H244" s="8">
        <f>'RAW MONTHLY'!I246</f>
        <v>0.71527777777777779</v>
      </c>
      <c r="I244" s="16">
        <f t="shared" si="11"/>
        <v>4.0666666666666664</v>
      </c>
      <c r="J244" s="29"/>
    </row>
    <row r="245" spans="1:10" ht="30" customHeight="1">
      <c r="A245" t="str">
        <f>'RAW MONTHLY'!C247</f>
        <v>INDUSTRIAL 33KV</v>
      </c>
      <c r="B245" s="5" t="str">
        <f>'RAW MONTHLY'!E247</f>
        <v>EDC F/O</v>
      </c>
      <c r="C245" s="5" t="str">
        <f t="shared" si="9"/>
        <v>EDC</v>
      </c>
      <c r="D245" s="6" t="e">
        <f>'[1]RAW 1'!F247</f>
        <v>#REF!</v>
      </c>
      <c r="E245" s="6">
        <f>'RAW MONTHLY'!O247</f>
        <v>0</v>
      </c>
      <c r="F245" s="6" t="e">
        <f t="shared" si="10"/>
        <v>#REF!</v>
      </c>
      <c r="G245" s="7">
        <f>'RAW MONTHLY'!H247</f>
        <v>0.54791666666666672</v>
      </c>
      <c r="H245" s="8">
        <f>'RAW MONTHLY'!I247</f>
        <v>0.68611111111111101</v>
      </c>
      <c r="I245" s="16">
        <f t="shared" si="11"/>
        <v>3.3166666666666664</v>
      </c>
      <c r="J245" s="42"/>
    </row>
    <row r="246" spans="1:10" ht="30" customHeight="1">
      <c r="A246" t="str">
        <f>'RAW MONTHLY'!C248</f>
        <v>LIBERTY 33KV</v>
      </c>
      <c r="B246" s="5" t="str">
        <f>'RAW MONTHLY'!E248</f>
        <v>EDC F/O</v>
      </c>
      <c r="C246" s="5" t="str">
        <f t="shared" si="9"/>
        <v>EDC</v>
      </c>
      <c r="D246" s="6" t="e">
        <f>'[1]RAW 1'!F248</f>
        <v>#REF!</v>
      </c>
      <c r="E246" s="6">
        <f>'RAW MONTHLY'!O248</f>
        <v>0</v>
      </c>
      <c r="F246" s="6" t="e">
        <f t="shared" si="10"/>
        <v>#REF!</v>
      </c>
      <c r="G246" s="7">
        <f>'RAW MONTHLY'!H248</f>
        <v>0.54791666666666672</v>
      </c>
      <c r="H246" s="8">
        <f>'RAW MONTHLY'!I248</f>
        <v>0.68611111111111101</v>
      </c>
      <c r="I246" s="16">
        <f t="shared" si="11"/>
        <v>3.3166666666666664</v>
      </c>
      <c r="J246" s="42"/>
    </row>
    <row r="247" spans="1:10" ht="30" customHeight="1">
      <c r="A247" t="str">
        <f>'RAW MONTHLY'!C249</f>
        <v>OLUYOLE 33KV</v>
      </c>
      <c r="B247" s="5" t="str">
        <f>'RAW MONTHLY'!E249</f>
        <v>EDC F/O</v>
      </c>
      <c r="C247" s="5" t="str">
        <f t="shared" si="9"/>
        <v>EDC</v>
      </c>
      <c r="D247" s="6" t="e">
        <f>'[1]RAW 1'!F249</f>
        <v>#REF!</v>
      </c>
      <c r="E247" s="6">
        <f>'RAW MONTHLY'!O249</f>
        <v>0</v>
      </c>
      <c r="F247" s="6" t="e">
        <f t="shared" si="10"/>
        <v>#REF!</v>
      </c>
      <c r="G247" s="7">
        <f>'RAW MONTHLY'!H249</f>
        <v>0.5493055555555556</v>
      </c>
      <c r="H247" s="8">
        <f>'RAW MONTHLY'!I249</f>
        <v>0.68541666666666667</v>
      </c>
      <c r="I247" s="16">
        <f t="shared" si="11"/>
        <v>3.2666666666666666</v>
      </c>
      <c r="J247" s="20"/>
    </row>
    <row r="248" spans="1:10" ht="30" customHeight="1">
      <c r="A248" t="str">
        <f>'RAW MONTHLY'!C250</f>
        <v>EXPRESS 33KV</v>
      </c>
      <c r="B248" s="5" t="str">
        <f>'RAW MONTHLY'!E250</f>
        <v>TCN L/S</v>
      </c>
      <c r="C248" s="5" t="str">
        <f t="shared" si="9"/>
        <v>L/S</v>
      </c>
      <c r="D248" s="6" t="e">
        <f>'[1]RAW 1'!F250</f>
        <v>#REF!</v>
      </c>
      <c r="E248" s="6">
        <f>'RAW MONTHLY'!O250</f>
        <v>0</v>
      </c>
      <c r="F248" s="6" t="e">
        <f t="shared" si="10"/>
        <v>#REF!</v>
      </c>
      <c r="G248" s="7">
        <f>'RAW MONTHLY'!H250</f>
        <v>0.82986111111111116</v>
      </c>
      <c r="H248" s="8">
        <f>'RAW MONTHLY'!I250</f>
        <v>0.88888888888888884</v>
      </c>
      <c r="I248" s="16">
        <f t="shared" si="11"/>
        <v>1.4166666666666667</v>
      </c>
      <c r="J248" s="20"/>
    </row>
    <row r="249" spans="1:10" ht="30" customHeight="1">
      <c r="A249" t="str">
        <f>'RAW MONTHLY'!C251</f>
        <v>ROM 33KV</v>
      </c>
      <c r="B249" s="5" t="str">
        <f>'RAW MONTHLY'!E251</f>
        <v>EDC F/O</v>
      </c>
      <c r="C249" s="5" t="str">
        <f t="shared" si="9"/>
        <v>EDC</v>
      </c>
      <c r="D249" s="6" t="e">
        <f>'[1]RAW 1'!F251</f>
        <v>#REF!</v>
      </c>
      <c r="E249" s="6">
        <f>'RAW MONTHLY'!O251</f>
        <v>0</v>
      </c>
      <c r="F249" s="6" t="e">
        <f t="shared" si="10"/>
        <v>#REF!</v>
      </c>
      <c r="G249" s="7">
        <f>'RAW MONTHLY'!H251</f>
        <v>0</v>
      </c>
      <c r="H249" s="8">
        <f>'RAW MONTHLY'!I251</f>
        <v>0.49236111111111108</v>
      </c>
      <c r="I249" s="16">
        <f t="shared" si="11"/>
        <v>11.816666666666666</v>
      </c>
      <c r="J249" s="6"/>
    </row>
    <row r="250" spans="1:10" ht="30" customHeight="1">
      <c r="A250" t="str">
        <f>'RAW MONTHLY'!C252</f>
        <v>ROM 33KV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>
        <f>'RAW MONTHLY'!O252</f>
        <v>0</v>
      </c>
      <c r="F250" s="6" t="e">
        <f t="shared" si="10"/>
        <v>#REF!</v>
      </c>
      <c r="G250" s="7">
        <f>'RAW MONTHLY'!H252</f>
        <v>0.54583333333333328</v>
      </c>
      <c r="H250" s="8">
        <f>'RAW MONTHLY'!I252</f>
        <v>0.99930555555555556</v>
      </c>
      <c r="I250" s="16">
        <f t="shared" si="11"/>
        <v>10.883333333333333</v>
      </c>
      <c r="J250" s="6"/>
    </row>
    <row r="251" spans="1:10" ht="30" customHeight="1">
      <c r="A251" t="str">
        <f>'RAW MONTHLY'!C253</f>
        <v>APETE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AJIBODE LEG ISOLATED ON FAULT SUSPECT</v>
      </c>
      <c r="F251" s="6" t="e">
        <f t="shared" si="10"/>
        <v>#REF!</v>
      </c>
      <c r="G251" s="7">
        <f>'RAW MONTHLY'!H253</f>
        <v>0</v>
      </c>
      <c r="H251" s="8">
        <f>'RAW MONTHLY'!I253</f>
        <v>0.12986111111111112</v>
      </c>
      <c r="I251" s="16">
        <f t="shared" si="11"/>
        <v>3.1166666666666667</v>
      </c>
      <c r="J251" s="30"/>
    </row>
    <row r="252" spans="1:10" ht="30" customHeight="1">
      <c r="A252" t="str">
        <f>'RAW MONTHLY'!C254</f>
        <v>APETE 33KV</v>
      </c>
      <c r="B252" s="5" t="str">
        <f>'RAW MONTHLY'!E254</f>
        <v>EDC L/S</v>
      </c>
      <c r="C252" s="5" t="str">
        <f t="shared" si="9"/>
        <v>L/S</v>
      </c>
      <c r="D252" s="6" t="e">
        <f>'[1]RAW 1'!F254</f>
        <v>#REF!</v>
      </c>
      <c r="E252" s="6">
        <f>'RAW MONTHLY'!O254</f>
        <v>0</v>
      </c>
      <c r="F252" s="6" t="e">
        <f t="shared" si="10"/>
        <v>#REF!</v>
      </c>
      <c r="G252" s="7">
        <f>'RAW MONTHLY'!H254</f>
        <v>0.40208333333333335</v>
      </c>
      <c r="H252" s="8">
        <f>'RAW MONTHLY'!I254</f>
        <v>0.99930555555555556</v>
      </c>
      <c r="I252" s="16">
        <f t="shared" si="11"/>
        <v>14.333333333333334</v>
      </c>
      <c r="J252" s="30"/>
    </row>
    <row r="253" spans="1:10" ht="30" customHeight="1">
      <c r="A253" t="str">
        <f>'RAW MONTHLY'!C255</f>
        <v>15MVA T-2B @ JERICHO</v>
      </c>
      <c r="B253" s="5" t="str">
        <f>'RAW MONTHLY'!E255</f>
        <v>EDC P/O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TO CLEAR VEGETATION @ JERICHO S/W YARD.</v>
      </c>
      <c r="F253" s="6" t="e">
        <f t="shared" si="10"/>
        <v>#REF!</v>
      </c>
      <c r="G253" s="7">
        <f>'RAW MONTHLY'!H255</f>
        <v>0.4284722222222222</v>
      </c>
      <c r="H253" s="8">
        <f>'RAW MONTHLY'!I255</f>
        <v>0.6972222222222223</v>
      </c>
      <c r="I253" s="16">
        <f t="shared" si="11"/>
        <v>6.45</v>
      </c>
      <c r="J253" s="30"/>
    </row>
    <row r="254" spans="1:10" ht="30" customHeight="1">
      <c r="A254" t="str">
        <f>'RAW MONTHLY'!C256</f>
        <v>AGODI 2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>
        <f>'RAW MONTHLY'!O256</f>
        <v>0</v>
      </c>
      <c r="F254" s="6" t="e">
        <f t="shared" si="10"/>
        <v>#REF!</v>
      </c>
      <c r="G254" s="7">
        <f>'RAW MONTHLY'!H256</f>
        <v>0.47638888888888892</v>
      </c>
      <c r="H254" s="8">
        <f>'RAW MONTHLY'!I256</f>
        <v>0.4826388888888889</v>
      </c>
      <c r="I254" s="16">
        <f t="shared" si="11"/>
        <v>0.15</v>
      </c>
      <c r="J254" s="30"/>
    </row>
    <row r="255" spans="1:10" ht="30" customHeight="1">
      <c r="A255" t="str">
        <f>'RAW MONTHLY'!C257</f>
        <v>MINISTER 33KV</v>
      </c>
      <c r="B255" s="5" t="str">
        <f>'RAW MONTHLY'!E257</f>
        <v>EDC F/O</v>
      </c>
      <c r="C255" s="5" t="str">
        <f t="shared" si="9"/>
        <v>EDC</v>
      </c>
      <c r="D255" s="6" t="e">
        <f>'[1]RAW 1'!F257</f>
        <v>#REF!</v>
      </c>
      <c r="E255" s="6">
        <f>'RAW MONTHLY'!O257</f>
        <v>0</v>
      </c>
      <c r="F255" s="6" t="e">
        <f t="shared" si="10"/>
        <v>#REF!</v>
      </c>
      <c r="G255" s="7">
        <f>'RAW MONTHLY'!H257</f>
        <v>0.47638888888888892</v>
      </c>
      <c r="H255" s="8">
        <f>'RAW MONTHLY'!I257</f>
        <v>0.99930555555555556</v>
      </c>
      <c r="I255" s="16">
        <f t="shared" si="11"/>
        <v>12.55</v>
      </c>
      <c r="J255" s="37"/>
    </row>
    <row r="256" spans="1:10" ht="30" customHeight="1">
      <c r="A256" t="str">
        <f>'RAW MONTHLY'!C258</f>
        <v>AGODI 2 33KV</v>
      </c>
      <c r="B256" s="5" t="str">
        <f>'RAW MONTHLY'!E258</f>
        <v>EDC F/O</v>
      </c>
      <c r="C256" s="5" t="str">
        <f t="shared" si="9"/>
        <v>EDC</v>
      </c>
      <c r="D256" s="6" t="e">
        <f>'[1]RAW 1'!F258</f>
        <v>#REF!</v>
      </c>
      <c r="E256" s="6">
        <f>'RAW MONTHLY'!O258</f>
        <v>0</v>
      </c>
      <c r="F256" s="6" t="e">
        <f t="shared" si="10"/>
        <v>#REF!</v>
      </c>
      <c r="G256" s="7">
        <f>'RAW MONTHLY'!H258</f>
        <v>0.54583333333333328</v>
      </c>
      <c r="H256" s="8">
        <f>'RAW MONTHLY'!I258</f>
        <v>0.60555555555555551</v>
      </c>
      <c r="I256" s="16">
        <f t="shared" si="11"/>
        <v>1.4333333333333333</v>
      </c>
      <c r="J256" s="30"/>
    </row>
    <row r="257" spans="1:10" ht="30" customHeight="1">
      <c r="A257" t="str">
        <f>'RAW MONTHLY'!C259</f>
        <v>AGODI 1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>
        <f>'RAW MONTHLY'!O259</f>
        <v>0</v>
      </c>
      <c r="F257" s="6" t="e">
        <f t="shared" si="10"/>
        <v>#REF!</v>
      </c>
      <c r="G257" s="7">
        <f>'RAW MONTHLY'!H259</f>
        <v>0.54722222222222217</v>
      </c>
      <c r="H257" s="8">
        <f>'RAW MONTHLY'!I259</f>
        <v>0.60486111111111118</v>
      </c>
      <c r="I257" s="16">
        <f t="shared" si="11"/>
        <v>1.3833333333333333</v>
      </c>
      <c r="J257" s="27"/>
    </row>
    <row r="258" spans="1:10" ht="30" customHeight="1">
      <c r="A258" t="str">
        <f>'RAW MONTHLY'!C260</f>
        <v>SAMONDA 33KV</v>
      </c>
      <c r="B258" s="5" t="str">
        <f>'RAW MONTHLY'!E260</f>
        <v>EDC F/O</v>
      </c>
      <c r="C258" s="5" t="str">
        <f t="shared" si="9"/>
        <v>EDC</v>
      </c>
      <c r="D258" s="6" t="e">
        <f>'[1]RAW 1'!F260</f>
        <v>#REF!</v>
      </c>
      <c r="E258" s="6">
        <f>'RAW MONTHLY'!O260</f>
        <v>0</v>
      </c>
      <c r="F258" s="6" t="e">
        <f t="shared" si="10"/>
        <v>#REF!</v>
      </c>
      <c r="G258" s="7">
        <f>'RAW MONTHLY'!H260</f>
        <v>0.5493055555555556</v>
      </c>
      <c r="H258" s="8">
        <f>'RAW MONTHLY'!I260</f>
        <v>0.99930555555555556</v>
      </c>
      <c r="I258" s="16">
        <f t="shared" si="11"/>
        <v>10.8</v>
      </c>
      <c r="J258" s="27"/>
    </row>
    <row r="259" spans="1:10" ht="30" customHeight="1">
      <c r="A259" t="str">
        <f>'RAW MONTHLY'!C261</f>
        <v>ELEYELE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>
        <f>'RAW MONTHLY'!O261</f>
        <v>0</v>
      </c>
      <c r="F259" s="6" t="e">
        <f t="shared" si="10"/>
        <v>#REF!</v>
      </c>
      <c r="G259" s="7">
        <f>'RAW MONTHLY'!H261</f>
        <v>0.55138888888888882</v>
      </c>
      <c r="H259" s="8">
        <f>'RAW MONTHLY'!I261</f>
        <v>0.65208333333333335</v>
      </c>
      <c r="I259" s="16">
        <f t="shared" si="11"/>
        <v>2.4166666666666665</v>
      </c>
      <c r="J259" s="29"/>
    </row>
    <row r="260" spans="1:10" ht="30" customHeight="1">
      <c r="A260" t="str">
        <f>'RAW MONTHLY'!C262</f>
        <v>FAN MILK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>
        <f>'RAW MONTHLY'!O262</f>
        <v>0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0.55208333333333337</v>
      </c>
      <c r="H260" s="8">
        <f>'RAW MONTHLY'!I262</f>
        <v>0.60763888888888895</v>
      </c>
      <c r="I260" s="16">
        <f t="shared" ref="I260:I323" si="14">HOUR(H260-G260)+MINUTE(H260-G260)/60</f>
        <v>1.3333333333333333</v>
      </c>
      <c r="J260" s="42"/>
    </row>
    <row r="261" spans="1:10" ht="30" customHeight="1">
      <c r="A261" t="str">
        <f>'RAW MONTHLY'!C263</f>
        <v>AGODI 2 33KV</v>
      </c>
      <c r="B261" s="5" t="str">
        <f>'RAW MONTHLY'!E263</f>
        <v>EDC F/O</v>
      </c>
      <c r="C261" s="5" t="str">
        <f t="shared" si="12"/>
        <v>EDC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0.61458333333333337</v>
      </c>
      <c r="H261" s="8">
        <f>'RAW MONTHLY'!I263</f>
        <v>0.99930555555555556</v>
      </c>
      <c r="I261" s="16">
        <f t="shared" si="14"/>
        <v>9.2333333333333325</v>
      </c>
      <c r="J261" s="42"/>
    </row>
    <row r="262" spans="1:10" ht="30" customHeight="1">
      <c r="A262" t="str">
        <f>'RAW MONTHLY'!C264</f>
        <v>ERUWA TOWN 33KV FDR</v>
      </c>
      <c r="B262" s="5" t="str">
        <f>'RAW MONTHLY'!E264</f>
        <v>EDC/F/O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EDC FORCED OUTAGE</v>
      </c>
      <c r="F262" s="6" t="e">
        <f t="shared" si="13"/>
        <v>#REF!</v>
      </c>
      <c r="G262" s="7">
        <f>'RAW MONTHLY'!H264</f>
        <v>0</v>
      </c>
      <c r="H262" s="8">
        <f>'RAW MONTHLY'!I264</f>
        <v>0.99930555555555556</v>
      </c>
      <c r="I262" s="16">
        <f t="shared" si="14"/>
        <v>23.983333333333334</v>
      </c>
      <c r="J262" s="20"/>
    </row>
    <row r="263" spans="1:10" ht="30" customHeight="1">
      <c r="A263" t="str">
        <f>'RAW MONTHLY'!C265</f>
        <v>OMI ADIO 33KV FDR</v>
      </c>
      <c r="B263" s="5" t="str">
        <f>'RAW MONTHLY'!E265</f>
        <v>EDC/E/F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EDC FORCED OUTAGE</v>
      </c>
      <c r="F263" s="6" t="e">
        <f t="shared" si="13"/>
        <v>#REF!</v>
      </c>
      <c r="G263" s="7">
        <f>'RAW MONTHLY'!H265</f>
        <v>0</v>
      </c>
      <c r="H263" s="8">
        <f>'RAW MONTHLY'!I265</f>
        <v>0.81874999999999998</v>
      </c>
      <c r="I263" s="16">
        <f t="shared" si="14"/>
        <v>19.649999999999999</v>
      </c>
      <c r="J263" s="20"/>
    </row>
    <row r="264" spans="1:10" ht="30" customHeight="1">
      <c r="A264" t="str">
        <f>'RAW MONTHLY'!C266</f>
        <v>ERUWA/LANLATE 33KV FDR</v>
      </c>
      <c r="B264" s="5" t="str">
        <f>'RAW MONTHLY'!E266</f>
        <v>EDC/E/F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EDC FORCED OUTAGE</v>
      </c>
      <c r="F264" s="6" t="e">
        <f t="shared" si="13"/>
        <v>#REF!</v>
      </c>
      <c r="G264" s="7">
        <f>'RAW MONTHLY'!H266</f>
        <v>0</v>
      </c>
      <c r="H264" s="8">
        <f>'RAW MONTHLY'!I266</f>
        <v>0.8340277777777777</v>
      </c>
      <c r="I264" s="16">
        <f t="shared" si="14"/>
        <v>20.016666666666666</v>
      </c>
      <c r="J264" s="6"/>
    </row>
    <row r="265" spans="1:10" ht="30" customHeight="1">
      <c r="A265" t="str">
        <f>'RAW MONTHLY'!C267</f>
        <v>APATA 33KV FDR</v>
      </c>
      <c r="B265" s="5" t="str">
        <f>'RAW MONTHLY'!E267</f>
        <v>EDC/E/F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EDC FORCED OUTAGE</v>
      </c>
      <c r="F265" s="6" t="e">
        <f t="shared" si="13"/>
        <v>#REF!</v>
      </c>
      <c r="G265" s="7">
        <f>'RAW MONTHLY'!H267</f>
        <v>0.54722222222222217</v>
      </c>
      <c r="H265" s="8">
        <f>'RAW MONTHLY'!I267</f>
        <v>0.66597222222222219</v>
      </c>
      <c r="I265" s="16">
        <f t="shared" si="14"/>
        <v>2.85</v>
      </c>
      <c r="J265" s="6"/>
    </row>
    <row r="266" spans="1:10" ht="30" customHeight="1">
      <c r="A266" t="str">
        <f>'RAW MONTHLY'!C268</f>
        <v>APATA 33KV FDR</v>
      </c>
      <c r="B266" s="5" t="str">
        <f>'RAW MONTHLY'!E268</f>
        <v>EDC/E/F</v>
      </c>
      <c r="C266" s="5" t="str">
        <f t="shared" si="12"/>
        <v>EDC</v>
      </c>
      <c r="D266" s="6" t="e">
        <f>'[1]RAW 1'!F268</f>
        <v>#REF!</v>
      </c>
      <c r="E266" s="6" t="str">
        <f>'RAW MONTHLY'!O268</f>
        <v>EDC FORCED OUTAGE</v>
      </c>
      <c r="F266" s="6" t="e">
        <f t="shared" si="13"/>
        <v>#REF!</v>
      </c>
      <c r="G266" s="7">
        <f>'RAW MONTHLY'!H268</f>
        <v>0.73611111111111116</v>
      </c>
      <c r="H266" s="8">
        <f>'RAW MONTHLY'!I268</f>
        <v>0.75555555555555554</v>
      </c>
      <c r="I266" s="16">
        <f t="shared" si="14"/>
        <v>0.46666666666666667</v>
      </c>
      <c r="J266" s="30"/>
    </row>
    <row r="267" spans="1:10" ht="30" customHeight="1">
      <c r="A267" t="str">
        <f>'RAW MONTHLY'!C269</f>
        <v>ERUWA/LANLATE 33KV FDR</v>
      </c>
      <c r="B267" s="5" t="str">
        <f>'RAW MONTHLY'!E269</f>
        <v>TCN/L/S</v>
      </c>
      <c r="C267" s="5" t="str">
        <f t="shared" si="12"/>
        <v>L/S</v>
      </c>
      <c r="D267" s="6" t="e">
        <f>'[1]RAW 1'!F269</f>
        <v>#REF!</v>
      </c>
      <c r="E267" s="6" t="str">
        <f>'RAW MONTHLY'!O269</f>
        <v>TCN TRANSFOMER LIMITATION</v>
      </c>
      <c r="F267" s="6" t="e">
        <f t="shared" si="13"/>
        <v>#REF!</v>
      </c>
      <c r="G267" s="7">
        <f>'RAW MONTHLY'!H269</f>
        <v>0.83888888888888891</v>
      </c>
      <c r="H267" s="8">
        <f>'RAW MONTHLY'!I269</f>
        <v>0.84027777777777779</v>
      </c>
      <c r="I267" s="16">
        <f t="shared" si="14"/>
        <v>3.3333333333333333E-2</v>
      </c>
      <c r="J267" s="30"/>
    </row>
    <row r="268" spans="1:10" ht="30" customHeight="1">
      <c r="A268" t="str">
        <f>'RAW MONTHLY'!C270</f>
        <v>OMI ADIO 33KV FDR</v>
      </c>
      <c r="B268" s="5" t="str">
        <f>'RAW MONTHLY'!E270</f>
        <v>EDC/F/O</v>
      </c>
      <c r="C268" s="5" t="str">
        <f t="shared" si="12"/>
        <v>EDC</v>
      </c>
      <c r="D268" s="6" t="e">
        <f>'[1]RAW 1'!F270</f>
        <v>#REF!</v>
      </c>
      <c r="E268" s="6" t="str">
        <f>'RAW MONTHLY'!O270</f>
        <v>EDC FORCED OUTAGE</v>
      </c>
      <c r="F268" s="6" t="e">
        <f t="shared" si="13"/>
        <v>#REF!</v>
      </c>
      <c r="G268" s="7">
        <f>'RAW MONTHLY'!H270</f>
        <v>0.83888888888888891</v>
      </c>
      <c r="H268" s="8">
        <f>'RAW MONTHLY'!I270</f>
        <v>0.84027777777777779</v>
      </c>
      <c r="I268" s="16">
        <f t="shared" si="14"/>
        <v>3.3333333333333333E-2</v>
      </c>
      <c r="J268" s="30"/>
    </row>
    <row r="269" spans="1:10" ht="30" customHeight="1">
      <c r="A269" t="str">
        <f>'RAW MONTHLY'!C271</f>
        <v>OMI ADIO 33KV FDR</v>
      </c>
      <c r="B269" s="5" t="str">
        <f>'RAW MONTHLY'!E271</f>
        <v>EDC/F/O</v>
      </c>
      <c r="C269" s="5" t="str">
        <f t="shared" si="12"/>
        <v>EDC</v>
      </c>
      <c r="D269" s="6" t="e">
        <f>'[1]RAW 1'!F271</f>
        <v>#REF!</v>
      </c>
      <c r="E269" s="6" t="str">
        <f>'RAW MONTHLY'!O271</f>
        <v>EDC FORCED OUTAGE</v>
      </c>
      <c r="F269" s="6" t="e">
        <f t="shared" si="13"/>
        <v>#REF!</v>
      </c>
      <c r="G269" s="7">
        <f>'RAW MONTHLY'!H271</f>
        <v>0.84027777777777779</v>
      </c>
      <c r="H269" s="8">
        <f>'RAW MONTHLY'!I271</f>
        <v>0.84166666666666667</v>
      </c>
      <c r="I269" s="16">
        <f t="shared" si="14"/>
        <v>3.3333333333333333E-2</v>
      </c>
      <c r="J269" s="30"/>
    </row>
    <row r="270" spans="1:10" ht="30" customHeight="1">
      <c r="A270" t="str">
        <f>'RAW MONTHLY'!C272</f>
        <v>OMI ADIO 33KV FDR</v>
      </c>
      <c r="B270" s="5" t="str">
        <f>'RAW MONTHLY'!E272</f>
        <v>TCN/L/S</v>
      </c>
      <c r="C270" s="5" t="str">
        <f t="shared" si="12"/>
        <v>L/S</v>
      </c>
      <c r="D270" s="6" t="e">
        <f>'[1]RAW 1'!F272</f>
        <v>#REF!</v>
      </c>
      <c r="E270" s="6" t="str">
        <f>'RAW MONTHLY'!O272</f>
        <v>TCN TRANSFOMER LIMITATION</v>
      </c>
      <c r="F270" s="6" t="e">
        <f t="shared" si="13"/>
        <v>#REF!</v>
      </c>
      <c r="G270" s="7">
        <f>'RAW MONTHLY'!H272</f>
        <v>0.98402777777777783</v>
      </c>
      <c r="H270" s="8">
        <f>'RAW MONTHLY'!I272</f>
        <v>0.99930555555555556</v>
      </c>
      <c r="I270" s="16">
        <f t="shared" si="14"/>
        <v>0.36666666666666664</v>
      </c>
      <c r="J270" s="37"/>
    </row>
    <row r="271" spans="1:10" ht="30" customHeight="1">
      <c r="A271" t="str">
        <f>'RAW MONTHLY'!C273</f>
        <v>EXPRESS 33KV</v>
      </c>
      <c r="B271" s="5" t="str">
        <f>'RAW MONTHLY'!E273</f>
        <v>TCN L/S</v>
      </c>
      <c r="C271" s="5" t="str">
        <f t="shared" si="12"/>
        <v>L/S</v>
      </c>
      <c r="D271" s="6" t="e">
        <f>'[1]RAW 1'!F273</f>
        <v>#REF!</v>
      </c>
      <c r="E271" s="6" t="str">
        <f>'RAW MONTHLY'!O273</f>
        <v>TCN FREQUENCY CONTROL</v>
      </c>
      <c r="F271" s="6" t="e">
        <f t="shared" si="13"/>
        <v>#REF!</v>
      </c>
      <c r="G271" s="7">
        <f>'RAW MONTHLY'!H273</f>
        <v>0.12638888888888888</v>
      </c>
      <c r="H271" s="8">
        <f>'RAW MONTHLY'!I273</f>
        <v>0.20486111111111113</v>
      </c>
      <c r="I271" s="16">
        <f t="shared" si="14"/>
        <v>1.8833333333333333</v>
      </c>
      <c r="J271" s="30"/>
    </row>
    <row r="272" spans="1:10" ht="30" customHeight="1">
      <c r="A272" t="str">
        <f>'RAW MONTHLY'!C274</f>
        <v>OLUYOLE 33KV</v>
      </c>
      <c r="B272" s="5" t="str">
        <f>'RAW MONTHLY'!E274</f>
        <v>TCN L/S</v>
      </c>
      <c r="C272" s="5" t="str">
        <f t="shared" si="12"/>
        <v>L/S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0.12638888888888888</v>
      </c>
      <c r="H272" s="8">
        <f>'RAW MONTHLY'!I274</f>
        <v>0.20486111111111113</v>
      </c>
      <c r="I272" s="16">
        <f t="shared" si="14"/>
        <v>1.8833333333333333</v>
      </c>
      <c r="J272" s="17"/>
    </row>
    <row r="273" spans="1:10" ht="30" customHeight="1">
      <c r="A273" t="str">
        <f>'RAW MONTHLY'!C275</f>
        <v>OLUYOLE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0.29930555555555555</v>
      </c>
      <c r="H273" s="8">
        <f>'RAW MONTHLY'!I275</f>
        <v>0.30833333333333335</v>
      </c>
      <c r="I273" s="16">
        <f t="shared" si="14"/>
        <v>0.21666666666666667</v>
      </c>
      <c r="J273" s="17"/>
    </row>
    <row r="274" spans="1:10" ht="30" customHeight="1">
      <c r="A274" t="str">
        <f>'RAW MONTHLY'!C276</f>
        <v>INDUSTRIAL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 t="str">
        <f>'RAW MONTHLY'!O276</f>
        <v>TRIPPED TRIED AND STAYED</v>
      </c>
      <c r="F274" s="6" t="e">
        <f t="shared" si="13"/>
        <v>#REF!</v>
      </c>
      <c r="G274" s="7">
        <f>'RAW MONTHLY'!H276</f>
        <v>0.3576388888888889</v>
      </c>
      <c r="H274" s="8">
        <f>'RAW MONTHLY'!I276</f>
        <v>0.3743055555555555</v>
      </c>
      <c r="I274" s="16">
        <f t="shared" si="14"/>
        <v>0.4</v>
      </c>
      <c r="J274" s="20"/>
    </row>
    <row r="275" spans="1:10" ht="30" customHeight="1">
      <c r="A275" t="str">
        <f>'RAW MONTHLY'!C277</f>
        <v>INTERCHANGE 33KV</v>
      </c>
      <c r="B275" s="5" t="str">
        <f>'RAW MONTHLY'!E277</f>
        <v>TCN L/S</v>
      </c>
      <c r="C275" s="5" t="str">
        <f t="shared" si="12"/>
        <v>L/S</v>
      </c>
      <c r="D275" s="6" t="e">
        <f>'[1]RAW 1'!F277</f>
        <v>#REF!</v>
      </c>
      <c r="E275" s="6">
        <f>'RAW MONTHLY'!O277</f>
        <v>0</v>
      </c>
      <c r="F275" s="6" t="e">
        <f t="shared" si="13"/>
        <v>#REF!</v>
      </c>
      <c r="G275" s="7">
        <f>'RAW MONTHLY'!H277</f>
        <v>0.36736111111111108</v>
      </c>
      <c r="H275" s="8">
        <f>'RAW MONTHLY'!I277</f>
        <v>0.68333333333333324</v>
      </c>
      <c r="I275" s="16">
        <f t="shared" si="14"/>
        <v>7.583333333333333</v>
      </c>
      <c r="J275" s="20"/>
    </row>
    <row r="276" spans="1:10" ht="30" customHeight="1">
      <c r="A276" t="str">
        <f>'RAW MONTHLY'!C278</f>
        <v>LIBERTY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TRIPPED TRIED AND STAYED</v>
      </c>
      <c r="F276" s="6" t="e">
        <f t="shared" si="13"/>
        <v>#REF!</v>
      </c>
      <c r="G276" s="7">
        <f>'RAW MONTHLY'!H278</f>
        <v>0.37361111111111112</v>
      </c>
      <c r="H276" s="8">
        <f>'RAW MONTHLY'!I278</f>
        <v>0.39583333333333331</v>
      </c>
      <c r="I276" s="16">
        <f t="shared" si="14"/>
        <v>0.53333333333333333</v>
      </c>
      <c r="J276" s="20"/>
    </row>
    <row r="277" spans="1:10" ht="30" customHeight="1">
      <c r="A277" t="str">
        <f>'RAW MONTHLY'!C279</f>
        <v>EXPRESS 33KV</v>
      </c>
      <c r="B277" s="5" t="str">
        <f>'RAW MONTHLY'!E279</f>
        <v>TCN L/S</v>
      </c>
      <c r="C277" s="5" t="str">
        <f t="shared" si="12"/>
        <v>L/S</v>
      </c>
      <c r="D277" s="6" t="e">
        <f>'[1]RAW 1'!F279</f>
        <v>#REF!</v>
      </c>
      <c r="E277" s="6">
        <f>'RAW MONTHLY'!O279</f>
        <v>0</v>
      </c>
      <c r="F277" s="6" t="e">
        <f t="shared" si="13"/>
        <v>#REF!</v>
      </c>
      <c r="G277" s="7">
        <f>'RAW MONTHLY'!H279</f>
        <v>0.55694444444444446</v>
      </c>
      <c r="H277" s="8">
        <f>'RAW MONTHLY'!I279</f>
        <v>0.68333333333333324</v>
      </c>
      <c r="I277" s="16">
        <f t="shared" si="14"/>
        <v>3.0333333333333332</v>
      </c>
      <c r="J277" s="20"/>
    </row>
    <row r="278" spans="1:10" ht="30" customHeight="1">
      <c r="A278" t="str">
        <f>'RAW MONTHLY'!C280</f>
        <v>LIBERTY 33KV</v>
      </c>
      <c r="B278" s="5" t="str">
        <f>'RAW MONTHLY'!E280</f>
        <v>EDC F/O</v>
      </c>
      <c r="C278" s="5" t="str">
        <f t="shared" si="12"/>
        <v>EDC</v>
      </c>
      <c r="D278" s="6" t="e">
        <f>'[1]RAW 1'!F280</f>
        <v>#REF!</v>
      </c>
      <c r="E278" s="6" t="str">
        <f>'RAW MONTHLY'!O280</f>
        <v>TRIPPED TRIED AND STAYED</v>
      </c>
      <c r="F278" s="6" t="e">
        <f t="shared" si="13"/>
        <v>#REF!</v>
      </c>
      <c r="G278" s="7">
        <f>'RAW MONTHLY'!H280</f>
        <v>0.60763888888888895</v>
      </c>
      <c r="H278" s="8">
        <f>'RAW MONTHLY'!I280</f>
        <v>0.6118055555555556</v>
      </c>
      <c r="I278" s="16">
        <f t="shared" si="14"/>
        <v>0.1</v>
      </c>
      <c r="J278" s="20"/>
    </row>
    <row r="279" spans="1:10" ht="30" customHeight="1">
      <c r="A279" t="str">
        <f>'RAW MONTHLY'!C281</f>
        <v>INTERCHANGE 33KV</v>
      </c>
      <c r="B279" s="5" t="str">
        <f>'RAW MONTHLY'!E281</f>
        <v>TCN L/S</v>
      </c>
      <c r="C279" s="5" t="str">
        <f t="shared" si="12"/>
        <v>L/S</v>
      </c>
      <c r="D279" s="6" t="e">
        <f>'[1]RAW 1'!F281</f>
        <v>#REF!</v>
      </c>
      <c r="E279" s="6">
        <f>'RAW MONTHLY'!O281</f>
        <v>0</v>
      </c>
      <c r="F279" s="6" t="e">
        <f t="shared" si="13"/>
        <v>#REF!</v>
      </c>
      <c r="G279" s="7">
        <f>'RAW MONTHLY'!H281</f>
        <v>0.74097222222222225</v>
      </c>
      <c r="H279" s="8">
        <f>'RAW MONTHLY'!I281</f>
        <v>0.74652777777777779</v>
      </c>
      <c r="I279" s="16">
        <f t="shared" si="14"/>
        <v>0.13333333333333333</v>
      </c>
      <c r="J279" s="6"/>
    </row>
    <row r="280" spans="1:10" ht="30" customHeight="1">
      <c r="A280" t="str">
        <f>'RAW MONTHLY'!C282</f>
        <v>OLUYOLE 33KV</v>
      </c>
      <c r="B280" s="5" t="str">
        <f>'RAW MONTHLY'!E282</f>
        <v>TCN L/S</v>
      </c>
      <c r="C280" s="5" t="str">
        <f t="shared" si="12"/>
        <v>L/S</v>
      </c>
      <c r="D280" s="6" t="e">
        <f>'[1]RAW 1'!F282</f>
        <v>#REF!</v>
      </c>
      <c r="E280" s="6">
        <f>'RAW MONTHLY'!O282</f>
        <v>0</v>
      </c>
      <c r="F280" s="6" t="e">
        <f t="shared" si="13"/>
        <v>#REF!</v>
      </c>
      <c r="G280" s="7">
        <f>'RAW MONTHLY'!H282</f>
        <v>0.80208333333333337</v>
      </c>
      <c r="H280" s="8">
        <f>'RAW MONTHLY'!I282</f>
        <v>0.99930555555555556</v>
      </c>
      <c r="I280" s="16">
        <f t="shared" si="14"/>
        <v>4.7333333333333334</v>
      </c>
      <c r="J280" s="6"/>
    </row>
    <row r="281" spans="1:10" ht="30" customHeight="1">
      <c r="A281" t="str">
        <f>'RAW MONTHLY'!C283</f>
        <v>INTERCHANGE 33KV</v>
      </c>
      <c r="B281" s="5" t="str">
        <f>'RAW MONTHLY'!E283</f>
        <v>TCN L/S</v>
      </c>
      <c r="C281" s="5" t="str">
        <f t="shared" si="12"/>
        <v>L/S</v>
      </c>
      <c r="D281" s="6" t="e">
        <f>'[1]RAW 1'!F283</f>
        <v>#REF!</v>
      </c>
      <c r="E281" s="6">
        <f>'RAW MONTHLY'!O283</f>
        <v>0</v>
      </c>
      <c r="F281" s="6" t="e">
        <f t="shared" si="13"/>
        <v>#REF!</v>
      </c>
      <c r="G281" s="7">
        <f>'RAW MONTHLY'!H283</f>
        <v>0.80208333333333337</v>
      </c>
      <c r="H281" s="8">
        <f>'RAW MONTHLY'!I283</f>
        <v>0.99930555555555556</v>
      </c>
      <c r="I281" s="16">
        <f t="shared" si="14"/>
        <v>4.7333333333333334</v>
      </c>
      <c r="J281" s="6"/>
    </row>
    <row r="282" spans="1:10" ht="30" customHeight="1">
      <c r="A282" t="str">
        <f>'RAW MONTHLY'!C284</f>
        <v>INDUSTRIAL 33KV</v>
      </c>
      <c r="B282" s="5" t="str">
        <f>'RAW MONTHLY'!E284</f>
        <v>TCN L/S</v>
      </c>
      <c r="C282" s="5" t="str">
        <f t="shared" si="12"/>
        <v>L/S</v>
      </c>
      <c r="D282" s="6" t="e">
        <f>'[1]RAW 1'!F284</f>
        <v>#REF!</v>
      </c>
      <c r="E282" s="6">
        <f>'RAW MONTHLY'!O284</f>
        <v>0</v>
      </c>
      <c r="F282" s="6" t="e">
        <f t="shared" si="13"/>
        <v>#REF!</v>
      </c>
      <c r="G282" s="7">
        <f>'RAW MONTHLY'!H284</f>
        <v>0.80625000000000002</v>
      </c>
      <c r="H282" s="8">
        <f>'RAW MONTHLY'!I284</f>
        <v>0.99930555555555556</v>
      </c>
      <c r="I282" s="16">
        <f t="shared" si="14"/>
        <v>4.6333333333333329</v>
      </c>
    </row>
    <row r="283" spans="1:10" ht="30" customHeight="1">
      <c r="A283" t="str">
        <f>'RAW MONTHLY'!C285</f>
        <v>ROM 33KV</v>
      </c>
      <c r="B283" s="5" t="str">
        <f>'RAW MONTHLY'!E285</f>
        <v>EDC F/O</v>
      </c>
      <c r="C283" s="5" t="str">
        <f t="shared" si="12"/>
        <v>EDC</v>
      </c>
      <c r="D283" s="6" t="e">
        <f>'[1]RAW 1'!F285</f>
        <v>#REF!</v>
      </c>
      <c r="E283" s="6">
        <f>'RAW MONTHLY'!O285</f>
        <v>0</v>
      </c>
      <c r="F283" s="6" t="e">
        <f t="shared" si="13"/>
        <v>#REF!</v>
      </c>
      <c r="G283" s="7">
        <f>'RAW MONTHLY'!H285</f>
        <v>0</v>
      </c>
      <c r="H283" s="8">
        <f>'RAW MONTHLY'!I285</f>
        <v>0.99930555555555556</v>
      </c>
      <c r="I283" s="16">
        <f t="shared" si="14"/>
        <v>23.983333333333334</v>
      </c>
      <c r="J283" s="45"/>
    </row>
    <row r="284" spans="1:10" ht="30" customHeight="1">
      <c r="A284" t="str">
        <f>'RAW MONTHLY'!C286</f>
        <v>APETE 33KV</v>
      </c>
      <c r="B284" s="5" t="str">
        <f>'RAW MONTHLY'!E286</f>
        <v>EDC L/S</v>
      </c>
      <c r="C284" s="5" t="str">
        <f t="shared" si="12"/>
        <v>L/S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</v>
      </c>
      <c r="H284" s="8">
        <f>'RAW MONTHLY'!I286</f>
        <v>0.37777777777777777</v>
      </c>
      <c r="I284" s="16">
        <f t="shared" si="14"/>
        <v>9.0666666666666664</v>
      </c>
      <c r="J284" s="45"/>
    </row>
    <row r="285" spans="1:10" ht="30" customHeight="1">
      <c r="A285" t="str">
        <f>'RAW MONTHLY'!C287</f>
        <v>MINISTER 33KV</v>
      </c>
      <c r="B285" s="5" t="str">
        <f>'RAW MONTHLY'!E287</f>
        <v>EDC F/O</v>
      </c>
      <c r="C285" s="5" t="str">
        <f t="shared" si="12"/>
        <v>EDC</v>
      </c>
      <c r="D285" s="6" t="e">
        <f>'[1]RAW 1'!F287</f>
        <v>#REF!</v>
      </c>
      <c r="E285" s="6">
        <f>'RAW MONTHLY'!O287</f>
        <v>0</v>
      </c>
      <c r="F285" s="6" t="e">
        <f t="shared" si="13"/>
        <v>#REF!</v>
      </c>
      <c r="G285" s="7">
        <f>'RAW MONTHLY'!H287</f>
        <v>0</v>
      </c>
      <c r="H285" s="8">
        <f>'RAW MONTHLY'!I287</f>
        <v>0.99930555555555556</v>
      </c>
      <c r="I285" s="16">
        <f t="shared" si="14"/>
        <v>23.983333333333334</v>
      </c>
      <c r="J285" s="45"/>
    </row>
    <row r="286" spans="1:10" ht="30" customHeight="1">
      <c r="A286" t="str">
        <f>'RAW MONTHLY'!C288</f>
        <v>SAMONDA 33KV</v>
      </c>
      <c r="B286" s="5" t="str">
        <f>'RAW MONTHLY'!E288</f>
        <v>EDC F/O</v>
      </c>
      <c r="C286" s="5" t="str">
        <f t="shared" si="12"/>
        <v>EDC</v>
      </c>
      <c r="D286" s="6" t="e">
        <f>'[1]RAW 1'!F288</f>
        <v>#REF!</v>
      </c>
      <c r="E286" s="6">
        <f>'RAW MONTHLY'!O288</f>
        <v>0</v>
      </c>
      <c r="F286" s="6" t="e">
        <f t="shared" si="13"/>
        <v>#REF!</v>
      </c>
      <c r="G286" s="7">
        <f>'RAW MONTHLY'!H288</f>
        <v>0</v>
      </c>
      <c r="H286" s="8">
        <f>'RAW MONTHLY'!I288</f>
        <v>0.72291666666666676</v>
      </c>
      <c r="I286" s="16">
        <f t="shared" si="14"/>
        <v>17.350000000000001</v>
      </c>
      <c r="J286" s="45"/>
    </row>
    <row r="287" spans="1:10" ht="30" customHeight="1">
      <c r="A287" t="str">
        <f>'RAW MONTHLY'!C289</f>
        <v>AGODI 2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>
        <f>'RAW MONTHLY'!O289</f>
        <v>0</v>
      </c>
      <c r="F287" s="6" t="e">
        <f t="shared" si="13"/>
        <v>#REF!</v>
      </c>
      <c r="G287" s="7">
        <f>'RAW MONTHLY'!H289</f>
        <v>0</v>
      </c>
      <c r="H287" s="8">
        <f>'RAW MONTHLY'!I289</f>
        <v>0.76597222222222217</v>
      </c>
      <c r="I287" s="16">
        <f t="shared" si="14"/>
        <v>18.383333333333333</v>
      </c>
      <c r="J287" s="45"/>
    </row>
    <row r="288" spans="1:10" ht="30" customHeight="1">
      <c r="A288" t="str">
        <f>'RAW MONTHLY'!C290</f>
        <v>APETE 33KV</v>
      </c>
      <c r="B288" s="5" t="str">
        <f>'RAW MONTHLY'!E290</f>
        <v>EDC L/S</v>
      </c>
      <c r="C288" s="5" t="str">
        <f t="shared" si="12"/>
        <v>L/S</v>
      </c>
      <c r="D288" s="6" t="e">
        <f>'[1]RAW 1'!F290</f>
        <v>#REF!</v>
      </c>
      <c r="E288" s="6">
        <f>'RAW MONTHLY'!O290</f>
        <v>0</v>
      </c>
      <c r="F288" s="6" t="e">
        <f t="shared" si="13"/>
        <v>#REF!</v>
      </c>
      <c r="G288" s="7">
        <f>'RAW MONTHLY'!H290</f>
        <v>0.4375</v>
      </c>
      <c r="H288" s="8">
        <f>'RAW MONTHLY'!I290</f>
        <v>0.7319444444444444</v>
      </c>
      <c r="I288" s="16">
        <f t="shared" si="14"/>
        <v>7.0666666666666664</v>
      </c>
    </row>
    <row r="289" spans="1:10" ht="30" customHeight="1">
      <c r="A289" t="str">
        <f>'RAW MONTHLY'!C291</f>
        <v>SAMONDA 33KV</v>
      </c>
      <c r="B289" s="5" t="str">
        <f>'RAW MONTHLY'!E291</f>
        <v>TCN F/O</v>
      </c>
      <c r="C289" s="5" t="str">
        <f t="shared" si="12"/>
        <v>F/O</v>
      </c>
      <c r="D289" s="6" t="e">
        <f>'[1]RAW 1'!F291</f>
        <v>#REF!</v>
      </c>
      <c r="E289" s="6">
        <f>'RAW MONTHLY'!O291</f>
        <v>0</v>
      </c>
      <c r="F289" s="6" t="e">
        <f t="shared" si="13"/>
        <v>#REF!</v>
      </c>
      <c r="G289" s="7">
        <f>'RAW MONTHLY'!H291</f>
        <v>0.73958333333333337</v>
      </c>
      <c r="H289" s="8">
        <f>'RAW MONTHLY'!I291</f>
        <v>0.8222222222222223</v>
      </c>
      <c r="I289" s="16">
        <f t="shared" si="14"/>
        <v>1.9833333333333334</v>
      </c>
    </row>
    <row r="290" spans="1:10" ht="30" customHeight="1">
      <c r="A290" t="str">
        <f>'RAW MONTHLY'!C292</f>
        <v>ERUWA TOWN 33KV FDR</v>
      </c>
      <c r="B290" s="5" t="str">
        <f>'RAW MONTHLY'!E292</f>
        <v>TCN/L/S</v>
      </c>
      <c r="C290" s="5" t="str">
        <f t="shared" si="12"/>
        <v>L/S</v>
      </c>
      <c r="D290" s="6" t="e">
        <f>'[1]RAW 1'!F292</f>
        <v>#REF!</v>
      </c>
      <c r="E290" s="6" t="str">
        <f>'RAW MONTHLY'!O292</f>
        <v>TCN FREQUENCY CONTROL</v>
      </c>
      <c r="F290" s="6" t="e">
        <f t="shared" si="13"/>
        <v>#REF!</v>
      </c>
      <c r="G290" s="7">
        <f>'RAW MONTHLY'!H292</f>
        <v>0</v>
      </c>
      <c r="H290" s="8">
        <f>'RAW MONTHLY'!I292</f>
        <v>0.8256944444444444</v>
      </c>
      <c r="I290" s="16">
        <f t="shared" si="14"/>
        <v>19.816666666666666</v>
      </c>
    </row>
    <row r="291" spans="1:10" ht="30" customHeight="1">
      <c r="A291" t="str">
        <f>'RAW MONTHLY'!C293</f>
        <v>OMI-ADIO 33KV FDR</v>
      </c>
      <c r="B291" s="5" t="str">
        <f>'RAW MONTHLY'!E293</f>
        <v>TCN/L/S</v>
      </c>
      <c r="C291" s="5" t="str">
        <f t="shared" si="12"/>
        <v>L/S</v>
      </c>
      <c r="D291" s="6" t="e">
        <f>'[1]RAW 1'!F293</f>
        <v>#REF!</v>
      </c>
      <c r="E291" s="6" t="str">
        <f>'RAW MONTHLY'!O293</f>
        <v>TCN FREQUENCY CONTROL</v>
      </c>
      <c r="F291" s="6" t="e">
        <f t="shared" si="13"/>
        <v>#REF!</v>
      </c>
      <c r="G291" s="7">
        <f>'RAW MONTHLY'!H293</f>
        <v>0</v>
      </c>
      <c r="H291" s="8">
        <f>'RAW MONTHLY'!I293</f>
        <v>0.43958333333333338</v>
      </c>
      <c r="I291" s="16">
        <f t="shared" si="14"/>
        <v>10.55</v>
      </c>
    </row>
    <row r="292" spans="1:10" ht="30" customHeight="1">
      <c r="A292" t="str">
        <f>'RAW MONTHLY'!C294</f>
        <v>ERUWA/LANLATE 33KV FDR</v>
      </c>
      <c r="B292" s="5" t="str">
        <f>'RAW MONTHLY'!E294</f>
        <v>EDC/E/F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EDC TRANSCIENT FAULT</v>
      </c>
      <c r="F292" s="6" t="e">
        <f t="shared" si="13"/>
        <v>#REF!</v>
      </c>
      <c r="G292" s="7">
        <f>'RAW MONTHLY'!H294</f>
        <v>0.20208333333333331</v>
      </c>
      <c r="H292" s="8">
        <f>'RAW MONTHLY'!I294</f>
        <v>0.24652777777777779</v>
      </c>
      <c r="I292" s="16">
        <f t="shared" si="14"/>
        <v>1.0666666666666667</v>
      </c>
    </row>
    <row r="293" spans="1:10" ht="30" customHeight="1">
      <c r="A293" t="str">
        <f>'RAW MONTHLY'!C295</f>
        <v>ERUWA/LANLATE 33KV FDR</v>
      </c>
      <c r="B293" s="5" t="str">
        <f>'RAW MONTHLY'!E295</f>
        <v>EDC/E/F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EDC TRANSCIENT FAULT</v>
      </c>
      <c r="F293" s="6" t="e">
        <f t="shared" si="13"/>
        <v>#REF!</v>
      </c>
      <c r="G293" s="7">
        <f>'RAW MONTHLY'!H295</f>
        <v>0.38611111111111113</v>
      </c>
      <c r="H293" s="8">
        <f>'RAW MONTHLY'!I295</f>
        <v>0.40208333333333335</v>
      </c>
      <c r="I293" s="16">
        <f t="shared" si="14"/>
        <v>0.38333333333333336</v>
      </c>
    </row>
    <row r="294" spans="1:10" ht="30" customHeight="1">
      <c r="A294" t="str">
        <f>'RAW MONTHLY'!C296</f>
        <v>OMI-ADIO 33KV FDR</v>
      </c>
      <c r="B294" s="5" t="str">
        <f>'RAW MONTHLY'!E296</f>
        <v>EDC/P/O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RESTORED UP TO ARASAN WHILE THE REST PART ISOLATED ON FAULT</v>
      </c>
      <c r="F294" s="6" t="e">
        <f t="shared" si="13"/>
        <v>#REF!</v>
      </c>
      <c r="G294" s="7">
        <f>'RAW MONTHLY'!H296</f>
        <v>0.43958333333333338</v>
      </c>
      <c r="H294" s="8">
        <f>'RAW MONTHLY'!I296</f>
        <v>0.47222222222222227</v>
      </c>
      <c r="I294" s="16">
        <f t="shared" si="14"/>
        <v>0.78333333333333333</v>
      </c>
    </row>
    <row r="295" spans="1:10" ht="30" customHeight="1">
      <c r="A295" t="str">
        <f>'RAW MONTHLY'!C297</f>
        <v>OMI-ADIO 33KV FDR</v>
      </c>
      <c r="B295" s="5" t="str">
        <f>'RAW MONTHLY'!E297</f>
        <v>TCN/L/S</v>
      </c>
      <c r="C295" s="5" t="str">
        <f t="shared" si="12"/>
        <v>L/S</v>
      </c>
      <c r="D295" s="6" t="e">
        <f>'[1]RAW 1'!F297</f>
        <v>#REF!</v>
      </c>
      <c r="E295" s="6" t="str">
        <f>'RAW MONTHLY'!O297</f>
        <v>TCN FREQUENCY CONTROL</v>
      </c>
      <c r="F295" s="6" t="e">
        <f t="shared" si="13"/>
        <v>#REF!</v>
      </c>
      <c r="G295" s="7">
        <f>'RAW MONTHLY'!H297</f>
        <v>0.47569444444444442</v>
      </c>
      <c r="H295" s="8">
        <f>'RAW MONTHLY'!I297</f>
        <v>0.7270833333333333</v>
      </c>
      <c r="I295" s="16">
        <f t="shared" si="14"/>
        <v>6.0333333333333332</v>
      </c>
    </row>
    <row r="296" spans="1:10" ht="30" customHeight="1">
      <c r="A296" t="str">
        <f>'RAW MONTHLY'!C298</f>
        <v>OMI-ADIO 33KV FDR</v>
      </c>
      <c r="B296" s="5" t="str">
        <f>'RAW MONTHLY'!E298</f>
        <v>EDC/O/C</v>
      </c>
      <c r="C296" s="5" t="str">
        <f t="shared" si="12"/>
        <v>EDC</v>
      </c>
      <c r="D296" s="6" t="e">
        <f>'[1]RAW 1'!F298</f>
        <v>#REF!</v>
      </c>
      <c r="E296" s="6" t="str">
        <f>'RAW MONTHLY'!O298</f>
        <v>RED PHASE H/T LINE PULL OUT FROM POT INSULATOR AND RESTED ONCHANNEL IRON AMENDED AT ORISUNMIBARE AREA</v>
      </c>
      <c r="F296" s="6" t="e">
        <f t="shared" si="13"/>
        <v>#REF!</v>
      </c>
      <c r="G296" s="7">
        <f>'RAW MONTHLY'!H298</f>
        <v>0.72777777777777775</v>
      </c>
      <c r="H296" s="8">
        <f>'RAW MONTHLY'!I298</f>
        <v>0.99930555555555556</v>
      </c>
      <c r="I296" s="16">
        <f t="shared" si="14"/>
        <v>6.5166666666666666</v>
      </c>
    </row>
    <row r="297" spans="1:10" ht="30" customHeight="1">
      <c r="A297" t="str">
        <f>'RAW MONTHLY'!C299</f>
        <v>ERUWA/LANLATE 33KV FDR</v>
      </c>
      <c r="B297" s="5" t="str">
        <f>'RAW MONTHLY'!E299</f>
        <v>EDC/E/F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EDC TRANSCIENT FAULT</v>
      </c>
      <c r="F297" s="6" t="e">
        <f t="shared" si="13"/>
        <v>#REF!</v>
      </c>
      <c r="G297" s="7">
        <f>'RAW MONTHLY'!H299</f>
        <v>0.72777777777777775</v>
      </c>
      <c r="H297" s="8">
        <f>'RAW MONTHLY'!I299</f>
        <v>0.73263888888888884</v>
      </c>
      <c r="I297" s="16">
        <f t="shared" si="14"/>
        <v>0.11666666666666667</v>
      </c>
    </row>
    <row r="298" spans="1:10" ht="30" customHeight="1">
      <c r="A298" t="str">
        <f>'RAW MONTHLY'!C300</f>
        <v>ERUWA TOWN 33KV FDR</v>
      </c>
      <c r="B298" s="5" t="str">
        <f>'RAW MONTHLY'!E300</f>
        <v>EDC/E/F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EDC PENDING FAULT</v>
      </c>
      <c r="F298" s="6" t="e">
        <f t="shared" si="13"/>
        <v>#REF!</v>
      </c>
      <c r="G298" s="7">
        <f>'RAW MONTHLY'!H300</f>
        <v>0.82638888888888884</v>
      </c>
      <c r="H298" s="8">
        <f>'RAW MONTHLY'!I300</f>
        <v>0.99930555555555556</v>
      </c>
      <c r="I298" s="16">
        <f t="shared" si="14"/>
        <v>4.1500000000000004</v>
      </c>
    </row>
    <row r="299" spans="1:10" ht="30" customHeight="1">
      <c r="A299" t="str">
        <f>'RAW MONTHLY'!C301</f>
        <v>ERUWA/LANLATE 33KV FDR</v>
      </c>
      <c r="B299" s="5" t="str">
        <f>'RAW MONTHLY'!E301</f>
        <v>EDC/E/F</v>
      </c>
      <c r="C299" s="5" t="str">
        <f t="shared" si="12"/>
        <v>EDC</v>
      </c>
      <c r="D299" s="6" t="e">
        <f>'[1]RAW 1'!F301</f>
        <v>#REF!</v>
      </c>
      <c r="E299" s="6" t="str">
        <f>'RAW MONTHLY'!O301</f>
        <v>EDC TRANSCIENT FAULT</v>
      </c>
      <c r="F299" s="6" t="e">
        <f t="shared" si="13"/>
        <v>#REF!</v>
      </c>
      <c r="G299" s="7">
        <f>'RAW MONTHLY'!H301</f>
        <v>0.82638888888888884</v>
      </c>
      <c r="H299" s="8">
        <f>'RAW MONTHLY'!I301</f>
        <v>0.83124999999999993</v>
      </c>
      <c r="I299" s="16">
        <f t="shared" si="14"/>
        <v>0.11666666666666667</v>
      </c>
    </row>
    <row r="300" spans="1:10" ht="30" customHeight="1">
      <c r="A300" t="str">
        <f>'RAW MONTHLY'!C302</f>
        <v>OLUYOLE 33KV</v>
      </c>
      <c r="B300" s="5" t="str">
        <f>'RAW MONTHLY'!E302</f>
        <v>TCN L/S</v>
      </c>
      <c r="C300" s="5" t="str">
        <f t="shared" si="12"/>
        <v>L/S</v>
      </c>
      <c r="D300" s="6" t="e">
        <f>'[1]RAW 1'!F302</f>
        <v>#REF!</v>
      </c>
      <c r="E300" s="6" t="str">
        <f>'RAW MONTHLY'!O302</f>
        <v>TCN FREQUENCY CONTROL</v>
      </c>
      <c r="F300" s="6" t="e">
        <f t="shared" si="13"/>
        <v>#REF!</v>
      </c>
      <c r="G300" s="7">
        <f>'RAW MONTHLY'!H302</f>
        <v>0</v>
      </c>
      <c r="H300" s="8">
        <f>'RAW MONTHLY'!I302</f>
        <v>4.8611111111111112E-2</v>
      </c>
      <c r="I300" s="16">
        <f t="shared" si="14"/>
        <v>1.1666666666666667</v>
      </c>
    </row>
    <row r="301" spans="1:10" ht="30" customHeight="1">
      <c r="A301" t="str">
        <f>'RAW MONTHLY'!C303</f>
        <v>INTERCHANGE 33KV</v>
      </c>
      <c r="B301" s="5" t="str">
        <f>'RAW MONTHLY'!E303</f>
        <v>TCN L/S</v>
      </c>
      <c r="C301" s="5" t="str">
        <f t="shared" si="12"/>
        <v>L/S</v>
      </c>
      <c r="D301" s="6" t="e">
        <f>'[1]RAW 1'!F303</f>
        <v>#REF!</v>
      </c>
      <c r="E301" s="6">
        <f>'RAW MONTHLY'!O303</f>
        <v>0</v>
      </c>
      <c r="F301" s="6" t="e">
        <f t="shared" si="13"/>
        <v>#REF!</v>
      </c>
      <c r="G301" s="7">
        <f>'RAW MONTHLY'!H303</f>
        <v>0</v>
      </c>
      <c r="H301" s="8">
        <f>'RAW MONTHLY'!I303</f>
        <v>0.17986111111111111</v>
      </c>
      <c r="I301" s="16">
        <f t="shared" si="14"/>
        <v>4.3166666666666664</v>
      </c>
    </row>
    <row r="302" spans="1:10" ht="30" customHeight="1">
      <c r="A302" t="str">
        <f>'RAW MONTHLY'!C304</f>
        <v>INDUSTRIAL 33KV</v>
      </c>
      <c r="B302" s="5" t="str">
        <f>'RAW MONTHLY'!E304</f>
        <v>TCN L/S</v>
      </c>
      <c r="C302" s="5" t="str">
        <f t="shared" si="12"/>
        <v>L/S</v>
      </c>
      <c r="D302" s="6" t="e">
        <f>'[1]RAW 1'!F304</f>
        <v>#REF!</v>
      </c>
      <c r="E302" s="6">
        <f>'RAW MONTHLY'!O304</f>
        <v>0</v>
      </c>
      <c r="F302" s="6" t="e">
        <f t="shared" si="13"/>
        <v>#REF!</v>
      </c>
      <c r="G302" s="7">
        <f>'RAW MONTHLY'!H304</f>
        <v>0</v>
      </c>
      <c r="H302" s="8">
        <f>'RAW MONTHLY'!I304</f>
        <v>0.18055555555555555</v>
      </c>
      <c r="I302" s="16">
        <f t="shared" si="14"/>
        <v>4.333333333333333</v>
      </c>
      <c r="J302" s="30"/>
    </row>
    <row r="303" spans="1:10" ht="30" customHeight="1">
      <c r="A303" t="str">
        <f>'RAW MONTHLY'!C305</f>
        <v>EXPRESS 33KV</v>
      </c>
      <c r="B303" s="5" t="str">
        <f>'RAW MONTHLY'!E305</f>
        <v>TCN L/S</v>
      </c>
      <c r="C303" s="5" t="str">
        <f t="shared" si="12"/>
        <v>L/S</v>
      </c>
      <c r="D303" s="6" t="e">
        <f>'[1]RAW 1'!F305</f>
        <v>#REF!</v>
      </c>
      <c r="E303" s="6">
        <f>'RAW MONTHLY'!O305</f>
        <v>0</v>
      </c>
      <c r="F303" s="6" t="e">
        <f t="shared" si="13"/>
        <v>#REF!</v>
      </c>
      <c r="G303" s="7">
        <f>'RAW MONTHLY'!H305</f>
        <v>0.24791666666666667</v>
      </c>
      <c r="H303" s="8">
        <f>'RAW MONTHLY'!I305</f>
        <v>0.3354166666666667</v>
      </c>
      <c r="I303" s="16">
        <f t="shared" si="14"/>
        <v>2.1</v>
      </c>
      <c r="J303" s="30"/>
    </row>
    <row r="304" spans="1:10" ht="30" customHeight="1">
      <c r="A304" t="str">
        <f>'RAW MONTHLY'!C306</f>
        <v>INTERCHANGE 33KV</v>
      </c>
      <c r="B304" s="5" t="str">
        <f>'RAW MONTHLY'!E306</f>
        <v>TCN L/S</v>
      </c>
      <c r="C304" s="5" t="str">
        <f t="shared" si="12"/>
        <v>L/S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0.24791666666666667</v>
      </c>
      <c r="H304" s="8">
        <f>'RAW MONTHLY'!I306</f>
        <v>0.52500000000000002</v>
      </c>
      <c r="I304" s="16">
        <f t="shared" si="14"/>
        <v>6.65</v>
      </c>
      <c r="J304" s="30"/>
    </row>
    <row r="305" spans="1:10" ht="30" customHeight="1">
      <c r="A305" t="str">
        <f>'RAW MONTHLY'!C307</f>
        <v>EXPRESS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0.3756944444444445</v>
      </c>
      <c r="H305" s="8">
        <f>'RAW MONTHLY'!I307</f>
        <v>0.45208333333333334</v>
      </c>
      <c r="I305" s="16">
        <f t="shared" si="14"/>
        <v>1.8333333333333335</v>
      </c>
      <c r="J305" s="30"/>
    </row>
    <row r="306" spans="1:10" ht="30" customHeight="1">
      <c r="A306" t="str">
        <f>'RAW MONTHLY'!C308</f>
        <v>OLUYOLE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>
        <f>'RAW MONTHLY'!O308</f>
        <v>0</v>
      </c>
      <c r="F306" s="6" t="e">
        <f t="shared" si="13"/>
        <v>#REF!</v>
      </c>
      <c r="G306" s="7">
        <f>'RAW MONTHLY'!H308</f>
        <v>0.3833333333333333</v>
      </c>
      <c r="H306" s="8">
        <f>'RAW MONTHLY'!I308</f>
        <v>0.43958333333333338</v>
      </c>
      <c r="I306" s="16">
        <f t="shared" si="14"/>
        <v>1.35</v>
      </c>
      <c r="J306" s="37"/>
    </row>
    <row r="307" spans="1:10" ht="30" customHeight="1">
      <c r="A307" t="str">
        <f>'RAW MONTHLY'!C309</f>
        <v>INDUSTRIAL 33KV</v>
      </c>
      <c r="B307" s="5" t="str">
        <f>'RAW MONTHLY'!E309</f>
        <v>EDC P/O</v>
      </c>
      <c r="C307" s="5" t="str">
        <f t="shared" si="12"/>
        <v>EDC</v>
      </c>
      <c r="D307" s="6" t="e">
        <f>'[1]RAW 1'!F309</f>
        <v>#REF!</v>
      </c>
      <c r="E307" s="6">
        <f>'RAW MONTHLY'!O309</f>
        <v>0</v>
      </c>
      <c r="F307" s="6" t="e">
        <f t="shared" si="13"/>
        <v>#REF!</v>
      </c>
      <c r="G307" s="7">
        <f>'RAW MONTHLY'!H309</f>
        <v>0.4861111111111111</v>
      </c>
      <c r="H307" s="8">
        <f>'RAW MONTHLY'!I309</f>
        <v>0.6333333333333333</v>
      </c>
      <c r="I307" s="16">
        <f t="shared" si="14"/>
        <v>3.5333333333333332</v>
      </c>
      <c r="J307" s="30"/>
    </row>
    <row r="308" spans="1:10" ht="30" customHeight="1">
      <c r="A308" t="str">
        <f>'RAW MONTHLY'!C310</f>
        <v>INTERCHANGE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>
        <f>'RAW MONTHLY'!O310</f>
        <v>0</v>
      </c>
      <c r="F308" s="6" t="e">
        <f t="shared" si="13"/>
        <v>#REF!</v>
      </c>
      <c r="G308" s="7">
        <f>'RAW MONTHLY'!H310</f>
        <v>0.65416666666666667</v>
      </c>
      <c r="H308" s="8">
        <f>'RAW MONTHLY'!I310</f>
        <v>0.67499999999999993</v>
      </c>
      <c r="I308" s="16">
        <f t="shared" si="14"/>
        <v>0.5</v>
      </c>
      <c r="J308" s="27"/>
    </row>
    <row r="309" spans="1:10" ht="30" customHeight="1">
      <c r="A309" t="str">
        <f>'RAW MONTHLY'!C311</f>
        <v>ROM 33KV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>
        <f>'RAW MONTHLY'!O311</f>
        <v>0</v>
      </c>
      <c r="F309" s="6" t="e">
        <f t="shared" si="13"/>
        <v>#REF!</v>
      </c>
      <c r="G309" s="7">
        <f>'RAW MONTHLY'!H311</f>
        <v>0</v>
      </c>
      <c r="H309" s="8">
        <f>'RAW MONTHLY'!I311</f>
        <v>0.61041666666666672</v>
      </c>
      <c r="I309" s="16">
        <f t="shared" si="14"/>
        <v>14.65</v>
      </c>
      <c r="J309" s="27"/>
    </row>
    <row r="310" spans="1:10" ht="30" customHeight="1">
      <c r="A310" t="str">
        <f>'RAW MONTHLY'!C312</f>
        <v>ROM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>
        <f>'RAW MONTHLY'!O312</f>
        <v>0</v>
      </c>
      <c r="F310" s="6" t="e">
        <f t="shared" si="13"/>
        <v>#REF!</v>
      </c>
      <c r="G310" s="7">
        <f>'RAW MONTHLY'!H312</f>
        <v>0.65416666666666667</v>
      </c>
      <c r="H310" s="8">
        <f>'RAW MONTHLY'!I312</f>
        <v>0.69236111111111109</v>
      </c>
      <c r="I310" s="16">
        <f t="shared" si="14"/>
        <v>0.91666666666666663</v>
      </c>
      <c r="J310" s="29"/>
    </row>
    <row r="311" spans="1:10" ht="30" customHeight="1">
      <c r="A311" t="str">
        <f>'RAW MONTHLY'!C313</f>
        <v>APETE 33KV</v>
      </c>
      <c r="B311" s="5" t="str">
        <f>'RAW MONTHLY'!E313</f>
        <v>EDC L/S</v>
      </c>
      <c r="C311" s="5" t="str">
        <f t="shared" si="12"/>
        <v>L/S</v>
      </c>
      <c r="D311" s="6" t="e">
        <f>'[1]RAW 1'!F313</f>
        <v>#REF!</v>
      </c>
      <c r="E311" s="6">
        <f>'RAW MONTHLY'!O313</f>
        <v>0</v>
      </c>
      <c r="F311" s="6" t="e">
        <f t="shared" si="13"/>
        <v>#REF!</v>
      </c>
      <c r="G311" s="7">
        <f>'RAW MONTHLY'!H313</f>
        <v>0</v>
      </c>
      <c r="H311" s="8">
        <f>'RAW MONTHLY'!I313</f>
        <v>0.5708333333333333</v>
      </c>
      <c r="I311" s="16">
        <f t="shared" si="14"/>
        <v>13.7</v>
      </c>
      <c r="J311" s="42"/>
    </row>
    <row r="312" spans="1:10" ht="30" customHeight="1">
      <c r="A312" t="str">
        <f>'RAW MONTHLY'!C314</f>
        <v>IYAGANKU 11KV</v>
      </c>
      <c r="B312" s="5" t="str">
        <f>'RAW MONTHLY'!E314</f>
        <v>TCN L/S</v>
      </c>
      <c r="C312" s="5" t="str">
        <f t="shared" si="12"/>
        <v>L/S</v>
      </c>
      <c r="D312" s="6" t="e">
        <f>'[1]RAW 1'!F314</f>
        <v>#REF!</v>
      </c>
      <c r="E312" s="6">
        <f>'RAW MONTHLY'!O314</f>
        <v>0</v>
      </c>
      <c r="F312" s="6" t="e">
        <f t="shared" si="13"/>
        <v>#REF!</v>
      </c>
      <c r="G312" s="7">
        <f>'RAW MONTHLY'!H314</f>
        <v>0.24861111111111112</v>
      </c>
      <c r="H312" s="8">
        <f>'RAW MONTHLY'!I314</f>
        <v>0.33680555555555558</v>
      </c>
      <c r="I312" s="16">
        <f t="shared" si="14"/>
        <v>2.1166666666666667</v>
      </c>
      <c r="J312" s="42"/>
    </row>
    <row r="313" spans="1:10" ht="30" customHeight="1">
      <c r="A313" t="str">
        <f>'RAW MONTHLY'!C315</f>
        <v>ELEYELE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>
        <f>'RAW MONTHLY'!O315</f>
        <v>0</v>
      </c>
      <c r="F313" s="6" t="e">
        <f t="shared" si="13"/>
        <v>#REF!</v>
      </c>
      <c r="G313" s="7">
        <f>'RAW MONTHLY'!H315</f>
        <v>0.3743055555555555</v>
      </c>
      <c r="H313" s="8">
        <f>'RAW MONTHLY'!I315</f>
        <v>0.51736111111111105</v>
      </c>
      <c r="I313" s="16">
        <f t="shared" si="14"/>
        <v>3.4333333333333336</v>
      </c>
      <c r="J313" s="20"/>
    </row>
    <row r="314" spans="1:10" ht="30" customHeight="1">
      <c r="A314" t="str">
        <f>'RAW MONTHLY'!C316</f>
        <v>AGODI 1 33KV</v>
      </c>
      <c r="B314" s="5" t="str">
        <f>'RAW MONTHLY'!E316</f>
        <v>EDC 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AGODI 2 BACK FEED FROM AGODI AT UCH TEE OFF</v>
      </c>
      <c r="F314" s="6" t="e">
        <f t="shared" si="13"/>
        <v>#REF!</v>
      </c>
      <c r="G314" s="7">
        <f>'RAW MONTHLY'!H316</f>
        <v>0.37638888888888888</v>
      </c>
      <c r="H314" s="8">
        <f>'RAW MONTHLY'!I316</f>
        <v>0.78541666666666676</v>
      </c>
      <c r="I314" s="16">
        <f t="shared" si="14"/>
        <v>9.8166666666666664</v>
      </c>
      <c r="J314" s="20"/>
    </row>
    <row r="315" spans="1:10" ht="30" customHeight="1">
      <c r="A315" t="str">
        <f>'RAW MONTHLY'!C317</f>
        <v>AGODI 2 33KV</v>
      </c>
      <c r="B315" s="5" t="str">
        <f>'RAW MONTHLY'!E317</f>
        <v>EDC F/O</v>
      </c>
      <c r="C315" s="5" t="str">
        <f t="shared" si="12"/>
        <v>EDC</v>
      </c>
      <c r="D315" s="6" t="e">
        <f>'[1]RAW 1'!F317</f>
        <v>#REF!</v>
      </c>
      <c r="E315" s="6">
        <f>'RAW MONTHLY'!O317</f>
        <v>0</v>
      </c>
      <c r="F315" s="6" t="e">
        <f t="shared" si="13"/>
        <v>#REF!</v>
      </c>
      <c r="G315" s="7">
        <f>'RAW MONTHLY'!H317</f>
        <v>0.37638888888888888</v>
      </c>
      <c r="H315" s="8">
        <f>'RAW MONTHLY'!I317</f>
        <v>0.99930555555555556</v>
      </c>
      <c r="I315" s="16">
        <f t="shared" si="14"/>
        <v>14.95</v>
      </c>
      <c r="J315" s="6"/>
    </row>
    <row r="316" spans="1:10" ht="30" customHeight="1">
      <c r="A316" t="str">
        <f>'RAW MONTHLY'!C318</f>
        <v>APETE 33KV</v>
      </c>
      <c r="B316" s="5" t="str">
        <f>'RAW MONTHLY'!E318</f>
        <v>EDC L/S</v>
      </c>
      <c r="C316" s="5" t="str">
        <f t="shared" si="12"/>
        <v>L/S</v>
      </c>
      <c r="D316" s="6" t="e">
        <f>'[1]RAW 1'!F318</f>
        <v>#REF!</v>
      </c>
      <c r="E316" s="6">
        <f>'RAW MONTHLY'!O318</f>
        <v>0</v>
      </c>
      <c r="F316" s="6" t="e">
        <f t="shared" si="13"/>
        <v>#REF!</v>
      </c>
      <c r="G316" s="7">
        <f>'RAW MONTHLY'!H318</f>
        <v>0.64097222222222217</v>
      </c>
      <c r="H316" s="8">
        <f>'RAW MONTHLY'!I318</f>
        <v>0.99930555555555556</v>
      </c>
      <c r="I316" s="16">
        <f t="shared" si="14"/>
        <v>8.6</v>
      </c>
      <c r="J316" s="6"/>
    </row>
    <row r="317" spans="1:10" ht="30" customHeight="1">
      <c r="A317" t="str">
        <f>'RAW MONTHLY'!C319</f>
        <v>ERUWA TOWN 33KV FDR</v>
      </c>
      <c r="B317" s="5" t="str">
        <f>'RAW MONTHLY'!E319</f>
        <v>EDC/E/F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TRANSIENT FAULT</v>
      </c>
      <c r="F317" s="6" t="e">
        <f t="shared" si="13"/>
        <v>#REF!</v>
      </c>
      <c r="G317" s="7">
        <f>'RAW MONTHLY'!H319</f>
        <v>0</v>
      </c>
      <c r="H317" s="8">
        <f>'RAW MONTHLY'!I319</f>
        <v>0.44930555555555557</v>
      </c>
      <c r="I317" s="16">
        <f t="shared" si="14"/>
        <v>10.783333333333333</v>
      </c>
      <c r="J317" s="30"/>
    </row>
    <row r="318" spans="1:10" ht="30" customHeight="1">
      <c r="A318" t="str">
        <f>'RAW MONTHLY'!C320</f>
        <v>OMI-ADIO 33KV FDR</v>
      </c>
      <c r="B318" s="5" t="str">
        <f>'RAW MONTHLY'!E320</f>
        <v>TCN/L/S</v>
      </c>
      <c r="C318" s="5" t="str">
        <f t="shared" si="12"/>
        <v>L/S</v>
      </c>
      <c r="D318" s="6" t="e">
        <f>'[1]RAW 1'!F320</f>
        <v>#REF!</v>
      </c>
      <c r="E318" s="6" t="str">
        <f>'RAW MONTHLY'!O320</f>
        <v>EDC TRANSIENT FAULT</v>
      </c>
      <c r="F318" s="6" t="e">
        <f t="shared" si="13"/>
        <v>#REF!</v>
      </c>
      <c r="G318" s="7">
        <f>'RAW MONTHLY'!H320</f>
        <v>0</v>
      </c>
      <c r="H318" s="8">
        <f>'RAW MONTHLY'!I320</f>
        <v>0.2986111111111111</v>
      </c>
      <c r="I318" s="16">
        <f t="shared" si="14"/>
        <v>7.166666666666667</v>
      </c>
      <c r="J318" s="30"/>
    </row>
    <row r="319" spans="1:10" ht="30" customHeight="1">
      <c r="A319" t="str">
        <f>'RAW MONTHLY'!C321</f>
        <v>OMI-ADIO 33KV FDR</v>
      </c>
      <c r="B319" s="5" t="str">
        <f>'RAW MONTHLY'!E321</f>
        <v>EDC/E/F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TCN TRANSFORMER LIMITATION</v>
      </c>
      <c r="F319" s="6" t="e">
        <f t="shared" si="13"/>
        <v>#REF!</v>
      </c>
      <c r="G319" s="7">
        <f>'RAW MONTHLY'!H321</f>
        <v>0.2986111111111111</v>
      </c>
      <c r="H319" s="8">
        <f>'RAW MONTHLY'!I321</f>
        <v>0.50138888888888888</v>
      </c>
      <c r="I319" s="16">
        <f t="shared" si="14"/>
        <v>4.8666666666666671</v>
      </c>
      <c r="J319" s="30"/>
    </row>
    <row r="320" spans="1:10" ht="30" customHeight="1">
      <c r="A320" t="str">
        <f>'RAW MONTHLY'!C322</f>
        <v>ERUWA/LANLATE 33KV FDR</v>
      </c>
      <c r="B320" s="5" t="str">
        <f>'RAW MONTHLY'!E322</f>
        <v>EDC/O/C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TRANSIENT FAULT</v>
      </c>
      <c r="F320" s="6" t="e">
        <f t="shared" si="13"/>
        <v>#REF!</v>
      </c>
      <c r="G320" s="7">
        <f>'RAW MONTHLY'!H322</f>
        <v>0.2986111111111111</v>
      </c>
      <c r="H320" s="8">
        <f>'RAW MONTHLY'!I322</f>
        <v>0.30555555555555552</v>
      </c>
      <c r="I320" s="16">
        <f t="shared" si="14"/>
        <v>0.16666666666666666</v>
      </c>
      <c r="J320" s="30"/>
    </row>
    <row r="321" spans="1:10" ht="30" customHeight="1">
      <c r="A321" t="str">
        <f>'RAW MONTHLY'!C323</f>
        <v>ERUWA/LANLATE 33KV FDR</v>
      </c>
      <c r="B321" s="5" t="str">
        <f>'RAW MONTHLY'!E323</f>
        <v>EDC/E/F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TRANSIENT FAULT</v>
      </c>
      <c r="F321" s="6" t="e">
        <f t="shared" si="13"/>
        <v>#REF!</v>
      </c>
      <c r="G321" s="7">
        <f>'RAW MONTHLY'!H323</f>
        <v>0.38819444444444445</v>
      </c>
      <c r="H321" s="8">
        <f>'RAW MONTHLY'!I323</f>
        <v>0.44375000000000003</v>
      </c>
      <c r="I321" s="16">
        <f t="shared" si="14"/>
        <v>1.3333333333333333</v>
      </c>
      <c r="J321" s="30"/>
    </row>
    <row r="322" spans="1:10" ht="30" customHeight="1">
      <c r="A322" t="str">
        <f>'RAW MONTHLY'!C324</f>
        <v>OMI-ADIO 33KV FDR</v>
      </c>
      <c r="B322" s="5" t="str">
        <f>'RAW MONTHLY'!E324</f>
        <v>TCN/L/S</v>
      </c>
      <c r="C322" s="5" t="str">
        <f t="shared" si="12"/>
        <v>L/S</v>
      </c>
      <c r="D322" s="6" t="e">
        <f>'[1]RAW 1'!F324</f>
        <v>#REF!</v>
      </c>
      <c r="E322" s="6" t="str">
        <f>'RAW MONTHLY'!O324</f>
        <v>TCN TRANSFORMER LIMITATION</v>
      </c>
      <c r="F322" s="6" t="e">
        <f t="shared" si="13"/>
        <v>#REF!</v>
      </c>
      <c r="G322" s="7">
        <f>'RAW MONTHLY'!H324</f>
        <v>0.50277777777777777</v>
      </c>
      <c r="H322" s="8">
        <f>'RAW MONTHLY'!I324</f>
        <v>0.62847222222222221</v>
      </c>
      <c r="I322" s="16">
        <f t="shared" si="14"/>
        <v>3.0166666666666666</v>
      </c>
      <c r="J322" s="37"/>
    </row>
    <row r="323" spans="1:10" ht="30" customHeight="1">
      <c r="A323" t="str">
        <f>'RAW MONTHLY'!C325</f>
        <v>ERUWA TOWN 33KV FDR</v>
      </c>
      <c r="B323" s="5" t="str">
        <f>'RAW MONTHLY'!E325</f>
        <v>TCN/L/S</v>
      </c>
      <c r="C323" s="5" t="str">
        <f t="shared" si="12"/>
        <v>L/S</v>
      </c>
      <c r="D323" s="6" t="e">
        <f>'[1]RAW 1'!F325</f>
        <v>#REF!</v>
      </c>
      <c r="E323" s="6" t="str">
        <f>'RAW MONTHLY'!O325</f>
        <v>TCN TRANSFORMER LIMITATION</v>
      </c>
      <c r="F323" s="6" t="e">
        <f t="shared" si="13"/>
        <v>#REF!</v>
      </c>
      <c r="G323" s="7">
        <f>'RAW MONTHLY'!H325</f>
        <v>0.5625</v>
      </c>
      <c r="H323" s="8">
        <f>'RAW MONTHLY'!I325</f>
        <v>0.99930555555555556</v>
      </c>
      <c r="I323" s="16">
        <f t="shared" si="14"/>
        <v>10.483333333333333</v>
      </c>
      <c r="J323" s="30"/>
    </row>
    <row r="324" spans="1:10" ht="30" customHeight="1">
      <c r="A324" t="str">
        <f>'RAW MONTHLY'!C326</f>
        <v>OMI-ADIO 33KV FDR</v>
      </c>
      <c r="B324" s="5" t="str">
        <f>'RAW MONTHLY'!E326</f>
        <v>TCN/L/S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L/S</v>
      </c>
      <c r="D324" s="6" t="e">
        <f>'[1]RAW 1'!F326</f>
        <v>#REF!</v>
      </c>
      <c r="E324" s="6" t="str">
        <f>'RAW MONTHLY'!O326</f>
        <v>TCN TRANSFORMER LIMITATION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0.7597222222222223</v>
      </c>
      <c r="H324" s="8">
        <f>'RAW MONTHLY'!I326</f>
        <v>0.99930555555555556</v>
      </c>
      <c r="I324" s="16">
        <f t="shared" ref="I324:I387" si="17">HOUR(H324-G324)+MINUTE(H324-G324)/60</f>
        <v>5.75</v>
      </c>
      <c r="J324" s="37"/>
    </row>
    <row r="325" spans="1:10" ht="30" customHeight="1">
      <c r="A325" t="str">
        <f>'RAW MONTHLY'!C327</f>
        <v>APATA 33KV FDR</v>
      </c>
      <c r="B325" s="5" t="str">
        <f>'RAW MONTHLY'!E327</f>
        <v>TCN/L/S</v>
      </c>
      <c r="C325" s="5" t="str">
        <f t="shared" si="15"/>
        <v>L/S</v>
      </c>
      <c r="D325" s="6" t="e">
        <f>'[1]RAW 1'!F327</f>
        <v>#REF!</v>
      </c>
      <c r="E325" s="6" t="str">
        <f>'RAW MONTHLY'!O327</f>
        <v>TCN TRANSFORMER LIMITATION</v>
      </c>
      <c r="F325" s="6" t="e">
        <f t="shared" si="16"/>
        <v>#REF!</v>
      </c>
      <c r="G325" s="7">
        <f>'RAW MONTHLY'!H327</f>
        <v>0.78263888888888899</v>
      </c>
      <c r="H325" s="8">
        <f>'RAW MONTHLY'!I327</f>
        <v>0.85972222222222217</v>
      </c>
      <c r="I325" s="16">
        <f t="shared" si="17"/>
        <v>1.85</v>
      </c>
      <c r="J325" s="30"/>
    </row>
    <row r="326" spans="1:10" ht="30" customHeight="1">
      <c r="A326" t="str">
        <f>'RAW MONTHLY'!C328</f>
        <v>OLUYOLE 33KV</v>
      </c>
      <c r="B326" s="5" t="str">
        <f>'RAW MONTHLY'!E328</f>
        <v>TCN L/S</v>
      </c>
      <c r="C326" s="5" t="str">
        <f t="shared" si="15"/>
        <v>L/S</v>
      </c>
      <c r="D326" s="6" t="e">
        <f>'[1]RAW 1'!F328</f>
        <v>#REF!</v>
      </c>
      <c r="E326" s="6" t="str">
        <f>'RAW MONTHLY'!O328</f>
        <v>TCN FREQUENCY CONTROL</v>
      </c>
      <c r="F326" s="6" t="e">
        <f t="shared" si="16"/>
        <v>#REF!</v>
      </c>
      <c r="G326" s="7">
        <f>'RAW MONTHLY'!H328</f>
        <v>0.57500000000000007</v>
      </c>
      <c r="H326" s="8">
        <f>'RAW MONTHLY'!I328</f>
        <v>0.6</v>
      </c>
      <c r="I326" s="16">
        <f t="shared" si="17"/>
        <v>0.6</v>
      </c>
      <c r="J326" s="37"/>
    </row>
    <row r="327" spans="1:10" ht="30" customHeight="1">
      <c r="A327" t="str">
        <f>'RAW MONTHLY'!C329</f>
        <v>OLUYOLE 33KV</v>
      </c>
      <c r="B327" s="5" t="str">
        <f>'RAW MONTHLY'!E329</f>
        <v>EDC F/O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TRIPPED,TRIED AND STAYED</v>
      </c>
      <c r="F327" s="6" t="e">
        <f t="shared" si="16"/>
        <v>#REF!</v>
      </c>
      <c r="G327" s="7">
        <f>'RAW MONTHLY'!H329</f>
        <v>0.63680555555555551</v>
      </c>
      <c r="H327" s="8">
        <f>'RAW MONTHLY'!I329</f>
        <v>0.66180555555555554</v>
      </c>
      <c r="I327" s="16">
        <f t="shared" si="17"/>
        <v>0.6</v>
      </c>
      <c r="J327" s="42"/>
    </row>
    <row r="328" spans="1:10" ht="30" customHeight="1">
      <c r="A328" t="str">
        <f>'RAW MONTHLY'!C330</f>
        <v>INTERCHANGE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TRIPPED,TRIED AND STAYED</v>
      </c>
      <c r="F328" s="6" t="e">
        <f t="shared" si="16"/>
        <v>#REF!</v>
      </c>
      <c r="G328" s="7">
        <f>'RAW MONTHLY'!H330</f>
        <v>0.70347222222222217</v>
      </c>
      <c r="H328" s="8">
        <f>'RAW MONTHLY'!I330</f>
        <v>0.81180555555555556</v>
      </c>
      <c r="I328" s="16">
        <f t="shared" si="17"/>
        <v>2.6</v>
      </c>
      <c r="J328" s="20"/>
    </row>
    <row r="329" spans="1:10" ht="30" customHeight="1">
      <c r="A329" t="str">
        <f>'RAW MONTHLY'!C331</f>
        <v>INDUSTRIAL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>
        <f>'RAW MONTHLY'!O331</f>
        <v>0</v>
      </c>
      <c r="F329" s="6" t="e">
        <f t="shared" si="16"/>
        <v>#REF!</v>
      </c>
      <c r="G329" s="7">
        <f>'RAW MONTHLY'!H331</f>
        <v>0.99652777777777779</v>
      </c>
      <c r="H329" s="8">
        <f>'RAW MONTHLY'!I331</f>
        <v>0.99930555555555556</v>
      </c>
      <c r="I329" s="16">
        <f t="shared" si="17"/>
        <v>6.6666666666666666E-2</v>
      </c>
      <c r="J329" s="20"/>
    </row>
    <row r="330" spans="1:10" ht="30" customHeight="1">
      <c r="A330" t="str">
        <f>'RAW MONTHLY'!C332</f>
        <v>ROM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>
        <f>'RAW MONTHLY'!O332</f>
        <v>0</v>
      </c>
      <c r="F330" s="6" t="e">
        <f t="shared" si="16"/>
        <v>#REF!</v>
      </c>
      <c r="G330" s="7">
        <f>'RAW MONTHLY'!H332</f>
        <v>0.70347222222222217</v>
      </c>
      <c r="H330" s="8">
        <f>'RAW MONTHLY'!I332</f>
        <v>0.92986111111111114</v>
      </c>
      <c r="I330" s="16">
        <f t="shared" si="17"/>
        <v>5.4333333333333336</v>
      </c>
      <c r="J330" s="6"/>
    </row>
    <row r="331" spans="1:10" ht="30" customHeight="1">
      <c r="A331" t="str">
        <f>'RAW MONTHLY'!C333</f>
        <v>AGODI 2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</v>
      </c>
      <c r="H331" s="8">
        <f>'RAW MONTHLY'!I333</f>
        <v>0.99930555555555556</v>
      </c>
      <c r="I331" s="16">
        <f t="shared" si="17"/>
        <v>23.983333333333334</v>
      </c>
      <c r="J331" s="6"/>
    </row>
    <row r="332" spans="1:10" ht="30" customHeight="1">
      <c r="A332" t="str">
        <f>'RAW MONTHLY'!C334</f>
        <v>MINISTER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</v>
      </c>
      <c r="H332" s="8">
        <f>'RAW MONTHLY'!I334</f>
        <v>0.22430555555555556</v>
      </c>
      <c r="I332" s="16">
        <f t="shared" si="17"/>
        <v>5.3833333333333337</v>
      </c>
      <c r="J332" s="6"/>
    </row>
    <row r="333" spans="1:10" ht="30" customHeight="1">
      <c r="A333" t="str">
        <f>'RAW MONTHLY'!C335</f>
        <v>APETE 33KV</v>
      </c>
      <c r="B333" s="5" t="str">
        <f>'RAW MONTHLY'!E335</f>
        <v>EDC L/S</v>
      </c>
      <c r="C333" s="5" t="str">
        <f t="shared" si="15"/>
        <v>L/S</v>
      </c>
      <c r="D333" s="6" t="e">
        <f>'[1]RAW 1'!F335</f>
        <v>#REF!</v>
      </c>
      <c r="E333" s="6">
        <f>'RAW MONTHLY'!O335</f>
        <v>0</v>
      </c>
      <c r="F333" s="6" t="e">
        <f t="shared" si="16"/>
        <v>#REF!</v>
      </c>
      <c r="G333" s="7">
        <f>'RAW MONTHLY'!H335</f>
        <v>0</v>
      </c>
      <c r="H333" s="8">
        <f>'RAW MONTHLY'!I335</f>
        <v>0.61388888888888882</v>
      </c>
      <c r="I333" s="16">
        <f t="shared" si="17"/>
        <v>14.733333333333333</v>
      </c>
      <c r="J333" s="6"/>
    </row>
    <row r="334" spans="1:10" ht="30" customHeight="1">
      <c r="A334" t="str">
        <f>'RAW MONTHLY'!C336</f>
        <v>IYAGANKU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>
        <f>'RAW MONTHLY'!O336</f>
        <v>0</v>
      </c>
      <c r="F334" s="6" t="e">
        <f t="shared" si="16"/>
        <v>#REF!</v>
      </c>
      <c r="G334" s="7">
        <f>'RAW MONTHLY'!H336</f>
        <v>0.32847222222222222</v>
      </c>
      <c r="H334" s="8">
        <f>'RAW MONTHLY'!I336</f>
        <v>0.35902777777777778</v>
      </c>
      <c r="I334" s="16">
        <f t="shared" si="17"/>
        <v>0.73333333333333328</v>
      </c>
      <c r="J334" s="20"/>
    </row>
    <row r="335" spans="1:10" ht="30" customHeight="1">
      <c r="A335" t="str">
        <f>'RAW MONTHLY'!C337</f>
        <v>SAMONDA 33KV</v>
      </c>
      <c r="B335" s="5" t="str">
        <f>'RAW MONTHLY'!E337</f>
        <v>EDC L/S</v>
      </c>
      <c r="C335" s="5" t="str">
        <f t="shared" si="15"/>
        <v>L/S</v>
      </c>
      <c r="D335" s="6" t="e">
        <f>'[1]RAW 1'!F337</f>
        <v>#REF!</v>
      </c>
      <c r="E335" s="6">
        <f>'RAW MONTHLY'!O337</f>
        <v>0</v>
      </c>
      <c r="F335" s="6" t="e">
        <f t="shared" si="16"/>
        <v>#REF!</v>
      </c>
      <c r="G335" s="7">
        <f>'RAW MONTHLY'!H337</f>
        <v>0.3298611111111111</v>
      </c>
      <c r="H335" s="8">
        <f>'RAW MONTHLY'!I337</f>
        <v>0.4458333333333333</v>
      </c>
      <c r="I335" s="16">
        <f t="shared" si="17"/>
        <v>2.7833333333333332</v>
      </c>
      <c r="J335" s="20"/>
    </row>
    <row r="336" spans="1:10" ht="30" customHeight="1">
      <c r="A336" t="str">
        <f>'RAW MONTHLY'!C338</f>
        <v>APETE 33KV</v>
      </c>
      <c r="B336" s="5" t="str">
        <f>'RAW MONTHLY'!E338</f>
        <v>EDC F/O</v>
      </c>
      <c r="C336" s="5" t="str">
        <f t="shared" si="15"/>
        <v>EDC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0.72222222222222221</v>
      </c>
      <c r="H336" s="8">
        <f>'RAW MONTHLY'!I338</f>
        <v>0.99930555555555556</v>
      </c>
      <c r="I336" s="16">
        <f t="shared" si="17"/>
        <v>6.65</v>
      </c>
      <c r="J336" s="20"/>
    </row>
    <row r="337" spans="1:10" ht="30" customHeight="1">
      <c r="A337" t="str">
        <f>'RAW MONTHLY'!C339</f>
        <v>MINISTER 33KV</v>
      </c>
      <c r="B337" s="5" t="str">
        <f>'RAW MONTHLY'!E339</f>
        <v>EDC L/S</v>
      </c>
      <c r="C337" s="5" t="str">
        <f t="shared" si="15"/>
        <v>L/S</v>
      </c>
      <c r="D337" s="6" t="e">
        <f>'[1]RAW 1'!F339</f>
        <v>#REF!</v>
      </c>
      <c r="E337" s="6">
        <f>'RAW MONTHLY'!O339</f>
        <v>0</v>
      </c>
      <c r="F337" s="6" t="e">
        <f t="shared" si="16"/>
        <v>#REF!</v>
      </c>
      <c r="G337" s="7">
        <f>'RAW MONTHLY'!H339</f>
        <v>0.76250000000000007</v>
      </c>
      <c r="H337" s="8">
        <f>'RAW MONTHLY'!I339</f>
        <v>0.99930555555555556</v>
      </c>
      <c r="I337" s="16">
        <f t="shared" si="17"/>
        <v>5.6833333333333336</v>
      </c>
      <c r="J337" s="20"/>
    </row>
    <row r="338" spans="1:10" ht="30" customHeight="1">
      <c r="A338" t="str">
        <f>'RAW MONTHLY'!C340</f>
        <v>ERUWA TOWN 33KV FDR</v>
      </c>
      <c r="B338" s="5" t="str">
        <f>'RAW MONTHLY'!E340</f>
        <v>TCN/L/S</v>
      </c>
      <c r="C338" s="5" t="str">
        <f t="shared" si="15"/>
        <v>L/S</v>
      </c>
      <c r="D338" s="6" t="e">
        <f>'[1]RAW 1'!F340</f>
        <v>#REF!</v>
      </c>
      <c r="E338" s="6" t="str">
        <f>'RAW MONTHLY'!O340</f>
        <v>TCN TRANSFOMER LIMITATION</v>
      </c>
      <c r="F338" s="6" t="e">
        <f t="shared" si="16"/>
        <v>#REF!</v>
      </c>
      <c r="G338" s="7">
        <f>'RAW MONTHLY'!H340</f>
        <v>0</v>
      </c>
      <c r="H338" s="8">
        <f>'RAW MONTHLY'!I340</f>
        <v>0.38055555555555554</v>
      </c>
      <c r="I338" s="16">
        <f t="shared" si="17"/>
        <v>9.1333333333333329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TCN/L/S</v>
      </c>
      <c r="C339" s="5" t="str">
        <f t="shared" si="15"/>
        <v>L/S</v>
      </c>
      <c r="D339" s="6" t="e">
        <f>'[1]RAW 1'!F341</f>
        <v>#REF!</v>
      </c>
      <c r="E339" s="6" t="str">
        <f>'RAW MONTHLY'!O341</f>
        <v>TCN TRANSFOMER LIMITATION</v>
      </c>
      <c r="F339" s="6" t="e">
        <f t="shared" si="16"/>
        <v>#REF!</v>
      </c>
      <c r="G339" s="7">
        <f>'RAW MONTHLY'!H341</f>
        <v>0</v>
      </c>
      <c r="H339" s="8">
        <f>'RAW MONTHLY'!I341</f>
        <v>0.1451388888888889</v>
      </c>
      <c r="I339" s="16">
        <f t="shared" si="17"/>
        <v>3.4833333333333334</v>
      </c>
      <c r="J339" s="30"/>
    </row>
    <row r="340" spans="1:10" ht="30" customHeight="1">
      <c r="A340" t="str">
        <f>'RAW MONTHLY'!C342</f>
        <v>OMI ADIO 33KV FDR</v>
      </c>
      <c r="B340" s="5" t="str">
        <f>'RAW MONTHLY'!E342</f>
        <v>TCN/L/S</v>
      </c>
      <c r="C340" s="5" t="str">
        <f t="shared" si="15"/>
        <v>L/S</v>
      </c>
      <c r="D340" s="6" t="e">
        <f>'[1]RAW 1'!F342</f>
        <v>#REF!</v>
      </c>
      <c r="E340" s="6" t="str">
        <f>'RAW MONTHLY'!O342</f>
        <v>TCN TRANSFOMER LIMITATION</v>
      </c>
      <c r="F340" s="6" t="e">
        <f t="shared" si="16"/>
        <v>#REF!</v>
      </c>
      <c r="G340" s="7">
        <f>'RAW MONTHLY'!H342</f>
        <v>0.27083333333333331</v>
      </c>
      <c r="H340" s="8">
        <f>'RAW MONTHLY'!I342</f>
        <v>0.75347222222222221</v>
      </c>
      <c r="I340" s="16">
        <f t="shared" si="17"/>
        <v>11.583333333333334</v>
      </c>
      <c r="J340" s="37"/>
    </row>
    <row r="341" spans="1:10" ht="30" customHeight="1">
      <c r="A341" t="str">
        <f>'RAW MONTHLY'!C343</f>
        <v>ERUWA/LANLATE 33KV FDR</v>
      </c>
      <c r="B341" s="5" t="str">
        <f>'RAW MONTHLY'!E343</f>
        <v>EDC/E/F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>EDC TRANSCIENT FAULT</v>
      </c>
      <c r="F341" s="6" t="e">
        <f t="shared" si="16"/>
        <v>#REF!</v>
      </c>
      <c r="G341" s="7">
        <f>'RAW MONTHLY'!H343</f>
        <v>0.35486111111111113</v>
      </c>
      <c r="H341" s="8">
        <f>'RAW MONTHLY'!I343</f>
        <v>0.36388888888888887</v>
      </c>
      <c r="I341" s="16">
        <f t="shared" si="17"/>
        <v>0.21666666666666667</v>
      </c>
      <c r="J341" s="30"/>
    </row>
    <row r="342" spans="1:10" ht="30" customHeight="1">
      <c r="A342" t="str">
        <f>'RAW MONTHLY'!C344</f>
        <v>ERUWA/LANLATE 33KV FDR</v>
      </c>
      <c r="B342" s="5" t="str">
        <f>'RAW MONTHLY'!E344</f>
        <v>TCN/L/S</v>
      </c>
      <c r="C342" s="5" t="str">
        <f t="shared" si="15"/>
        <v>L/S</v>
      </c>
      <c r="D342" s="6" t="e">
        <f>'[1]RAW 1'!F344</f>
        <v>#REF!</v>
      </c>
      <c r="E342" s="6" t="str">
        <f>'RAW MONTHLY'!O344</f>
        <v>TCN FREQUENCY CONTROL</v>
      </c>
      <c r="F342" s="6" t="e">
        <f t="shared" si="16"/>
        <v>#REF!</v>
      </c>
      <c r="G342" s="7">
        <f>'RAW MONTHLY'!H344</f>
        <v>0.56319444444444444</v>
      </c>
      <c r="H342" s="8">
        <f>'RAW MONTHLY'!I344</f>
        <v>0.73888888888888893</v>
      </c>
      <c r="I342" s="16">
        <f t="shared" si="17"/>
        <v>4.2166666666666668</v>
      </c>
      <c r="J342" s="30"/>
    </row>
    <row r="343" spans="1:10" ht="30" customHeight="1">
      <c r="A343" t="str">
        <f>'RAW MONTHLY'!C345</f>
        <v>ERUWA TOWN 33KV FDR</v>
      </c>
      <c r="B343" s="5" t="str">
        <f>'RAW MONTHLY'!E345</f>
        <v>TCN/F/O</v>
      </c>
      <c r="C343" s="5" t="str">
        <f t="shared" si="15"/>
        <v>F/O</v>
      </c>
      <c r="D343" s="6" t="e">
        <f>'[1]RAW 1'!F345</f>
        <v>#REF!</v>
      </c>
      <c r="E343" s="6" t="str">
        <f>'RAW MONTHLY'!O345</f>
        <v>TCN FREQUENCY CONTROL</v>
      </c>
      <c r="F343" s="6" t="e">
        <f t="shared" si="16"/>
        <v>#REF!</v>
      </c>
      <c r="G343" s="7">
        <f>'RAW MONTHLY'!H345</f>
        <v>0.56319444444444444</v>
      </c>
      <c r="H343" s="8">
        <f>'RAW MONTHLY'!I345</f>
        <v>0.73888888888888893</v>
      </c>
      <c r="I343" s="16">
        <f t="shared" si="17"/>
        <v>4.2166666666666668</v>
      </c>
      <c r="J343" s="37"/>
    </row>
    <row r="344" spans="1:10" ht="30" customHeight="1">
      <c r="A344" t="str">
        <f>'RAW MONTHLY'!C346</f>
        <v>APATA 33KV FDR</v>
      </c>
      <c r="B344" s="5" t="str">
        <f>'RAW MONTHLY'!E346</f>
        <v>EDC/O/C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EDC TRANSCIENT FAULT</v>
      </c>
      <c r="F344" s="6" t="e">
        <f t="shared" si="16"/>
        <v>#REF!</v>
      </c>
      <c r="G344" s="7">
        <f>'RAW MONTHLY'!H346</f>
        <v>0.61111111111111105</v>
      </c>
      <c r="H344" s="8">
        <f>'RAW MONTHLY'!I346</f>
        <v>0.63194444444444442</v>
      </c>
      <c r="I344" s="16">
        <f t="shared" si="17"/>
        <v>0.5</v>
      </c>
      <c r="J344" s="30"/>
    </row>
    <row r="345" spans="1:10" ht="30" customHeight="1">
      <c r="A345" t="str">
        <f>'RAW MONTHLY'!C347</f>
        <v>APATA 33KV FDR</v>
      </c>
      <c r="B345" s="5" t="str">
        <f>'RAW MONTHLY'!E347</f>
        <v>EDC/E/F</v>
      </c>
      <c r="C345" s="5" t="str">
        <f t="shared" si="15"/>
        <v>EDC</v>
      </c>
      <c r="D345" s="6" t="e">
        <f>'[1]RAW 1'!F347</f>
        <v>#REF!</v>
      </c>
      <c r="E345" s="6" t="str">
        <f>'RAW MONTHLY'!O347</f>
        <v>EDC TRANSCIENT FAULT</v>
      </c>
      <c r="F345" s="6" t="e">
        <f t="shared" si="16"/>
        <v>#REF!</v>
      </c>
      <c r="G345" s="7">
        <f>'RAW MONTHLY'!H347</f>
        <v>0.72291666666666676</v>
      </c>
      <c r="H345" s="8">
        <f>'RAW MONTHLY'!I347</f>
        <v>0.73749999999999993</v>
      </c>
      <c r="I345" s="16">
        <f t="shared" si="17"/>
        <v>0.35</v>
      </c>
      <c r="J345" s="27"/>
    </row>
    <row r="346" spans="1:10" ht="30" customHeight="1">
      <c r="A346" t="str">
        <f>'RAW MONTHLY'!C348</f>
        <v>ERUWA TOWN 33KV FDR</v>
      </c>
      <c r="B346" s="5" t="str">
        <f>'RAW MONTHLY'!E348</f>
        <v>TCN/L/S</v>
      </c>
      <c r="C346" s="5" t="str">
        <f t="shared" si="15"/>
        <v>L/S</v>
      </c>
      <c r="D346" s="6" t="e">
        <f>'[1]RAW 1'!F348</f>
        <v>#REF!</v>
      </c>
      <c r="E346" s="6" t="str">
        <f>'RAW MONTHLY'!O348</f>
        <v>TCN TRANSFOMER LIMITATION</v>
      </c>
      <c r="F346" s="6" t="e">
        <f t="shared" si="16"/>
        <v>#REF!</v>
      </c>
      <c r="G346" s="7">
        <f>'RAW MONTHLY'!H348</f>
        <v>0.73888888888888893</v>
      </c>
      <c r="H346" s="8">
        <f>'RAW MONTHLY'!I348</f>
        <v>0.99930555555555556</v>
      </c>
      <c r="I346" s="16">
        <f t="shared" si="17"/>
        <v>6.25</v>
      </c>
      <c r="J346" s="27"/>
    </row>
    <row r="347" spans="1:10" ht="30" customHeight="1">
      <c r="A347" t="str">
        <f>'RAW MONTHLY'!C349</f>
        <v>OMI ADIO 33KV FDR</v>
      </c>
      <c r="B347" s="5" t="str">
        <f>'RAW MONTHLY'!E349</f>
        <v>TCN/L/S</v>
      </c>
      <c r="C347" s="5" t="str">
        <f t="shared" si="15"/>
        <v>L/S</v>
      </c>
      <c r="D347" s="6" t="e">
        <f>'[1]RAW 1'!F349</f>
        <v>#REF!</v>
      </c>
      <c r="E347" s="6" t="str">
        <f>'RAW MONTHLY'!O349</f>
        <v>TCN TRANSFOMER LIMITATION</v>
      </c>
      <c r="F347" s="6" t="e">
        <f t="shared" si="16"/>
        <v>#REF!</v>
      </c>
      <c r="G347" s="7">
        <f>'RAW MONTHLY'!H349</f>
        <v>0.80902777777777779</v>
      </c>
      <c r="H347" s="8">
        <f>'RAW MONTHLY'!I349</f>
        <v>0.99930555555555556</v>
      </c>
      <c r="I347" s="16">
        <f t="shared" si="17"/>
        <v>4.5666666666666664</v>
      </c>
      <c r="J347" s="29"/>
    </row>
    <row r="348" spans="1:10" ht="30" customHeight="1">
      <c r="A348" t="str">
        <f>'RAW MONTHLY'!C350</f>
        <v>INDUSTRIAL 33KV</v>
      </c>
      <c r="B348" s="5" t="str">
        <f>'RAW MONTHLY'!E350</f>
        <v>EDC F/O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EDC FORCED OUTAGE.</v>
      </c>
      <c r="F348" s="6" t="e">
        <f t="shared" si="16"/>
        <v>#REF!</v>
      </c>
      <c r="G348" s="7">
        <f>'RAW MONTHLY'!H350</f>
        <v>0</v>
      </c>
      <c r="H348" s="8">
        <f>'RAW MONTHLY'!I350</f>
        <v>1.0416666666666666E-2</v>
      </c>
      <c r="I348" s="16">
        <f t="shared" si="17"/>
        <v>0.25</v>
      </c>
      <c r="J348" s="42"/>
    </row>
    <row r="349" spans="1:10" ht="30" customHeight="1">
      <c r="A349" t="str">
        <f>'RAW MONTHLY'!C351</f>
        <v>INTERCHANGE 33KV</v>
      </c>
      <c r="B349" s="5" t="str">
        <f>'RAW MONTHLY'!E351</f>
        <v>EDC F/O</v>
      </c>
      <c r="C349" s="5" t="str">
        <f t="shared" si="15"/>
        <v>EDC</v>
      </c>
      <c r="D349" s="6" t="e">
        <f>'[1]RAW 1'!F351</f>
        <v>#REF!</v>
      </c>
      <c r="E349" s="6">
        <f>'RAW MONTHLY'!O351</f>
        <v>0</v>
      </c>
      <c r="F349" s="6" t="e">
        <f t="shared" si="16"/>
        <v>#REF!</v>
      </c>
      <c r="G349" s="7">
        <f>'RAW MONTHLY'!H351</f>
        <v>0.33402777777777781</v>
      </c>
      <c r="H349" s="8">
        <f>'RAW MONTHLY'!I351</f>
        <v>0.3666666666666667</v>
      </c>
      <c r="I349" s="16">
        <f t="shared" si="17"/>
        <v>0.78333333333333333</v>
      </c>
      <c r="J349" s="42"/>
    </row>
    <row r="350" spans="1:10" ht="30" customHeight="1">
      <c r="A350" t="str">
        <f>'RAW MONTHLY'!C352</f>
        <v>EXPRESS 33KV</v>
      </c>
      <c r="B350" s="5" t="str">
        <f>'RAW MONTHLY'!E352</f>
        <v>TCN L/S</v>
      </c>
      <c r="C350" s="5" t="str">
        <f t="shared" si="15"/>
        <v>L/S</v>
      </c>
      <c r="D350" s="6" t="e">
        <f>'[1]RAW 1'!F352</f>
        <v>#REF!</v>
      </c>
      <c r="E350" s="6">
        <f>'RAW MONTHLY'!O352</f>
        <v>0</v>
      </c>
      <c r="F350" s="6" t="e">
        <f t="shared" si="16"/>
        <v>#REF!</v>
      </c>
      <c r="G350" s="7">
        <f>'RAW MONTHLY'!H352</f>
        <v>0.42430555555555555</v>
      </c>
      <c r="H350" s="8">
        <f>'RAW MONTHLY'!I352</f>
        <v>0.47500000000000003</v>
      </c>
      <c r="I350" s="16">
        <f t="shared" si="17"/>
        <v>1.2166666666666668</v>
      </c>
      <c r="J350" s="20"/>
    </row>
    <row r="351" spans="1:10" ht="30" customHeight="1">
      <c r="A351" t="str">
        <f>'RAW MONTHLY'!C353</f>
        <v>LIBERTY 33KV</v>
      </c>
      <c r="B351" s="5" t="str">
        <f>'RAW MONTHLY'!E353</f>
        <v>TCN L/S</v>
      </c>
      <c r="C351" s="5" t="str">
        <f t="shared" si="15"/>
        <v>L/S</v>
      </c>
      <c r="D351" s="6" t="e">
        <f>'[1]RAW 1'!F353</f>
        <v>#REF!</v>
      </c>
      <c r="E351" s="6">
        <f>'RAW MONTHLY'!O353</f>
        <v>0</v>
      </c>
      <c r="F351" s="6" t="e">
        <f t="shared" si="16"/>
        <v>#REF!</v>
      </c>
      <c r="G351" s="7">
        <f>'RAW MONTHLY'!H353</f>
        <v>0.42430555555555555</v>
      </c>
      <c r="H351" s="8">
        <f>'RAW MONTHLY'!I353</f>
        <v>0.47638888888888892</v>
      </c>
      <c r="I351" s="16">
        <f t="shared" si="17"/>
        <v>1.25</v>
      </c>
      <c r="J351" s="20"/>
    </row>
    <row r="352" spans="1:10" ht="30" customHeight="1">
      <c r="A352" t="str">
        <f>'RAW MONTHLY'!C354</f>
        <v>INDUSTRIAL 33KV</v>
      </c>
      <c r="B352" s="5" t="str">
        <f>'RAW MONTHLY'!E354</f>
        <v>EDC F/O</v>
      </c>
      <c r="C352" s="5" t="str">
        <f t="shared" si="15"/>
        <v>EDC</v>
      </c>
      <c r="D352" s="6" t="e">
        <f>'[1]RAW 1'!F354</f>
        <v>#REF!</v>
      </c>
      <c r="E352" s="6">
        <f>'RAW MONTHLY'!O354</f>
        <v>0</v>
      </c>
      <c r="F352" s="6" t="e">
        <f t="shared" si="16"/>
        <v>#REF!</v>
      </c>
      <c r="G352" s="7">
        <f>'RAW MONTHLY'!H354</f>
        <v>0.45694444444444443</v>
      </c>
      <c r="H352" s="8">
        <f>'RAW MONTHLY'!I354</f>
        <v>0.4777777777777778</v>
      </c>
      <c r="I352" s="16">
        <f t="shared" si="17"/>
        <v>0.5</v>
      </c>
      <c r="J352" s="20"/>
    </row>
    <row r="353" spans="1:10" ht="30" customHeight="1">
      <c r="A353" t="str">
        <f>'RAW MONTHLY'!C355</f>
        <v>INDUSTRIAL 33KV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>
        <f>'RAW MONTHLY'!O355</f>
        <v>0</v>
      </c>
      <c r="F353" s="6" t="e">
        <f t="shared" si="16"/>
        <v>#REF!</v>
      </c>
      <c r="G353" s="7">
        <f>'RAW MONTHLY'!H355</f>
        <v>0.52777777777777779</v>
      </c>
      <c r="H353" s="8">
        <f>'RAW MONTHLY'!I355</f>
        <v>0.53819444444444442</v>
      </c>
      <c r="I353" s="16">
        <f t="shared" si="17"/>
        <v>0.25</v>
      </c>
      <c r="J353" s="20"/>
    </row>
    <row r="354" spans="1:10" ht="30" customHeight="1">
      <c r="A354" t="str">
        <f>'RAW MONTHLY'!C356</f>
        <v>ROM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>
        <f>'RAW MONTHLY'!O356</f>
        <v>0</v>
      </c>
      <c r="F354" s="6" t="e">
        <f t="shared" si="16"/>
        <v>#REF!</v>
      </c>
      <c r="G354" s="7">
        <f>'RAW MONTHLY'!H356</f>
        <v>0.33402777777777781</v>
      </c>
      <c r="H354" s="8">
        <f>'RAW MONTHLY'!I356</f>
        <v>0.62222222222222223</v>
      </c>
      <c r="I354" s="16">
        <f t="shared" si="17"/>
        <v>6.916666666666667</v>
      </c>
      <c r="J354" s="20"/>
    </row>
    <row r="355" spans="1:10" ht="30" customHeight="1">
      <c r="A355" t="str">
        <f>'RAW MONTHLY'!C357</f>
        <v>AGODI 2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>
        <f>'RAW MONTHLY'!O357</f>
        <v>0</v>
      </c>
      <c r="F355" s="6" t="e">
        <f t="shared" si="16"/>
        <v>#REF!</v>
      </c>
      <c r="G355" s="7">
        <f>'RAW MONTHLY'!H357</f>
        <v>0</v>
      </c>
      <c r="H355" s="8">
        <f>'RAW MONTHLY'!I357</f>
        <v>0.99930555555555556</v>
      </c>
      <c r="I355" s="16">
        <f t="shared" si="17"/>
        <v>23.983333333333334</v>
      </c>
      <c r="J355" s="20"/>
    </row>
    <row r="356" spans="1:10" ht="30" customHeight="1">
      <c r="A356" t="str">
        <f>'RAW MONTHLY'!C358</f>
        <v>APETE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>
        <f>'RAW MONTHLY'!O358</f>
        <v>0</v>
      </c>
      <c r="F356" s="6" t="e">
        <f t="shared" si="16"/>
        <v>#REF!</v>
      </c>
      <c r="G356" s="7">
        <f>'RAW MONTHLY'!H358</f>
        <v>0</v>
      </c>
      <c r="H356" s="8">
        <f>'RAW MONTHLY'!I358</f>
        <v>0.38472222222222219</v>
      </c>
      <c r="I356" s="16">
        <f t="shared" si="17"/>
        <v>9.2333333333333325</v>
      </c>
      <c r="J356" s="20"/>
    </row>
    <row r="357" spans="1:10" ht="30" customHeight="1">
      <c r="A357" t="str">
        <f>'RAW MONTHLY'!C359</f>
        <v>MINISTER 33KV</v>
      </c>
      <c r="B357" s="5" t="str">
        <f>'RAW MONTHLY'!E359</f>
        <v>EDC L/S</v>
      </c>
      <c r="C357" s="5" t="str">
        <f t="shared" si="15"/>
        <v>L/S</v>
      </c>
      <c r="D357" s="6" t="e">
        <f>'[1]RAW 1'!F359</f>
        <v>#REF!</v>
      </c>
      <c r="E357" s="6">
        <f>'RAW MONTHLY'!O359</f>
        <v>0</v>
      </c>
      <c r="F357" s="6" t="e">
        <f t="shared" si="16"/>
        <v>#REF!</v>
      </c>
      <c r="G357" s="7">
        <f>'RAW MONTHLY'!H359</f>
        <v>0</v>
      </c>
      <c r="H357" s="8">
        <f>'RAW MONTHLY'!I359</f>
        <v>0.23611111111111113</v>
      </c>
      <c r="I357" s="16">
        <f t="shared" si="17"/>
        <v>5.666666666666667</v>
      </c>
      <c r="J357" s="20"/>
    </row>
    <row r="358" spans="1:10" ht="30" customHeight="1">
      <c r="A358" t="str">
        <f>'RAW MONTHLY'!C360</f>
        <v>APETE 33KV</v>
      </c>
      <c r="B358" s="5" t="str">
        <f>'RAW MONTHLY'!E360</f>
        <v>EDC L/S</v>
      </c>
      <c r="C358" s="5" t="str">
        <f t="shared" si="15"/>
        <v>L/S</v>
      </c>
      <c r="D358" s="6" t="e">
        <f>'[1]RAW 1'!F360</f>
        <v>#REF!</v>
      </c>
      <c r="E358" s="6">
        <f>'RAW MONTHLY'!O360</f>
        <v>0</v>
      </c>
      <c r="F358" s="6" t="e">
        <f t="shared" si="16"/>
        <v>#REF!</v>
      </c>
      <c r="G358" s="7">
        <f>'RAW MONTHLY'!H360</f>
        <v>0.4236111111111111</v>
      </c>
      <c r="H358" s="8">
        <f>'RAW MONTHLY'!I360</f>
        <v>0.99930555555555556</v>
      </c>
      <c r="I358" s="16">
        <f t="shared" si="17"/>
        <v>13.816666666666666</v>
      </c>
      <c r="J358" s="30"/>
    </row>
    <row r="359" spans="1:10" ht="30" customHeight="1">
      <c r="A359" t="str">
        <f>'RAW MONTHLY'!C361</f>
        <v>ELEYELE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>
        <f>'RAW MONTHLY'!O361</f>
        <v>0</v>
      </c>
      <c r="F359" s="6" t="e">
        <f t="shared" si="16"/>
        <v>#REF!</v>
      </c>
      <c r="G359" s="7">
        <f>'RAW MONTHLY'!H361</f>
        <v>0.53055555555555556</v>
      </c>
      <c r="H359" s="8">
        <f>'RAW MONTHLY'!I361</f>
        <v>0.5756944444444444</v>
      </c>
      <c r="I359" s="16">
        <f t="shared" si="17"/>
        <v>1.0833333333333333</v>
      </c>
      <c r="J359" s="30"/>
    </row>
    <row r="360" spans="1:10" ht="30" customHeight="1">
      <c r="A360" t="str">
        <f>'RAW MONTHLY'!C362</f>
        <v>AGODI 1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0.53819444444444442</v>
      </c>
      <c r="H360" s="8">
        <f>'RAW MONTHLY'!I362</f>
        <v>0.6333333333333333</v>
      </c>
      <c r="I360" s="16">
        <f t="shared" si="17"/>
        <v>2.2833333333333332</v>
      </c>
      <c r="J360" s="30"/>
    </row>
    <row r="361" spans="1:10" ht="30" customHeight="1">
      <c r="A361" t="str">
        <f>'RAW MONTHLY'!C363</f>
        <v>MINISTER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>
        <f>'RAW MONTHLY'!O363</f>
        <v>0</v>
      </c>
      <c r="F361" s="6" t="e">
        <f t="shared" si="16"/>
        <v>#REF!</v>
      </c>
      <c r="G361" s="7">
        <f>'RAW MONTHLY'!H363</f>
        <v>0.53819444444444442</v>
      </c>
      <c r="H361" s="8">
        <f>'RAW MONTHLY'!I363</f>
        <v>0.76388888888888884</v>
      </c>
      <c r="I361" s="16">
        <f t="shared" si="17"/>
        <v>5.416666666666667</v>
      </c>
      <c r="J361" s="30"/>
    </row>
    <row r="362" spans="1:10" ht="30" customHeight="1">
      <c r="A362" t="str">
        <f>'RAW MONTHLY'!C364</f>
        <v>MINISTER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>
        <f>'RAW MONTHLY'!O364</f>
        <v>0</v>
      </c>
      <c r="F362" s="6" t="e">
        <f t="shared" si="16"/>
        <v>#REF!</v>
      </c>
      <c r="G362" s="7">
        <f>'RAW MONTHLY'!H364</f>
        <v>0.8041666666666667</v>
      </c>
      <c r="H362" s="8">
        <f>'RAW MONTHLY'!I364</f>
        <v>0.99930555555555556</v>
      </c>
      <c r="I362" s="16">
        <f t="shared" si="17"/>
        <v>4.6833333333333336</v>
      </c>
      <c r="J362" s="37"/>
    </row>
    <row r="363" spans="1:10" ht="30" customHeight="1">
      <c r="A363" t="str">
        <f>'RAW MONTHLY'!C365</f>
        <v>SAMONDA 33KV</v>
      </c>
      <c r="B363" s="5" t="str">
        <f>'RAW MONTHLY'!E365</f>
        <v>TCN L/S</v>
      </c>
      <c r="C363" s="5" t="str">
        <f t="shared" si="15"/>
        <v>L/S</v>
      </c>
      <c r="D363" s="6" t="e">
        <f>'[1]RAW 1'!F365</f>
        <v>#REF!</v>
      </c>
      <c r="E363" s="6">
        <f>'RAW MONTHLY'!O365</f>
        <v>0</v>
      </c>
      <c r="F363" s="6" t="e">
        <f t="shared" si="16"/>
        <v>#REF!</v>
      </c>
      <c r="G363" s="7">
        <f>'RAW MONTHLY'!H365</f>
        <v>0.81111111111111101</v>
      </c>
      <c r="H363" s="8">
        <f>'RAW MONTHLY'!I365</f>
        <v>0.88541666666666663</v>
      </c>
      <c r="I363" s="16">
        <f t="shared" si="17"/>
        <v>1.7833333333333332</v>
      </c>
      <c r="J363" s="30"/>
    </row>
    <row r="364" spans="1:10" ht="30" customHeight="1">
      <c r="A364" t="str">
        <f>'RAW MONTHLY'!C366</f>
        <v>ERUWA TOWN 33KV FDR</v>
      </c>
      <c r="B364" s="5" t="str">
        <f>'RAW MONTHLY'!E366</f>
        <v>TCN/L/S</v>
      </c>
      <c r="C364" s="5" t="str">
        <f t="shared" si="15"/>
        <v>L/S</v>
      </c>
      <c r="D364" s="6" t="e">
        <f>'[1]RAW 1'!F366</f>
        <v>#REF!</v>
      </c>
      <c r="E364" s="6" t="str">
        <f>'RAW MONTHLY'!O366</f>
        <v>TCN TRANSFOMER LIMITATION</v>
      </c>
      <c r="F364" s="6" t="e">
        <f t="shared" si="16"/>
        <v>#REF!</v>
      </c>
      <c r="G364" s="7">
        <f>'RAW MONTHLY'!H366</f>
        <v>0</v>
      </c>
      <c r="H364" s="8">
        <f>'RAW MONTHLY'!I366</f>
        <v>0.33888888888888885</v>
      </c>
      <c r="I364" s="16">
        <f t="shared" si="17"/>
        <v>8.1333333333333329</v>
      </c>
      <c r="J364" s="27"/>
    </row>
    <row r="365" spans="1:10" ht="30" customHeight="1">
      <c r="A365" t="str">
        <f>'RAW MONTHLY'!C367</f>
        <v>OMI ADIO 33KV FDR</v>
      </c>
      <c r="B365" s="5" t="str">
        <f>'RAW MONTHLY'!E367</f>
        <v>TCN/L/S</v>
      </c>
      <c r="C365" s="5" t="str">
        <f t="shared" si="15"/>
        <v>L/S</v>
      </c>
      <c r="D365" s="6" t="e">
        <f>'[1]RAW 1'!F367</f>
        <v>#REF!</v>
      </c>
      <c r="E365" s="6" t="str">
        <f>'RAW MONTHLY'!O367</f>
        <v>TCN TRANSFOMER LIMITATION</v>
      </c>
      <c r="F365" s="6" t="e">
        <f t="shared" si="16"/>
        <v>#REF!</v>
      </c>
      <c r="G365" s="7">
        <f>'RAW MONTHLY'!H367</f>
        <v>0.80902777777777779</v>
      </c>
      <c r="H365" s="8">
        <f>'RAW MONTHLY'!I367</f>
        <v>0.99930555555555556</v>
      </c>
      <c r="I365" s="16">
        <f t="shared" si="17"/>
        <v>4.5666666666666664</v>
      </c>
      <c r="J365" s="27"/>
    </row>
    <row r="366" spans="1:10" ht="30" customHeight="1">
      <c r="A366" t="str">
        <f>'RAW MONTHLY'!C368</f>
        <v>OMI ADIO 33KV FDR</v>
      </c>
      <c r="B366" s="5" t="str">
        <f>'RAW MONTHLY'!E368</f>
        <v>EDC/E/F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EDC FORCED OUTAGE.</v>
      </c>
      <c r="F366" s="6" t="e">
        <f t="shared" si="16"/>
        <v>#REF!</v>
      </c>
      <c r="G366" s="7">
        <f>'RAW MONTHLY'!H368</f>
        <v>0.15694444444444444</v>
      </c>
      <c r="H366" s="8">
        <f>'RAW MONTHLY'!I368</f>
        <v>0.99930555555555556</v>
      </c>
      <c r="I366" s="16">
        <f t="shared" si="17"/>
        <v>20.216666666666665</v>
      </c>
      <c r="J366" s="29"/>
    </row>
    <row r="367" spans="1:10" ht="30" customHeight="1">
      <c r="A367" t="str">
        <f>'RAW MONTHLY'!C369</f>
        <v>ERUWA/LANLATE 33KV FDR</v>
      </c>
      <c r="B367" s="5" t="str">
        <f>'RAW MONTHLY'!E369</f>
        <v>EDC/E/F</v>
      </c>
      <c r="C367" s="5" t="str">
        <f t="shared" si="15"/>
        <v>EDC</v>
      </c>
      <c r="D367" s="6" t="e">
        <f>'[1]RAW 1'!F369</f>
        <v>#REF!</v>
      </c>
      <c r="E367" s="6" t="str">
        <f>'RAW MONTHLY'!O369</f>
        <v>EDC FORCED OUTAGE.</v>
      </c>
      <c r="F367" s="6" t="e">
        <f t="shared" si="16"/>
        <v>#REF!</v>
      </c>
      <c r="G367" s="7">
        <f>'RAW MONTHLY'!H369</f>
        <v>0.15694444444444444</v>
      </c>
      <c r="H367" s="8">
        <f>'RAW MONTHLY'!I369</f>
        <v>0.19444444444444445</v>
      </c>
      <c r="I367" s="16">
        <f t="shared" si="17"/>
        <v>0.9</v>
      </c>
      <c r="J367" s="42"/>
    </row>
    <row r="368" spans="1:10" ht="30" customHeight="1">
      <c r="A368" t="str">
        <f>'RAW MONTHLY'!C370</f>
        <v>APATA 33KV FDR</v>
      </c>
      <c r="B368" s="5" t="str">
        <f>'RAW MONTHLY'!E370</f>
        <v>EDC/E/F</v>
      </c>
      <c r="C368" s="5" t="str">
        <f t="shared" si="15"/>
        <v>EDC</v>
      </c>
      <c r="D368" s="6" t="e">
        <f>'[1]RAW 1'!F370</f>
        <v>#REF!</v>
      </c>
      <c r="E368" s="6" t="str">
        <f>'RAW MONTHLY'!O370</f>
        <v>EDC FORCED OUTAGE.</v>
      </c>
      <c r="F368" s="6" t="e">
        <f t="shared" si="16"/>
        <v>#REF!</v>
      </c>
      <c r="G368" s="7">
        <f>'RAW MONTHLY'!H370</f>
        <v>0.15694444444444444</v>
      </c>
      <c r="H368" s="8">
        <f>'RAW MONTHLY'!I370</f>
        <v>0.19513888888888889</v>
      </c>
      <c r="I368" s="16">
        <f t="shared" si="17"/>
        <v>0.91666666666666663</v>
      </c>
      <c r="J368" s="42"/>
    </row>
    <row r="369" spans="1:10" ht="30" customHeight="1">
      <c r="A369" t="str">
        <f>'RAW MONTHLY'!C371</f>
        <v>APATA 33KV FDR</v>
      </c>
      <c r="B369" s="5" t="str">
        <f>'RAW MONTHLY'!E371</f>
        <v>EDC/E/F</v>
      </c>
      <c r="C369" s="5" t="str">
        <f t="shared" si="15"/>
        <v>EDC</v>
      </c>
      <c r="D369" s="6" t="e">
        <f>'[1]RAW 1'!F371</f>
        <v>#REF!</v>
      </c>
      <c r="E369" s="6" t="str">
        <f>'RAW MONTHLY'!O371</f>
        <v>EDC FORCED OUTAGE.</v>
      </c>
      <c r="F369" s="6" t="e">
        <f t="shared" si="16"/>
        <v>#REF!</v>
      </c>
      <c r="G369" s="7">
        <f>'RAW MONTHLY'!H371</f>
        <v>0.39027777777777778</v>
      </c>
      <c r="H369" s="8">
        <f>'RAW MONTHLY'!I371</f>
        <v>0.40763888888888888</v>
      </c>
      <c r="I369" s="16">
        <f t="shared" si="17"/>
        <v>0.41666666666666669</v>
      </c>
      <c r="J369" s="20"/>
    </row>
    <row r="370" spans="1:10" ht="30" customHeight="1">
      <c r="A370" t="str">
        <f>'RAW MONTHLY'!C372</f>
        <v>ERUWA TOWN 33KV FDR</v>
      </c>
      <c r="B370" s="5" t="str">
        <f>'RAW MONTHLY'!E372</f>
        <v>TCN/L/S</v>
      </c>
      <c r="C370" s="5" t="str">
        <f t="shared" si="15"/>
        <v>L/S</v>
      </c>
      <c r="D370" s="6" t="e">
        <f>'[1]RAW 1'!F372</f>
        <v>#REF!</v>
      </c>
      <c r="E370" s="6" t="str">
        <f>'RAW MONTHLY'!O372</f>
        <v>TCN TRANSFOMER LIMITATION</v>
      </c>
      <c r="F370" s="6" t="e">
        <f t="shared" si="16"/>
        <v>#REF!</v>
      </c>
      <c r="G370" s="7">
        <f>'RAW MONTHLY'!H372</f>
        <v>0.4513888888888889</v>
      </c>
      <c r="H370" s="8">
        <f>'RAW MONTHLY'!I372</f>
        <v>0.99930555555555556</v>
      </c>
      <c r="I370" s="16">
        <f t="shared" si="17"/>
        <v>13.15</v>
      </c>
      <c r="J370" s="20"/>
    </row>
    <row r="371" spans="1:10" ht="30" customHeight="1">
      <c r="A371" t="str">
        <f>'RAW MONTHLY'!C373</f>
        <v>ERUWA/LANLATE 33KV FDR</v>
      </c>
      <c r="B371" s="5" t="str">
        <f>'RAW MONTHLY'!E373</f>
        <v>TCN/L/S</v>
      </c>
      <c r="C371" s="5" t="str">
        <f t="shared" si="15"/>
        <v>L/S</v>
      </c>
      <c r="D371" s="6" t="e">
        <f>'[1]RAW 1'!F373</f>
        <v>#REF!</v>
      </c>
      <c r="E371" s="6" t="str">
        <f>'RAW MONTHLY'!O373</f>
        <v>TCN TRANSFORMER LIMITATION</v>
      </c>
      <c r="F371" s="6" t="e">
        <f t="shared" si="16"/>
        <v>#REF!</v>
      </c>
      <c r="G371" s="7">
        <f>'RAW MONTHLY'!H373</f>
        <v>0.59861111111111109</v>
      </c>
      <c r="H371" s="8">
        <f>'RAW MONTHLY'!I373</f>
        <v>0.67361111111111116</v>
      </c>
      <c r="I371" s="16">
        <f t="shared" si="17"/>
        <v>1.8</v>
      </c>
      <c r="J371" s="6"/>
    </row>
    <row r="372" spans="1:10" ht="30" customHeight="1">
      <c r="A372" t="str">
        <f>'RAW MONTHLY'!C374</f>
        <v>INTERCHANGE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 t="str">
        <f>'RAW MONTHLY'!O374</f>
        <v>EDC TRANSIENT FAULT</v>
      </c>
      <c r="F372" s="6" t="e">
        <f t="shared" si="16"/>
        <v>#REF!</v>
      </c>
      <c r="G372" s="7">
        <f>'RAW MONTHLY'!H374</f>
        <v>0.31597222222222221</v>
      </c>
      <c r="H372" s="8">
        <f>'RAW MONTHLY'!I374</f>
        <v>0.32569444444444445</v>
      </c>
      <c r="I372" s="16">
        <f t="shared" si="17"/>
        <v>0.23333333333333334</v>
      </c>
      <c r="J372" s="30"/>
    </row>
    <row r="373" spans="1:10" ht="30" customHeight="1">
      <c r="A373" t="str">
        <f>'RAW MONTHLY'!C375</f>
        <v>EXPRESS 33KV</v>
      </c>
      <c r="B373" s="5" t="str">
        <f>'RAW MONTHLY'!E375</f>
        <v>EDC F/O</v>
      </c>
      <c r="C373" s="5" t="str">
        <f t="shared" si="15"/>
        <v>EDC</v>
      </c>
      <c r="D373" s="6" t="e">
        <f>'[1]RAW 1'!F375</f>
        <v>#REF!</v>
      </c>
      <c r="E373" s="6">
        <f>'RAW MONTHLY'!O375</f>
        <v>0</v>
      </c>
      <c r="F373" s="6" t="e">
        <f t="shared" si="16"/>
        <v>#REF!</v>
      </c>
      <c r="G373" s="7">
        <f>'RAW MONTHLY'!H375</f>
        <v>0.41944444444444445</v>
      </c>
      <c r="H373" s="8">
        <f>'RAW MONTHLY'!I375</f>
        <v>0.42986111111111108</v>
      </c>
      <c r="I373" s="16">
        <f t="shared" si="17"/>
        <v>0.25</v>
      </c>
      <c r="J373" s="30"/>
    </row>
    <row r="374" spans="1:10" ht="30" customHeight="1">
      <c r="A374" t="str">
        <f>'RAW MONTHLY'!C376</f>
        <v>INTERCHANGE 33KV</v>
      </c>
      <c r="B374" s="5" t="str">
        <f>'RAW MONTHLY'!E376</f>
        <v>EDC F/O</v>
      </c>
      <c r="C374" s="5" t="str">
        <f t="shared" si="15"/>
        <v>EDC</v>
      </c>
      <c r="D374" s="6" t="e">
        <f>'[1]RAW 1'!F376</f>
        <v>#REF!</v>
      </c>
      <c r="E374" s="6">
        <f>'RAW MONTHLY'!O376</f>
        <v>0</v>
      </c>
      <c r="F374" s="6" t="e">
        <f t="shared" si="16"/>
        <v>#REF!</v>
      </c>
      <c r="G374" s="7">
        <f>'RAW MONTHLY'!H376</f>
        <v>0.61527777777777781</v>
      </c>
      <c r="H374" s="8">
        <f>'RAW MONTHLY'!I376</f>
        <v>0.63263888888888886</v>
      </c>
      <c r="I374" s="16">
        <f t="shared" si="17"/>
        <v>0.41666666666666669</v>
      </c>
      <c r="J374" s="30"/>
    </row>
    <row r="375" spans="1:10" ht="30" customHeight="1">
      <c r="A375" t="str">
        <f>'RAW MONTHLY'!C377</f>
        <v>ROM 33KV</v>
      </c>
      <c r="B375" s="5" t="str">
        <f>'RAW MONTHLY'!E377</f>
        <v>EDC F/O</v>
      </c>
      <c r="C375" s="5" t="str">
        <f t="shared" si="15"/>
        <v>EDC</v>
      </c>
      <c r="D375" s="6" t="e">
        <f>'[1]RAW 1'!F377</f>
        <v>#REF!</v>
      </c>
      <c r="E375" s="6">
        <f>'RAW MONTHLY'!O377</f>
        <v>0</v>
      </c>
      <c r="F375" s="6" t="e">
        <f t="shared" si="16"/>
        <v>#REF!</v>
      </c>
      <c r="G375" s="7">
        <f>'RAW MONTHLY'!H377</f>
        <v>0.31597222222222221</v>
      </c>
      <c r="H375" s="8">
        <f>'RAW MONTHLY'!I377</f>
        <v>0.32777777777777778</v>
      </c>
      <c r="I375" s="16">
        <f t="shared" si="17"/>
        <v>0.28333333333333333</v>
      </c>
      <c r="J375" s="30"/>
    </row>
    <row r="376" spans="1:10" ht="30" customHeight="1">
      <c r="A376" t="str">
        <f>'RAW MONTHLY'!C378</f>
        <v>ROM 33KV</v>
      </c>
      <c r="B376" s="5" t="str">
        <f>'RAW MONTHLY'!E378</f>
        <v>TCN L/S</v>
      </c>
      <c r="C376" s="5" t="str">
        <f t="shared" si="15"/>
        <v>L/S</v>
      </c>
      <c r="D376" s="6" t="e">
        <f>'[1]RAW 1'!F378</f>
        <v>#REF!</v>
      </c>
      <c r="E376" s="6">
        <f>'RAW MONTHLY'!O378</f>
        <v>0</v>
      </c>
      <c r="F376" s="6" t="e">
        <f t="shared" si="16"/>
        <v>#REF!</v>
      </c>
      <c r="G376" s="7">
        <f>'RAW MONTHLY'!H378</f>
        <v>0.41805555555555557</v>
      </c>
      <c r="H376" s="8">
        <f>'RAW MONTHLY'!I378</f>
        <v>0.46319444444444446</v>
      </c>
      <c r="I376" s="16">
        <f t="shared" si="17"/>
        <v>1.0833333333333333</v>
      </c>
      <c r="J376" s="30"/>
    </row>
    <row r="377" spans="1:10" ht="30" customHeight="1">
      <c r="A377" t="str">
        <f>'RAW MONTHLY'!C379</f>
        <v>ROM 33KV</v>
      </c>
      <c r="B377" s="5" t="str">
        <f>'RAW MONTHLY'!E379</f>
        <v>EDC F/O</v>
      </c>
      <c r="C377" s="5" t="str">
        <f t="shared" si="15"/>
        <v>EDC</v>
      </c>
      <c r="D377" s="6" t="e">
        <f>'[1]RAW 1'!F379</f>
        <v>#REF!</v>
      </c>
      <c r="E377" s="6">
        <f>'RAW MONTHLY'!O379</f>
        <v>0</v>
      </c>
      <c r="F377" s="6" t="e">
        <f t="shared" si="16"/>
        <v>#REF!</v>
      </c>
      <c r="G377" s="7">
        <f>'RAW MONTHLY'!H379</f>
        <v>0.61527777777777781</v>
      </c>
      <c r="H377" s="8">
        <f>'RAW MONTHLY'!I379</f>
        <v>0.76180555555555562</v>
      </c>
      <c r="I377" s="16">
        <f t="shared" si="17"/>
        <v>3.5166666666666666</v>
      </c>
      <c r="J377" s="30"/>
    </row>
    <row r="378" spans="1:10" ht="30" customHeight="1">
      <c r="A378" t="str">
        <f>'RAW MONTHLY'!C380</f>
        <v>ROM 33KV</v>
      </c>
      <c r="B378" s="5" t="str">
        <f>'RAW MONTHLY'!E380</f>
        <v>TCN L/S</v>
      </c>
      <c r="C378" s="5" t="str">
        <f t="shared" si="15"/>
        <v>L/S</v>
      </c>
      <c r="D378" s="6" t="e">
        <f>'[1]RAW 1'!F380</f>
        <v>#REF!</v>
      </c>
      <c r="E378" s="6">
        <f>'RAW MONTHLY'!O380</f>
        <v>0</v>
      </c>
      <c r="F378" s="6" t="e">
        <f t="shared" si="16"/>
        <v>#REF!</v>
      </c>
      <c r="G378" s="7">
        <f>'RAW MONTHLY'!H380</f>
        <v>0.95000000000000007</v>
      </c>
      <c r="H378" s="8">
        <f>'RAW MONTHLY'!I380</f>
        <v>0.99930555555555556</v>
      </c>
      <c r="I378" s="16">
        <f t="shared" si="17"/>
        <v>1.1833333333333333</v>
      </c>
      <c r="J378" s="30"/>
    </row>
    <row r="379" spans="1:10" ht="30" customHeight="1">
      <c r="A379" t="str">
        <f>'RAW MONTHLY'!C381</f>
        <v>AGODI 2 33KV</v>
      </c>
      <c r="B379" s="5" t="str">
        <f>'RAW MONTHLY'!E381</f>
        <v>EDC F/O</v>
      </c>
      <c r="C379" s="5" t="str">
        <f t="shared" si="15"/>
        <v>EDC</v>
      </c>
      <c r="D379" s="6" t="e">
        <f>'[1]RAW 1'!F381</f>
        <v>#REF!</v>
      </c>
      <c r="E379" s="6">
        <f>'RAW MONTHLY'!O381</f>
        <v>0</v>
      </c>
      <c r="F379" s="6" t="e">
        <f t="shared" si="16"/>
        <v>#REF!</v>
      </c>
      <c r="G379" s="7">
        <f>'RAW MONTHLY'!H381</f>
        <v>0</v>
      </c>
      <c r="H379" s="8">
        <f>'RAW MONTHLY'!I381</f>
        <v>0.99930555555555556</v>
      </c>
      <c r="I379" s="16">
        <f t="shared" si="17"/>
        <v>23.983333333333334</v>
      </c>
      <c r="J379" s="30"/>
    </row>
    <row r="380" spans="1:10" ht="30" customHeight="1">
      <c r="A380" t="str">
        <f>'RAW MONTHLY'!C382</f>
        <v>APETE 33KV</v>
      </c>
      <c r="B380" s="5" t="str">
        <f>'RAW MONTHLY'!E382</f>
        <v>EDC L/S</v>
      </c>
      <c r="C380" s="5" t="str">
        <f t="shared" si="15"/>
        <v>L/S</v>
      </c>
      <c r="D380" s="6" t="e">
        <f>'[1]RAW 1'!F382</f>
        <v>#REF!</v>
      </c>
      <c r="E380" s="6">
        <f>'RAW MONTHLY'!O382</f>
        <v>0</v>
      </c>
      <c r="F380" s="6" t="e">
        <f t="shared" si="16"/>
        <v>#REF!</v>
      </c>
      <c r="G380" s="7">
        <f>'RAW MONTHLY'!H382</f>
        <v>0</v>
      </c>
      <c r="H380" s="8">
        <f>'RAW MONTHLY'!I382</f>
        <v>0.21041666666666667</v>
      </c>
      <c r="I380" s="16">
        <f t="shared" si="17"/>
        <v>5.05</v>
      </c>
      <c r="J380" s="30"/>
    </row>
    <row r="381" spans="1:10" ht="30" customHeight="1">
      <c r="A381" t="str">
        <f>'RAW MONTHLY'!C383</f>
        <v>MINISTER 33KV</v>
      </c>
      <c r="B381" s="5" t="str">
        <f>'RAW MONTHLY'!E383</f>
        <v>EDC L/S</v>
      </c>
      <c r="C381" s="5" t="str">
        <f t="shared" si="15"/>
        <v>L/S</v>
      </c>
      <c r="D381" s="6" t="e">
        <f>'[1]RAW 1'!F383</f>
        <v>#REF!</v>
      </c>
      <c r="E381" s="6">
        <f>'RAW MONTHLY'!O383</f>
        <v>0</v>
      </c>
      <c r="F381" s="6" t="e">
        <f t="shared" si="16"/>
        <v>#REF!</v>
      </c>
      <c r="G381" s="7">
        <f>'RAW MONTHLY'!H383</f>
        <v>0</v>
      </c>
      <c r="H381" s="8">
        <f>'RAW MONTHLY'!I383</f>
        <v>0.29722222222222222</v>
      </c>
      <c r="I381" s="16">
        <f t="shared" si="17"/>
        <v>7.1333333333333337</v>
      </c>
      <c r="J381" s="37"/>
    </row>
    <row r="382" spans="1:10" ht="30" customHeight="1">
      <c r="A382" t="str">
        <f>'RAW MONTHLY'!C384</f>
        <v>APETE 33KV</v>
      </c>
      <c r="B382" s="5" t="str">
        <f>'RAW MONTHLY'!E384</f>
        <v>EDC F/O</v>
      </c>
      <c r="C382" s="5" t="str">
        <f t="shared" si="15"/>
        <v>EDC</v>
      </c>
      <c r="D382" s="6" t="e">
        <f>'[1]RAW 1'!F384</f>
        <v>#REF!</v>
      </c>
      <c r="E382" s="6">
        <f>'RAW MONTHLY'!O384</f>
        <v>0</v>
      </c>
      <c r="F382" s="6" t="e">
        <f t="shared" si="16"/>
        <v>#REF!</v>
      </c>
      <c r="G382" s="7">
        <f>'RAW MONTHLY'!H384</f>
        <v>0</v>
      </c>
      <c r="H382" s="8">
        <f>'RAW MONTHLY'!I384</f>
        <v>0.21041666666666667</v>
      </c>
      <c r="I382" s="16">
        <f t="shared" si="17"/>
        <v>5.05</v>
      </c>
      <c r="J382" s="30"/>
    </row>
    <row r="383" spans="1:10" ht="30" customHeight="1">
      <c r="A383" t="str">
        <f>'RAW MONTHLY'!C385</f>
        <v>APETE 33KV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>
        <f>'RAW MONTHLY'!O385</f>
        <v>0</v>
      </c>
      <c r="F383" s="6" t="e">
        <f t="shared" si="16"/>
        <v>#REF!</v>
      </c>
      <c r="G383" s="7">
        <f>'RAW MONTHLY'!H385</f>
        <v>0.32291666666666669</v>
      </c>
      <c r="H383" s="8">
        <f>'RAW MONTHLY'!I385</f>
        <v>0.99930555555555556</v>
      </c>
      <c r="I383" s="16">
        <f t="shared" si="17"/>
        <v>16.233333333333334</v>
      </c>
      <c r="J383" s="27"/>
    </row>
    <row r="384" spans="1:10" ht="30" customHeight="1">
      <c r="A384" t="str">
        <f>'RAW MONTHLY'!C386</f>
        <v>AGODI 1 33KV</v>
      </c>
      <c r="B384" s="5" t="str">
        <f>'RAW MONTHLY'!E386</f>
        <v>TCN P/O</v>
      </c>
      <c r="C384" s="5" t="str">
        <f t="shared" si="15"/>
        <v>P/O</v>
      </c>
      <c r="D384" s="6" t="e">
        <f>'[1]RAW 1'!F386</f>
        <v>#REF!</v>
      </c>
      <c r="E384" s="6" t="str">
        <f>'RAW MONTHLY'!O386</f>
        <v xml:space="preserve">TO AMEND HOT SPOT ON T2 40MVA AT JERCICHO TCN </v>
      </c>
      <c r="F384" s="6" t="e">
        <f t="shared" si="16"/>
        <v>#REF!</v>
      </c>
      <c r="G384" s="7">
        <f>'RAW MONTHLY'!H386</f>
        <v>0.44444444444444442</v>
      </c>
      <c r="H384" s="8">
        <f>'RAW MONTHLY'!I386</f>
        <v>0.48333333333333334</v>
      </c>
      <c r="I384" s="16">
        <f t="shared" si="17"/>
        <v>0.93333333333333335</v>
      </c>
      <c r="J384" s="27"/>
    </row>
    <row r="385" spans="1:19" ht="30" customHeight="1">
      <c r="A385" t="str">
        <f>'RAW MONTHLY'!C387</f>
        <v>T-2B 15MVA AT JERCHO</v>
      </c>
      <c r="B385" s="5" t="str">
        <f>'RAW MONTHLY'!E387</f>
        <v>TCN P/O</v>
      </c>
      <c r="C385" s="5" t="str">
        <f t="shared" si="15"/>
        <v>P/O</v>
      </c>
      <c r="D385" s="6" t="e">
        <f>'[1]RAW 1'!F387</f>
        <v>#REF!</v>
      </c>
      <c r="E385" s="6" t="str">
        <f>'RAW MONTHLY'!O387</f>
        <v xml:space="preserve">TO AMEND HOT SPOT ON T2 40MVA AT JERCICHO TCN </v>
      </c>
      <c r="F385" s="6" t="e">
        <f t="shared" si="16"/>
        <v>#REF!</v>
      </c>
      <c r="G385" s="7">
        <f>'RAW MONTHLY'!H387</f>
        <v>0.4458333333333333</v>
      </c>
      <c r="H385" s="8">
        <f>'RAW MONTHLY'!I387</f>
        <v>0.48125000000000001</v>
      </c>
      <c r="I385" s="16">
        <f t="shared" si="17"/>
        <v>0.85</v>
      </c>
      <c r="J385" s="29"/>
    </row>
    <row r="386" spans="1:19" ht="30" customHeight="1">
      <c r="A386" t="str">
        <f>'RAW MONTHLY'!C388</f>
        <v>ERUWA TOWN 33KV FDR</v>
      </c>
      <c r="B386" s="5" t="str">
        <f>'RAW MONTHLY'!E388</f>
        <v>TCN/L/S</v>
      </c>
      <c r="C386" s="5" t="str">
        <f t="shared" si="15"/>
        <v>L/S</v>
      </c>
      <c r="D386" s="6" t="e">
        <f>'[1]RAW 1'!F388</f>
        <v>#REF!</v>
      </c>
      <c r="E386" s="6" t="str">
        <f>'RAW MONTHLY'!O388</f>
        <v>TCN FREQUENCY CONTROL</v>
      </c>
      <c r="F386" s="6" t="e">
        <f t="shared" si="16"/>
        <v>#REF!</v>
      </c>
      <c r="G386" s="7">
        <f>'RAW MONTHLY'!H388</f>
        <v>0</v>
      </c>
      <c r="H386" s="8">
        <f>'RAW MONTHLY'!I388</f>
        <v>0.33680555555555558</v>
      </c>
      <c r="I386" s="16">
        <f t="shared" si="17"/>
        <v>8.0833333333333339</v>
      </c>
      <c r="J386" s="42"/>
    </row>
    <row r="387" spans="1:19" ht="30" customHeight="1">
      <c r="A387" t="str">
        <f>'RAW MONTHLY'!C389</f>
        <v>OMI-ADIO 33KV FDR</v>
      </c>
      <c r="B387" s="5" t="str">
        <f>'RAW MONTHLY'!E389</f>
        <v>EDC/E/F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H/T WIRE RESTED ON CHANNEL IRON AMEDED ATABA-EGE AREA AND BROKEN H/T WOODEN  POLE REPLACED AT PANDA, H/T JUMPER OPENED AT ABA-ARABA ON FAULT SUSPECT</v>
      </c>
      <c r="F387" s="6" t="e">
        <f t="shared" si="16"/>
        <v>#REF!</v>
      </c>
      <c r="G387" s="7">
        <f>'RAW MONTHLY'!H389</f>
        <v>0</v>
      </c>
      <c r="H387" s="8">
        <f>'RAW MONTHLY'!I389</f>
        <v>0.69236111111111109</v>
      </c>
      <c r="I387" s="16">
        <f t="shared" si="17"/>
        <v>16.616666666666667</v>
      </c>
      <c r="J387" s="42"/>
    </row>
    <row r="388" spans="1:19" ht="30" customHeight="1">
      <c r="A388" t="str">
        <f>'RAW MONTHLY'!C390</f>
        <v>ERUWA/LANLATE 33KV FDR</v>
      </c>
      <c r="B388" s="5" t="str">
        <f>'RAW MONTHLY'!E390</f>
        <v>EDC/E/F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EDC TRANSIENT FAULT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0.50416666666666665</v>
      </c>
      <c r="H388" s="8">
        <f>'RAW MONTHLY'!I390</f>
        <v>0.5131944444444444</v>
      </c>
      <c r="I388" s="16">
        <f t="shared" ref="I388:I451" si="20">HOUR(H388-G388)+MINUTE(H388-G388)/60</f>
        <v>0.21666666666666667</v>
      </c>
      <c r="J388" s="20"/>
    </row>
    <row r="389" spans="1:19" ht="30" customHeight="1">
      <c r="A389" t="str">
        <f>'RAW MONTHLY'!C391</f>
        <v>ERUWA TOWN 33KV FDR</v>
      </c>
      <c r="B389" s="5" t="str">
        <f>'RAW MONTHLY'!E391</f>
        <v>EDC/F/O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FORCED OUTAGE</v>
      </c>
      <c r="F389" s="6" t="e">
        <f t="shared" si="19"/>
        <v>#REF!</v>
      </c>
      <c r="G389" s="7">
        <f>'RAW MONTHLY'!H391</f>
        <v>0.50416666666666665</v>
      </c>
      <c r="H389" s="8">
        <f>'RAW MONTHLY'!I391</f>
        <v>0.5131944444444444</v>
      </c>
      <c r="I389" s="16">
        <f t="shared" si="20"/>
        <v>0.21666666666666667</v>
      </c>
      <c r="J389" s="20"/>
    </row>
    <row r="390" spans="1:19" ht="30" customHeight="1">
      <c r="A390" t="str">
        <f>'RAW MONTHLY'!C392</f>
        <v>ERUWA TOWN 33KV FDR</v>
      </c>
      <c r="B390" s="5" t="str">
        <f>'RAW MONTHLY'!E392</f>
        <v>TCN/L/S</v>
      </c>
      <c r="C390" s="5" t="str">
        <f t="shared" si="18"/>
        <v>L/S</v>
      </c>
      <c r="D390" s="6" t="e">
        <f>'[1]RAW 1'!F392</f>
        <v>#REF!</v>
      </c>
      <c r="E390" s="6" t="str">
        <f>'RAW MONTHLY'!O392</f>
        <v>TCN FREQUENCY CONTROL</v>
      </c>
      <c r="F390" s="6" t="e">
        <f t="shared" si="19"/>
        <v>#REF!</v>
      </c>
      <c r="G390" s="7">
        <f>'RAW MONTHLY'!H392</f>
        <v>0.51388888888888895</v>
      </c>
      <c r="H390" s="8">
        <f>'RAW MONTHLY'!I392</f>
        <v>0.99930555555555556</v>
      </c>
      <c r="I390" s="16">
        <f t="shared" si="20"/>
        <v>11.65</v>
      </c>
      <c r="J390" s="6"/>
    </row>
    <row r="391" spans="1:19" ht="30" customHeight="1">
      <c r="A391" t="str">
        <f>'RAW MONTHLY'!C393</f>
        <v>ERUWA/LANLATE 33KV FDR</v>
      </c>
      <c r="B391" s="5" t="str">
        <f>'RAW MONTHLY'!E393</f>
        <v>EDC/O/C</v>
      </c>
      <c r="C391" s="5" t="str">
        <f t="shared" si="18"/>
        <v>EDC</v>
      </c>
      <c r="D391" s="6" t="e">
        <f>'[1]RAW 1'!F393</f>
        <v>#REF!</v>
      </c>
      <c r="E391" s="6" t="str">
        <f>'RAW MONTHLY'!O393</f>
        <v>EDC TRANSIENT FAULT</v>
      </c>
      <c r="F391" s="6" t="e">
        <f t="shared" si="19"/>
        <v>#REF!</v>
      </c>
      <c r="G391" s="7">
        <f>'RAW MONTHLY'!H393</f>
        <v>0.53888888888888886</v>
      </c>
      <c r="H391" s="8">
        <f>'RAW MONTHLY'!I393</f>
        <v>0.55486111111111114</v>
      </c>
      <c r="I391" s="16">
        <f t="shared" si="20"/>
        <v>0.38333333333333336</v>
      </c>
      <c r="J391" s="6"/>
    </row>
    <row r="392" spans="1:19" ht="30" customHeight="1">
      <c r="A392" t="str">
        <f>'RAW MONTHLY'!C394</f>
        <v>APATA 33KV FDR</v>
      </c>
      <c r="B392" s="5" t="str">
        <f>'RAW MONTHLY'!E394</f>
        <v>EDC/O/C</v>
      </c>
      <c r="C392" s="5" t="str">
        <f t="shared" si="18"/>
        <v>EDC</v>
      </c>
      <c r="D392" s="6" t="e">
        <f>'[1]RAW 1'!F394</f>
        <v>#REF!</v>
      </c>
      <c r="E392" s="6" t="str">
        <f>'RAW MONTHLY'!O394</f>
        <v>EDC TRANSIENT FAULT</v>
      </c>
      <c r="F392" s="6" t="e">
        <f t="shared" si="19"/>
        <v>#REF!</v>
      </c>
      <c r="G392" s="7">
        <f>'RAW MONTHLY'!H394</f>
        <v>0.5395833333333333</v>
      </c>
      <c r="H392" s="8">
        <f>'RAW MONTHLY'!I394</f>
        <v>0.55138888888888882</v>
      </c>
      <c r="I392" s="16">
        <f t="shared" si="20"/>
        <v>0.28333333333333333</v>
      </c>
      <c r="J392" s="6"/>
    </row>
    <row r="393" spans="1:19" ht="30" customHeight="1">
      <c r="A393" t="str">
        <f>'RAW MONTHLY'!C395</f>
        <v>ERUWA/LANLATE 33KV FDR</v>
      </c>
      <c r="B393" s="5" t="str">
        <f>'RAW MONTHLY'!E395</f>
        <v>TCN/L/S</v>
      </c>
      <c r="C393" s="5" t="str">
        <f t="shared" si="18"/>
        <v>L/S</v>
      </c>
      <c r="D393" s="6" t="e">
        <f>'[1]RAW 1'!F395</f>
        <v>#REF!</v>
      </c>
      <c r="E393" s="6" t="str">
        <f>'RAW MONTHLY'!O395</f>
        <v>TCN FREQUENCY CONTROL</v>
      </c>
      <c r="F393" s="6" t="e">
        <f t="shared" si="19"/>
        <v>#REF!</v>
      </c>
      <c r="G393" s="7">
        <f>'RAW MONTHLY'!H395</f>
        <v>0.70624999999999993</v>
      </c>
      <c r="H393" s="8">
        <f>'RAW MONTHLY'!I395</f>
        <v>0.72499999999999998</v>
      </c>
      <c r="I393" s="16">
        <f t="shared" si="20"/>
        <v>0.45</v>
      </c>
      <c r="J393" s="6"/>
    </row>
    <row r="394" spans="1:19" ht="30" customHeight="1">
      <c r="A394" t="str">
        <f>'RAW MONTHLY'!C396</f>
        <v>OMI-ADIO 33KV FDR</v>
      </c>
      <c r="B394" s="5" t="str">
        <f>'RAW MONTHLY'!E396</f>
        <v>TCN/L/S</v>
      </c>
      <c r="C394" s="5" t="str">
        <f t="shared" si="18"/>
        <v>L/S</v>
      </c>
      <c r="D394" s="6" t="e">
        <f>'[1]RAW 1'!F396</f>
        <v>#REF!</v>
      </c>
      <c r="E394" s="6" t="str">
        <f>'RAW MONTHLY'!O396</f>
        <v>TCN FORCED OUTAGE</v>
      </c>
      <c r="F394" s="6" t="e">
        <f t="shared" si="19"/>
        <v>#REF!</v>
      </c>
      <c r="G394" s="7">
        <f>'RAW MONTHLY'!H396</f>
        <v>0.70624999999999993</v>
      </c>
      <c r="H394" s="8">
        <f>'RAW MONTHLY'!I396</f>
        <v>0.75902777777777775</v>
      </c>
      <c r="I394" s="16">
        <f t="shared" si="20"/>
        <v>1.2666666666666666</v>
      </c>
      <c r="J394" s="6"/>
    </row>
    <row r="395" spans="1:19" ht="30" customHeight="1">
      <c r="A395" t="str">
        <f>'RAW MONTHLY'!C397</f>
        <v>APATA 33KV FDR</v>
      </c>
      <c r="B395" s="5" t="str">
        <f>'RAW MONTHLY'!E397</f>
        <v>TCN/L/S</v>
      </c>
      <c r="C395" s="5" t="str">
        <f t="shared" si="18"/>
        <v>L/S</v>
      </c>
      <c r="D395" s="6" t="e">
        <f>'[1]RAW 1'!F397</f>
        <v>#REF!</v>
      </c>
      <c r="E395" s="6" t="str">
        <f>'RAW MONTHLY'!O397</f>
        <v>TCN FREQUENCY CONTROL</v>
      </c>
      <c r="F395" s="6" t="e">
        <f t="shared" si="19"/>
        <v>#REF!</v>
      </c>
      <c r="G395" s="7">
        <f>'RAW MONTHLY'!H397</f>
        <v>0.70763888888888893</v>
      </c>
      <c r="H395" s="8">
        <f>'RAW MONTHLY'!I397</f>
        <v>0.71736111111111101</v>
      </c>
      <c r="I395" s="16">
        <f t="shared" si="20"/>
        <v>0.23333333333333334</v>
      </c>
      <c r="J395" s="6"/>
    </row>
    <row r="396" spans="1:19" ht="30" customHeight="1">
      <c r="A396" t="str">
        <f>'RAW MONTHLY'!C398</f>
        <v>OMI-ADIO 33KV FDR</v>
      </c>
      <c r="B396" s="5" t="str">
        <f>'RAW MONTHLY'!E398</f>
        <v>TCN/L/S</v>
      </c>
      <c r="C396" s="5" t="str">
        <f t="shared" si="18"/>
        <v>L/S</v>
      </c>
      <c r="D396" s="6" t="e">
        <f>'[1]RAW 1'!F398</f>
        <v>#REF!</v>
      </c>
      <c r="E396" s="6" t="str">
        <f>'RAW MONTHLY'!O398</f>
        <v>TCN FREQUENCY CONTROL</v>
      </c>
      <c r="F396" s="6" t="e">
        <f t="shared" si="19"/>
        <v>#REF!</v>
      </c>
      <c r="G396" s="7">
        <f>'RAW MONTHLY'!H398</f>
        <v>0.80833333333333324</v>
      </c>
      <c r="H396" s="8">
        <f>'RAW MONTHLY'!I398</f>
        <v>0.92083333333333339</v>
      </c>
      <c r="I396" s="16">
        <f t="shared" si="20"/>
        <v>2.7</v>
      </c>
      <c r="J396" s="6"/>
    </row>
    <row r="397" spans="1:19" ht="30" customHeight="1">
      <c r="A397" t="str">
        <f>'RAW MONTHLY'!C399</f>
        <v>INTERCHANGE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 t="str">
        <f>'RAW MONTHLY'!O399</f>
        <v>TRIPPED TRIED AND STAYED</v>
      </c>
      <c r="F397" s="6" t="e">
        <f t="shared" si="19"/>
        <v>#REF!</v>
      </c>
      <c r="G397" s="7">
        <f>'RAW MONTHLY'!H399</f>
        <v>0.57638888888888895</v>
      </c>
      <c r="H397" s="8">
        <f>'RAW MONTHLY'!I399</f>
        <v>0.59513888888888888</v>
      </c>
      <c r="I397" s="16">
        <f t="shared" si="20"/>
        <v>0.45</v>
      </c>
      <c r="J397" s="6"/>
    </row>
    <row r="398" spans="1:19" ht="30" customHeight="1">
      <c r="A398" t="str">
        <f>'RAW MONTHLY'!C400</f>
        <v>INDUSTRIAL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TRIPPED TRIED AND STAYED</v>
      </c>
      <c r="F398" s="6" t="e">
        <f t="shared" si="19"/>
        <v>#REF!</v>
      </c>
      <c r="G398" s="7">
        <f>'RAW MONTHLY'!H400</f>
        <v>0.62222222222222223</v>
      </c>
      <c r="H398" s="8">
        <f>'RAW MONTHLY'!I400</f>
        <v>0.62430555555555556</v>
      </c>
      <c r="I398" s="16">
        <f t="shared" si="20"/>
        <v>0.05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INTERCHANGE 33KV</v>
      </c>
      <c r="B399" s="5" t="str">
        <f>'RAW MONTHLY'!E401</f>
        <v>TCN L/S</v>
      </c>
      <c r="C399" s="5" t="str">
        <f t="shared" si="18"/>
        <v>L/S</v>
      </c>
      <c r="D399" s="6" t="e">
        <f>'[1]RAW 1'!F401</f>
        <v>#REF!</v>
      </c>
      <c r="E399" s="6">
        <f>'RAW MONTHLY'!O401</f>
        <v>0</v>
      </c>
      <c r="F399" s="6" t="e">
        <f t="shared" si="19"/>
        <v>#REF!</v>
      </c>
      <c r="G399" s="7">
        <f>'RAW MONTHLY'!H401</f>
        <v>0.63888888888888895</v>
      </c>
      <c r="H399" s="8">
        <f>'RAW MONTHLY'!I401</f>
        <v>0.69097222222222221</v>
      </c>
      <c r="I399" s="16">
        <f t="shared" si="20"/>
        <v>1.25</v>
      </c>
      <c r="J399" s="44"/>
      <c r="M399" s="46"/>
      <c r="Q399" s="46"/>
    </row>
    <row r="400" spans="1:19" ht="30" customHeight="1">
      <c r="A400" t="str">
        <f>'RAW MONTHLY'!C402</f>
        <v>LIBERTY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TRIPPED TRIED AND STAYED</v>
      </c>
      <c r="F400" s="6" t="e">
        <f t="shared" si="19"/>
        <v>#REF!</v>
      </c>
      <c r="G400" s="7">
        <f>'RAW MONTHLY'!H402</f>
        <v>0.66319444444444442</v>
      </c>
      <c r="H400" s="8">
        <f>'RAW MONTHLY'!I402</f>
        <v>0.69097222222222221</v>
      </c>
      <c r="I400" s="16">
        <f t="shared" si="20"/>
        <v>0.66666666666666663</v>
      </c>
      <c r="J400" s="30"/>
    </row>
    <row r="401" spans="1:64" ht="30" customHeight="1">
      <c r="A401" t="str">
        <f>'RAW MONTHLY'!C403</f>
        <v>INTERCHANGE 33KV</v>
      </c>
      <c r="B401" s="5" t="str">
        <f>'RAW MONTHLY'!E403</f>
        <v>EDC F/O</v>
      </c>
      <c r="C401" s="5" t="str">
        <f t="shared" si="18"/>
        <v>EDC</v>
      </c>
      <c r="D401" s="6" t="e">
        <f>'[1]RAW 1'!F403</f>
        <v>#REF!</v>
      </c>
      <c r="E401" s="6" t="str">
        <f>'RAW MONTHLY'!O403</f>
        <v>TRIPPED TRIED AND STAYED</v>
      </c>
      <c r="F401" s="6" t="e">
        <f t="shared" si="19"/>
        <v>#REF!</v>
      </c>
      <c r="G401" s="7">
        <f>'RAW MONTHLY'!H403</f>
        <v>0.71319444444444446</v>
      </c>
      <c r="H401" s="8">
        <f>'RAW MONTHLY'!I403</f>
        <v>0.81041666666666667</v>
      </c>
      <c r="I401" s="16">
        <f t="shared" si="20"/>
        <v>2.3333333333333335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INDUSTRIAL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 t="str">
        <f>'RAW MONTHLY'!O404</f>
        <v>TRIPPED TRIED AND STAYED</v>
      </c>
      <c r="F402" s="6" t="e">
        <f t="shared" si="19"/>
        <v>#REF!</v>
      </c>
      <c r="G402" s="7">
        <f>'RAW MONTHLY'!H404</f>
        <v>0.73402777777777783</v>
      </c>
      <c r="H402" s="8">
        <f>'RAW MONTHLY'!I404</f>
        <v>0.80347222222222225</v>
      </c>
      <c r="I402" s="16">
        <f t="shared" si="20"/>
        <v>1.6666666666666665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LIBERTY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>TRIPPED TRIED AND STAYED</v>
      </c>
      <c r="F403" s="6" t="e">
        <f t="shared" si="19"/>
        <v>#REF!</v>
      </c>
      <c r="G403" s="7">
        <f>'RAW MONTHLY'!H405</f>
        <v>0.73749999999999993</v>
      </c>
      <c r="H403" s="8">
        <f>'RAW MONTHLY'!I405</f>
        <v>0.80694444444444446</v>
      </c>
      <c r="I403" s="16">
        <f t="shared" si="20"/>
        <v>1.6666666666666665</v>
      </c>
      <c r="J403" s="30"/>
    </row>
    <row r="404" spans="1:64" ht="30" customHeight="1">
      <c r="A404" t="str">
        <f>'RAW MONTHLY'!C406</f>
        <v>ROM 33KV</v>
      </c>
      <c r="B404" s="5" t="str">
        <f>'RAW MONTHLY'!E406</f>
        <v>TCN L/S</v>
      </c>
      <c r="C404" s="5" t="str">
        <f t="shared" si="18"/>
        <v>L/S</v>
      </c>
      <c r="D404" s="6" t="e">
        <f>'[1]RAW 1'!F406</f>
        <v>#REF!</v>
      </c>
      <c r="E404" s="6">
        <f>'RAW MONTHLY'!O406</f>
        <v>0</v>
      </c>
      <c r="F404" s="6" t="e">
        <f t="shared" si="19"/>
        <v>#REF!</v>
      </c>
      <c r="G404" s="7">
        <f>'RAW MONTHLY'!H406</f>
        <v>0</v>
      </c>
      <c r="H404" s="8">
        <f>'RAW MONTHLY'!I406</f>
        <v>4.3750000000000004E-2</v>
      </c>
      <c r="I404" s="16">
        <f t="shared" si="20"/>
        <v>1.05</v>
      </c>
      <c r="J404" s="37"/>
    </row>
    <row r="405" spans="1:64" ht="30" customHeight="1">
      <c r="A405" t="str">
        <f>'RAW MONTHLY'!C407</f>
        <v>ROM 33KV</v>
      </c>
      <c r="B405" s="5" t="str">
        <f>'RAW MONTHLY'!E407</f>
        <v>TCN L/S</v>
      </c>
      <c r="C405" s="5" t="str">
        <f t="shared" si="18"/>
        <v>L/S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0.42083333333333334</v>
      </c>
      <c r="H405" s="8">
        <f>'RAW MONTHLY'!I407</f>
        <v>0.5180555555555556</v>
      </c>
      <c r="I405" s="16">
        <f t="shared" si="20"/>
        <v>2.3333333333333335</v>
      </c>
      <c r="J405" s="37"/>
    </row>
    <row r="406" spans="1:64" ht="30" customHeight="1">
      <c r="A406" t="str">
        <f>'RAW MONTHLY'!C408</f>
        <v>ROM 33KV</v>
      </c>
      <c r="B406" s="5" t="str">
        <f>'RAW MONTHLY'!E408</f>
        <v>EDC F/O</v>
      </c>
      <c r="C406" s="5" t="str">
        <f t="shared" si="18"/>
        <v>EDC</v>
      </c>
      <c r="D406" s="6" t="e">
        <f>'[1]RAW 1'!F408</f>
        <v>#REF!</v>
      </c>
      <c r="E406" s="6">
        <f>'RAW MONTHLY'!O408</f>
        <v>0</v>
      </c>
      <c r="F406" s="6" t="e">
        <f t="shared" si="19"/>
        <v>#REF!</v>
      </c>
      <c r="G406" s="7">
        <f>'RAW MONTHLY'!H408</f>
        <v>0.57638888888888895</v>
      </c>
      <c r="H406" s="8">
        <f>'RAW MONTHLY'!I408</f>
        <v>0.99930555555555556</v>
      </c>
      <c r="I406" s="16">
        <f t="shared" si="20"/>
        <v>10.15</v>
      </c>
      <c r="J406" s="37"/>
    </row>
    <row r="407" spans="1:64" ht="30" customHeight="1">
      <c r="A407" t="str">
        <f>'RAW MONTHLY'!C409</f>
        <v>AGODI 2 33KV</v>
      </c>
      <c r="B407" s="5" t="str">
        <f>'RAW MONTHLY'!E409</f>
        <v>EDC F/O</v>
      </c>
      <c r="C407" s="5" t="str">
        <f t="shared" si="18"/>
        <v>EDC</v>
      </c>
      <c r="D407" s="6" t="e">
        <f>'[1]RAW 1'!F409</f>
        <v>#REF!</v>
      </c>
      <c r="E407" s="6">
        <f>'RAW MONTHLY'!O409</f>
        <v>0</v>
      </c>
      <c r="F407" s="6" t="e">
        <f t="shared" si="19"/>
        <v>#REF!</v>
      </c>
      <c r="G407" s="7">
        <f>'RAW MONTHLY'!H409</f>
        <v>0</v>
      </c>
      <c r="H407" s="8">
        <f>'RAW MONTHLY'!I409</f>
        <v>0.62430555555555556</v>
      </c>
      <c r="I407" s="16">
        <f t="shared" si="20"/>
        <v>14.983333333333333</v>
      </c>
      <c r="J407" s="27"/>
    </row>
    <row r="408" spans="1:64" ht="30" customHeight="1">
      <c r="A408" t="str">
        <f>'RAW MONTHLY'!C410</f>
        <v>APETE 33KV</v>
      </c>
      <c r="B408" s="5" t="str">
        <f>'RAW MONTHLY'!E410</f>
        <v>EDC F/O</v>
      </c>
      <c r="C408" s="5" t="str">
        <f t="shared" si="18"/>
        <v>EDC</v>
      </c>
      <c r="D408" s="6" t="e">
        <f>'[1]RAW 1'!F410</f>
        <v>#REF!</v>
      </c>
      <c r="E408" s="6">
        <f>'RAW MONTHLY'!O410</f>
        <v>0</v>
      </c>
      <c r="F408" s="6" t="e">
        <f t="shared" si="19"/>
        <v>#REF!</v>
      </c>
      <c r="G408" s="7">
        <f>'RAW MONTHLY'!H410</f>
        <v>0</v>
      </c>
      <c r="H408" s="8">
        <f>'RAW MONTHLY'!I410</f>
        <v>0.25555555555555559</v>
      </c>
      <c r="I408" s="16">
        <f t="shared" si="20"/>
        <v>6.1333333333333337</v>
      </c>
      <c r="J408" s="29"/>
    </row>
    <row r="409" spans="1:64" ht="30" customHeight="1">
      <c r="A409" t="str">
        <f>'RAW MONTHLY'!C411</f>
        <v>ELEYELE 33KV</v>
      </c>
      <c r="B409" s="5" t="str">
        <f>'RAW MONTHLY'!E411</f>
        <v>EDC F/O</v>
      </c>
      <c r="C409" s="5" t="str">
        <f t="shared" si="18"/>
        <v>EDC</v>
      </c>
      <c r="D409" s="6" t="e">
        <f>'[1]RAW 1'!F411</f>
        <v>#REF!</v>
      </c>
      <c r="E409" s="6">
        <f>'RAW MONTHLY'!O411</f>
        <v>0</v>
      </c>
      <c r="F409" s="6" t="e">
        <f t="shared" si="19"/>
        <v>#REF!</v>
      </c>
      <c r="G409" s="7">
        <f>'RAW MONTHLY'!H411</f>
        <v>0.2902777777777778</v>
      </c>
      <c r="H409" s="8">
        <f>'RAW MONTHLY'!I411</f>
        <v>0.29722222222222222</v>
      </c>
      <c r="I409" s="16">
        <f t="shared" si="20"/>
        <v>0.16666666666666666</v>
      </c>
      <c r="J409" s="42"/>
    </row>
    <row r="410" spans="1:64" ht="30" customHeight="1">
      <c r="A410" t="str">
        <f>'RAW MONTHLY'!C412</f>
        <v>APETE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>
        <f>'RAW MONTHLY'!O412</f>
        <v>0</v>
      </c>
      <c r="F410" s="6" t="e">
        <f t="shared" si="19"/>
        <v>#REF!</v>
      </c>
      <c r="G410" s="7">
        <f>'RAW MONTHLY'!H412</f>
        <v>0.2902777777777778</v>
      </c>
      <c r="H410" s="8">
        <f>'RAW MONTHLY'!I412</f>
        <v>0.69930555555555562</v>
      </c>
      <c r="I410" s="16">
        <f t="shared" si="20"/>
        <v>9.8166666666666664</v>
      </c>
      <c r="J410" s="42"/>
    </row>
    <row r="411" spans="1:64" ht="30" customHeight="1">
      <c r="A411" t="str">
        <f>'RAW MONTHLY'!C413</f>
        <v>AGODI 1 33KV</v>
      </c>
      <c r="B411" s="5" t="str">
        <f>'RAW MONTHLY'!E413</f>
        <v>EDC P/O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TO CLEAR FAULT ON AGODI 1 33KV.</v>
      </c>
      <c r="F411" s="6" t="e">
        <f t="shared" si="19"/>
        <v>#REF!</v>
      </c>
      <c r="G411" s="7">
        <f>'RAW MONTHLY'!H413</f>
        <v>0.42708333333333331</v>
      </c>
      <c r="H411" s="8">
        <f>'RAW MONTHLY'!I413</f>
        <v>0.62361111111111112</v>
      </c>
      <c r="I411" s="16">
        <f t="shared" si="20"/>
        <v>4.7166666666666668</v>
      </c>
      <c r="J411" s="20"/>
    </row>
    <row r="412" spans="1:64" ht="30" customHeight="1">
      <c r="A412" t="str">
        <f>'RAW MONTHLY'!C414</f>
        <v>MINISTER 33KV</v>
      </c>
      <c r="B412" s="5" t="str">
        <f>'RAW MONTHLY'!E414</f>
        <v>EDC P/O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AFFECTED BY OUTAGE ON AGODI 1.</v>
      </c>
      <c r="F412" s="6" t="e">
        <f t="shared" si="19"/>
        <v>#REF!</v>
      </c>
      <c r="G412" s="7">
        <f>'RAW MONTHLY'!H414</f>
        <v>0.42708333333333331</v>
      </c>
      <c r="H412" s="8">
        <f>'RAW MONTHLY'!I414</f>
        <v>0.76944444444444438</v>
      </c>
      <c r="I412" s="16">
        <f t="shared" si="20"/>
        <v>8.2166666666666668</v>
      </c>
      <c r="J412" s="20"/>
    </row>
    <row r="413" spans="1:64" ht="30" customHeight="1">
      <c r="A413" t="str">
        <f>'RAW MONTHLY'!C415</f>
        <v>APETE 33KV</v>
      </c>
      <c r="B413" s="5" t="str">
        <f>'RAW MONTHLY'!E415</f>
        <v>EDC P/O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TO CLOSE ISOLATED PARTS @ AKERE.</v>
      </c>
      <c r="F413" s="6" t="e">
        <f t="shared" si="19"/>
        <v>#REF!</v>
      </c>
      <c r="G413" s="7">
        <f>'RAW MONTHLY'!H415</f>
        <v>0.72222222222222221</v>
      </c>
      <c r="H413" s="8">
        <f>'RAW MONTHLY'!I415</f>
        <v>0.99930555555555556</v>
      </c>
      <c r="I413" s="16">
        <f t="shared" si="20"/>
        <v>6.65</v>
      </c>
      <c r="J413" s="6"/>
    </row>
    <row r="414" spans="1:64" ht="30" customHeight="1">
      <c r="A414" t="str">
        <f>'RAW MONTHLY'!C416</f>
        <v>AGODI 1 33KV</v>
      </c>
      <c r="B414" s="5" t="str">
        <f>'RAW MONTHLY'!E416</f>
        <v>EDC F/O</v>
      </c>
      <c r="C414" s="5" t="str">
        <f t="shared" si="18"/>
        <v>EDC</v>
      </c>
      <c r="D414" s="6" t="e">
        <f>'[1]RAW 1'!F416</f>
        <v>#REF!</v>
      </c>
      <c r="E414" s="6">
        <f>'RAW MONTHLY'!O416</f>
        <v>0</v>
      </c>
      <c r="F414" s="6" t="e">
        <f t="shared" si="19"/>
        <v>#REF!</v>
      </c>
      <c r="G414" s="7">
        <f>'RAW MONTHLY'!H416</f>
        <v>0.72430555555555554</v>
      </c>
      <c r="H414" s="8">
        <f>'RAW MONTHLY'!I416</f>
        <v>0.76388888888888884</v>
      </c>
      <c r="I414" s="16">
        <f t="shared" si="20"/>
        <v>0.95</v>
      </c>
      <c r="J414" s="6"/>
    </row>
    <row r="415" spans="1:64" ht="30" customHeight="1">
      <c r="A415" t="str">
        <f>'RAW MONTHLY'!C417</f>
        <v>AGODI 2 33KV</v>
      </c>
      <c r="B415" s="5" t="str">
        <f>'RAW MONTHLY'!E417</f>
        <v>EDC F/O</v>
      </c>
      <c r="C415" s="5" t="str">
        <f t="shared" si="18"/>
        <v>EDC</v>
      </c>
      <c r="D415" s="6" t="e">
        <f>'[1]RAW 1'!F417</f>
        <v>#REF!</v>
      </c>
      <c r="E415" s="6">
        <f>'RAW MONTHLY'!O417</f>
        <v>0</v>
      </c>
      <c r="F415" s="6" t="e">
        <f t="shared" si="19"/>
        <v>#REF!</v>
      </c>
      <c r="G415" s="7">
        <f>'RAW MONTHLY'!H417</f>
        <v>0.72569444444444453</v>
      </c>
      <c r="H415" s="8">
        <f>'RAW MONTHLY'!I417</f>
        <v>0.7631944444444444</v>
      </c>
      <c r="I415" s="16">
        <f t="shared" si="20"/>
        <v>0.9</v>
      </c>
      <c r="J415" s="6"/>
    </row>
    <row r="416" spans="1:64" ht="30" customHeight="1">
      <c r="A416" t="str">
        <f>'RAW MONTHLY'!C418</f>
        <v>SAMONDA 33KV</v>
      </c>
      <c r="B416" s="5" t="str">
        <f>'RAW MONTHLY'!E418</f>
        <v>EDC F/O</v>
      </c>
      <c r="C416" s="5" t="str">
        <f t="shared" si="18"/>
        <v>EDC</v>
      </c>
      <c r="D416" s="6" t="e">
        <f>'[1]RAW 1'!F418</f>
        <v>#REF!</v>
      </c>
      <c r="E416" s="6">
        <f>'RAW MONTHLY'!O418</f>
        <v>0</v>
      </c>
      <c r="F416" s="6" t="e">
        <f t="shared" si="19"/>
        <v>#REF!</v>
      </c>
      <c r="G416" s="7">
        <f>'RAW MONTHLY'!H418</f>
        <v>0.72569444444444453</v>
      </c>
      <c r="H416" s="8">
        <f>'RAW MONTHLY'!I418</f>
        <v>0.79236111111111107</v>
      </c>
      <c r="I416" s="16">
        <f t="shared" si="20"/>
        <v>1.6</v>
      </c>
      <c r="J416" s="6"/>
    </row>
    <row r="417" spans="1:10" ht="30" customHeight="1">
      <c r="A417" t="str">
        <f>'RAW MONTHLY'!C419</f>
        <v>ELEYELE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>
        <f>'RAW MONTHLY'!O419</f>
        <v>0</v>
      </c>
      <c r="F417" s="6" t="e">
        <f t="shared" si="19"/>
        <v>#REF!</v>
      </c>
      <c r="G417" s="7">
        <f>'RAW MONTHLY'!H419</f>
        <v>0.73333333333333339</v>
      </c>
      <c r="H417" s="8">
        <f>'RAW MONTHLY'!I419</f>
        <v>0.76944444444444438</v>
      </c>
      <c r="I417" s="16">
        <f t="shared" si="20"/>
        <v>0.8666666666666667</v>
      </c>
      <c r="J417" s="20"/>
    </row>
    <row r="418" spans="1:10" ht="30" customHeight="1">
      <c r="A418" t="str">
        <f>'RAW MONTHLY'!C420</f>
        <v>AGODI 2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>
        <f>'RAW MONTHLY'!O420</f>
        <v>0</v>
      </c>
      <c r="F418" s="6" t="e">
        <f t="shared" si="19"/>
        <v>#REF!</v>
      </c>
      <c r="G418" s="7">
        <f>'RAW MONTHLY'!H420</f>
        <v>0.84027777777777779</v>
      </c>
      <c r="H418" s="8">
        <f>'RAW MONTHLY'!I420</f>
        <v>0.99930555555555556</v>
      </c>
      <c r="I418" s="16">
        <f t="shared" si="20"/>
        <v>3.8166666666666664</v>
      </c>
      <c r="J418" s="20"/>
    </row>
    <row r="419" spans="1:10" ht="30" customHeight="1">
      <c r="A419" t="str">
        <f>'RAW MONTHLY'!C421</f>
        <v>MINISTER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>
        <f>'RAW MONTHLY'!O421</f>
        <v>0</v>
      </c>
      <c r="F419" s="6" t="e">
        <f t="shared" si="19"/>
        <v>#REF!</v>
      </c>
      <c r="G419" s="7">
        <f>'RAW MONTHLY'!H421</f>
        <v>0.96111111111111114</v>
      </c>
      <c r="H419" s="8">
        <f>'RAW MONTHLY'!I421</f>
        <v>0.99930555555555556</v>
      </c>
      <c r="I419" s="16">
        <f t="shared" si="20"/>
        <v>0.91666666666666663</v>
      </c>
      <c r="J419" s="20"/>
    </row>
    <row r="420" spans="1:10" ht="30" customHeight="1">
      <c r="A420" t="str">
        <f>'RAW MONTHLY'!C422</f>
        <v>ERUWA TOWN 33KV FDR</v>
      </c>
      <c r="B420" s="5" t="str">
        <f>'RAW MONTHLY'!E422</f>
        <v>TCN/L/S</v>
      </c>
      <c r="C420" s="5" t="str">
        <f t="shared" si="18"/>
        <v>L/S</v>
      </c>
      <c r="D420" s="6" t="e">
        <f>'[1]RAW 1'!F422</f>
        <v>#REF!</v>
      </c>
      <c r="E420" s="6" t="str">
        <f>'RAW MONTHLY'!O422</f>
        <v>EDC TRANCIENT FAULT</v>
      </c>
      <c r="F420" s="6" t="e">
        <f t="shared" si="19"/>
        <v>#REF!</v>
      </c>
      <c r="G420" s="7">
        <f>'RAW MONTHLY'!H422</f>
        <v>0</v>
      </c>
      <c r="H420" s="8">
        <f>'RAW MONTHLY'!I422</f>
        <v>0.84583333333333333</v>
      </c>
      <c r="I420" s="16">
        <f t="shared" si="20"/>
        <v>20.3</v>
      </c>
      <c r="J420" s="20"/>
    </row>
    <row r="421" spans="1:10" ht="30" customHeight="1">
      <c r="A421" t="str">
        <f>'RAW MONTHLY'!C423</f>
        <v>OMI ADIO 33KV FDR</v>
      </c>
      <c r="B421" s="5" t="str">
        <f>'RAW MONTHLY'!E423</f>
        <v>TCN/L/S</v>
      </c>
      <c r="C421" s="5" t="str">
        <f t="shared" si="18"/>
        <v>L/S</v>
      </c>
      <c r="D421" s="6" t="e">
        <f>'[1]RAW 1'!F423</f>
        <v>#REF!</v>
      </c>
      <c r="E421" s="6" t="str">
        <f>'RAW MONTHLY'!O423</f>
        <v>TCN TRANSFOMER LIMITATION</v>
      </c>
      <c r="F421" s="6" t="e">
        <f t="shared" si="19"/>
        <v>#REF!</v>
      </c>
      <c r="G421" s="7">
        <f>'RAW MONTHLY'!H423</f>
        <v>0.15625</v>
      </c>
      <c r="H421" s="8">
        <f>'RAW MONTHLY'!I423</f>
        <v>0.99930555555555556</v>
      </c>
      <c r="I421" s="16">
        <f t="shared" si="20"/>
        <v>20.233333333333334</v>
      </c>
      <c r="J421" s="30"/>
    </row>
    <row r="422" spans="1:10" ht="30" customHeight="1">
      <c r="A422" t="str">
        <f>'RAW MONTHLY'!C424</f>
        <v>ERUWA/LANLATE 33KV FDR</v>
      </c>
      <c r="B422" s="5" t="str">
        <f>'RAW MONTHLY'!E424</f>
        <v>EDC/E/F</v>
      </c>
      <c r="C422" s="5" t="str">
        <f t="shared" si="18"/>
        <v>EDC</v>
      </c>
      <c r="D422" s="6" t="e">
        <f>'[1]RAW 1'!F424</f>
        <v>#REF!</v>
      </c>
      <c r="E422" s="6" t="str">
        <f>'RAW MONTHLY'!O424</f>
        <v>EDC TRANSIENT FAULT</v>
      </c>
      <c r="F422" s="6" t="e">
        <f t="shared" si="19"/>
        <v>#REF!</v>
      </c>
      <c r="G422" s="7">
        <f>'RAW MONTHLY'!H424</f>
        <v>0.2986111111111111</v>
      </c>
      <c r="H422" s="8">
        <f>'RAW MONTHLY'!I424</f>
        <v>0.3034722222222222</v>
      </c>
      <c r="I422" s="16">
        <f t="shared" si="20"/>
        <v>0.11666666666666667</v>
      </c>
      <c r="J422" s="30"/>
    </row>
    <row r="423" spans="1:10" ht="30" customHeight="1">
      <c r="A423" t="str">
        <f>'RAW MONTHLY'!C425</f>
        <v>ERUWA/LANLATE 33KV FDR</v>
      </c>
      <c r="B423" s="5" t="str">
        <f>'RAW MONTHLY'!E425</f>
        <v>TCN/L/S</v>
      </c>
      <c r="C423" s="5" t="str">
        <f t="shared" si="18"/>
        <v>L/S</v>
      </c>
      <c r="D423" s="6" t="e">
        <f>'[1]RAW 1'!F425</f>
        <v>#REF!</v>
      </c>
      <c r="E423" s="6" t="str">
        <f>'RAW MONTHLY'!O425</f>
        <v>TCN TRANSFOMER LIMITATION</v>
      </c>
      <c r="F423" s="6" t="e">
        <f t="shared" si="19"/>
        <v>#REF!</v>
      </c>
      <c r="G423" s="7">
        <f>'RAW MONTHLY'!H425</f>
        <v>0.60625000000000007</v>
      </c>
      <c r="H423" s="8">
        <f>'RAW MONTHLY'!I425</f>
        <v>0.62291666666666667</v>
      </c>
      <c r="I423" s="16">
        <f t="shared" si="20"/>
        <v>0.4</v>
      </c>
      <c r="J423" s="30"/>
    </row>
    <row r="424" spans="1:10" ht="30" customHeight="1">
      <c r="A424" t="str">
        <f>'RAW MONTHLY'!C426</f>
        <v>APATA 33KV FDR</v>
      </c>
      <c r="B424" s="5" t="str">
        <f>'RAW MONTHLY'!E426</f>
        <v>EDC/E/F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EDC TRANSIENT FAULT</v>
      </c>
      <c r="F424" s="6" t="e">
        <f t="shared" si="19"/>
        <v>#REF!</v>
      </c>
      <c r="G424" s="7">
        <f>'RAW MONTHLY'!H426</f>
        <v>0.69791666666666663</v>
      </c>
      <c r="H424" s="8">
        <f>'RAW MONTHLY'!I426</f>
        <v>0.77222222222222225</v>
      </c>
      <c r="I424" s="16">
        <f t="shared" si="20"/>
        <v>1.7833333333333332</v>
      </c>
      <c r="J424" s="30"/>
    </row>
    <row r="425" spans="1:10" ht="30" customHeight="1">
      <c r="A425" t="str">
        <f>'RAW MONTHLY'!C427</f>
        <v>ERUWA/LANLATE 33KV FDR</v>
      </c>
      <c r="B425" s="5" t="str">
        <f>'RAW MONTHLY'!E427</f>
        <v>EDC/E/F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EDC TRANSIENT FAULT</v>
      </c>
      <c r="F425" s="6" t="e">
        <f t="shared" si="19"/>
        <v>#REF!</v>
      </c>
      <c r="G425" s="7">
        <f>'RAW MONTHLY'!H427</f>
        <v>0.9375</v>
      </c>
      <c r="H425" s="8">
        <f>'RAW MONTHLY'!I427</f>
        <v>0.94930555555555562</v>
      </c>
      <c r="I425" s="16">
        <f t="shared" si="20"/>
        <v>0.28333333333333333</v>
      </c>
      <c r="J425" s="37"/>
    </row>
    <row r="426" spans="1:10" ht="30" customHeight="1">
      <c r="A426" t="str">
        <f>'RAW MONTHLY'!C428</f>
        <v>ERUWA TOWN 33KV FDR</v>
      </c>
      <c r="B426" s="5" t="str">
        <f>'RAW MONTHLY'!E428</f>
        <v>EDC/F/O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EDC FORCED OUTAGE</v>
      </c>
      <c r="F426" s="6" t="e">
        <f t="shared" si="19"/>
        <v>#REF!</v>
      </c>
      <c r="G426" s="7">
        <f>'RAW MONTHLY'!H428</f>
        <v>0.9375</v>
      </c>
      <c r="H426" s="8">
        <f>'RAW MONTHLY'!I428</f>
        <v>0.99930555555555556</v>
      </c>
      <c r="I426" s="16">
        <f t="shared" si="20"/>
        <v>1.4833333333333334</v>
      </c>
      <c r="J426" s="30"/>
    </row>
    <row r="427" spans="1:10" ht="30" customHeight="1">
      <c r="A427" t="str">
        <f>'RAW MONTHLY'!C429</f>
        <v>ERUWA/LANLATE 33KV FDR</v>
      </c>
      <c r="B427" s="5" t="str">
        <f>'RAW MONTHLY'!E429</f>
        <v>EDC/E/F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EDC TRANSIENT FAULT</v>
      </c>
      <c r="F427" s="6" t="e">
        <f t="shared" si="19"/>
        <v>#REF!</v>
      </c>
      <c r="G427" s="7">
        <f>'RAW MONTHLY'!H429</f>
        <v>0.96180555555555547</v>
      </c>
      <c r="H427" s="8">
        <f>'RAW MONTHLY'!I429</f>
        <v>0.99930555555555556</v>
      </c>
      <c r="I427" s="16">
        <f t="shared" si="20"/>
        <v>0.9</v>
      </c>
      <c r="J427" s="30"/>
    </row>
    <row r="428" spans="1:10" ht="30" customHeight="1">
      <c r="A428" t="str">
        <f>'RAW MONTHLY'!C430</f>
        <v>INDUSTRIAL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TRIPED,TRIED AND STAYED</v>
      </c>
      <c r="F428" s="6" t="e">
        <f t="shared" si="19"/>
        <v>#REF!</v>
      </c>
      <c r="G428" s="7">
        <f>'RAW MONTHLY'!H430</f>
        <v>0.42152777777777778</v>
      </c>
      <c r="H428" s="8">
        <f>'RAW MONTHLY'!I430</f>
        <v>0.44236111111111115</v>
      </c>
      <c r="I428" s="16">
        <f t="shared" si="20"/>
        <v>0.5</v>
      </c>
      <c r="J428" s="30"/>
    </row>
    <row r="429" spans="1:10" ht="30" customHeight="1">
      <c r="A429" t="str">
        <f>'RAW MONTHLY'!C431</f>
        <v>INTRCHANGE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TRIPED,TRIED AND STAYED</v>
      </c>
      <c r="F429" s="6" t="e">
        <f t="shared" si="19"/>
        <v>#REF!</v>
      </c>
      <c r="G429" s="7">
        <f>'RAW MONTHLY'!H431</f>
        <v>0.42499999999999999</v>
      </c>
      <c r="H429" s="8">
        <f>'RAW MONTHLY'!I431</f>
        <v>0.4513888888888889</v>
      </c>
      <c r="I429" s="16">
        <f t="shared" si="20"/>
        <v>0.6333333333333333</v>
      </c>
      <c r="J429" s="30"/>
    </row>
    <row r="430" spans="1:10" ht="30" customHeight="1">
      <c r="A430" t="str">
        <f>'RAW MONTHLY'!C432</f>
        <v>LIBERTY 33KV</v>
      </c>
      <c r="B430" s="5" t="str">
        <f>'RAW MONTHLY'!E432</f>
        <v>EDC P/O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TO REPOSITIONED TILTED POLE @ TOWN PLANNING AREA</v>
      </c>
      <c r="F430" s="6" t="e">
        <f t="shared" si="19"/>
        <v>#REF!</v>
      </c>
      <c r="G430" s="7">
        <f>'RAW MONTHLY'!H432</f>
        <v>0.44166666666666665</v>
      </c>
      <c r="H430" s="8">
        <f>'RAW MONTHLY'!I432</f>
        <v>0.4861111111111111</v>
      </c>
      <c r="I430" s="16">
        <f t="shared" si="20"/>
        <v>1.0666666666666667</v>
      </c>
      <c r="J430" s="37"/>
    </row>
    <row r="431" spans="1:10" ht="30" customHeight="1">
      <c r="A431" t="str">
        <f>'RAW MONTHLY'!C433</f>
        <v>INTRCHANGE 33KV</v>
      </c>
      <c r="B431" s="5" t="str">
        <f>'RAW MONTHLY'!E433</f>
        <v>EDC F/O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TRIPED,TRIED AND STAYED</v>
      </c>
      <c r="F431" s="6" t="e">
        <f t="shared" si="19"/>
        <v>#REF!</v>
      </c>
      <c r="G431" s="7">
        <f>'RAW MONTHLY'!H433</f>
        <v>0.4597222222222222</v>
      </c>
      <c r="H431" s="8">
        <f>'RAW MONTHLY'!I433</f>
        <v>0.48541666666666666</v>
      </c>
      <c r="I431" s="16">
        <f t="shared" si="20"/>
        <v>0.6166666666666667</v>
      </c>
      <c r="J431" s="37"/>
    </row>
    <row r="432" spans="1:10" ht="30" customHeight="1">
      <c r="A432" t="str">
        <f>'RAW MONTHLY'!C434</f>
        <v>EXPRESS 33KV</v>
      </c>
      <c r="B432" s="5" t="str">
        <f>'RAW MONTHLY'!E434</f>
        <v>EDC F/O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TRIPED,TRIED AND STAYED</v>
      </c>
      <c r="F432" s="6" t="e">
        <f t="shared" si="19"/>
        <v>#REF!</v>
      </c>
      <c r="G432" s="7">
        <f>'RAW MONTHLY'!H434</f>
        <v>0.52777777777777779</v>
      </c>
      <c r="H432" s="8">
        <f>'RAW MONTHLY'!I434</f>
        <v>0.53749999999999998</v>
      </c>
      <c r="I432" s="16">
        <f t="shared" si="20"/>
        <v>0.23333333333333334</v>
      </c>
      <c r="J432" s="30"/>
    </row>
    <row r="433" spans="1:10" ht="30" customHeight="1">
      <c r="A433" t="str">
        <f>'RAW MONTHLY'!C435</f>
        <v>INTRCHANGE 33KV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 t="str">
        <f>'RAW MONTHLY'!O435</f>
        <v>TRIPED,TRIED AND STAYED</v>
      </c>
      <c r="F433" s="6" t="e">
        <f t="shared" si="19"/>
        <v>#REF!</v>
      </c>
      <c r="G433" s="7">
        <f>'RAW MONTHLY'!H435</f>
        <v>0.60347222222222219</v>
      </c>
      <c r="H433" s="8">
        <f>'RAW MONTHLY'!I435</f>
        <v>0.74791666666666667</v>
      </c>
      <c r="I433" s="16">
        <f t="shared" si="20"/>
        <v>3.4666666666666668</v>
      </c>
      <c r="J433" s="30"/>
    </row>
    <row r="434" spans="1:10" ht="30" customHeight="1">
      <c r="A434" t="str">
        <f>'RAW MONTHLY'!C436</f>
        <v>OLUYOLE 33KV</v>
      </c>
      <c r="B434" s="5" t="str">
        <f>'RAW MONTHLY'!E436</f>
        <v>EDC F/O</v>
      </c>
      <c r="C434" s="5" t="str">
        <f t="shared" si="18"/>
        <v>EDC</v>
      </c>
      <c r="D434" s="6" t="e">
        <f>'[1]RAW 1'!F436</f>
        <v>#REF!</v>
      </c>
      <c r="E434" s="6" t="str">
        <f>'RAW MONTHLY'!O436</f>
        <v>TRIPED,TRIED AND STAYED</v>
      </c>
      <c r="F434" s="6" t="e">
        <f t="shared" si="19"/>
        <v>#REF!</v>
      </c>
      <c r="G434" s="7">
        <f>'RAW MONTHLY'!H436</f>
        <v>0.66180555555555554</v>
      </c>
      <c r="H434" s="8">
        <f>'RAW MONTHLY'!I436</f>
        <v>0.67222222222222217</v>
      </c>
      <c r="I434" s="16">
        <f t="shared" si="20"/>
        <v>0.25</v>
      </c>
      <c r="J434" s="6"/>
    </row>
    <row r="435" spans="1:10" ht="30" customHeight="1">
      <c r="A435" t="str">
        <f>'RAW MONTHLY'!C437</f>
        <v>INTRCHANGE 33KV</v>
      </c>
      <c r="B435" s="5" t="str">
        <f>'RAW MONTHLY'!E437</f>
        <v>EDC F/O</v>
      </c>
      <c r="C435" s="5" t="str">
        <f t="shared" si="18"/>
        <v>EDC</v>
      </c>
      <c r="D435" s="6" t="e">
        <f>'[1]RAW 1'!F437</f>
        <v>#REF!</v>
      </c>
      <c r="E435" s="6">
        <f>'RAW MONTHLY'!O437</f>
        <v>0</v>
      </c>
      <c r="F435" s="6" t="e">
        <f t="shared" si="19"/>
        <v>#REF!</v>
      </c>
      <c r="G435" s="7">
        <f>'RAW MONTHLY'!H437</f>
        <v>0.85555555555555562</v>
      </c>
      <c r="H435" s="8">
        <f>'RAW MONTHLY'!I437</f>
        <v>0.99930555555555556</v>
      </c>
      <c r="I435" s="16">
        <f t="shared" si="20"/>
        <v>3.45</v>
      </c>
      <c r="J435" s="6"/>
    </row>
    <row r="436" spans="1:10" ht="30" customHeight="1">
      <c r="A436" t="str">
        <f>'RAW MONTHLY'!C438</f>
        <v>LIBERTY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TRIPED,TRIED AND STAYED</v>
      </c>
      <c r="F436" s="6" t="e">
        <f t="shared" si="19"/>
        <v>#REF!</v>
      </c>
      <c r="G436" s="7">
        <f>'RAW MONTHLY'!H438</f>
        <v>0.87569444444444444</v>
      </c>
      <c r="H436" s="8">
        <f>'RAW MONTHLY'!I438</f>
        <v>0.91111111111111109</v>
      </c>
      <c r="I436" s="16">
        <f t="shared" si="20"/>
        <v>0.85</v>
      </c>
      <c r="J436" s="6"/>
    </row>
    <row r="437" spans="1:10" ht="30" customHeight="1">
      <c r="A437" t="str">
        <f>'RAW MONTHLY'!C439</f>
        <v>ROM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</v>
      </c>
      <c r="H437" s="8">
        <f>'RAW MONTHLY'!I439</f>
        <v>0.20277777777777781</v>
      </c>
      <c r="I437" s="16">
        <f t="shared" si="20"/>
        <v>4.8666666666666671</v>
      </c>
      <c r="J437" s="6"/>
    </row>
    <row r="438" spans="1:10" ht="30" customHeight="1">
      <c r="A438" t="str">
        <f>'RAW MONTHLY'!C440</f>
        <v>ROM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TRIPED,TRIED AND STAYED</v>
      </c>
      <c r="F438" s="6" t="e">
        <f t="shared" si="19"/>
        <v>#REF!</v>
      </c>
      <c r="G438" s="7">
        <f>'RAW MONTHLY'!H440</f>
        <v>0.42499999999999999</v>
      </c>
      <c r="H438" s="8">
        <f>'RAW MONTHLY'!I440</f>
        <v>0.55138888888888882</v>
      </c>
      <c r="I438" s="16">
        <f t="shared" si="20"/>
        <v>3.0333333333333332</v>
      </c>
      <c r="J438" s="20"/>
    </row>
    <row r="439" spans="1:10" ht="30" customHeight="1">
      <c r="A439" t="str">
        <f>'RAW MONTHLY'!C441</f>
        <v>ROM 33KV</v>
      </c>
      <c r="B439" s="5" t="str">
        <f>'RAW MONTHLY'!E441</f>
        <v>EDC F/O</v>
      </c>
      <c r="C439" s="5" t="str">
        <f t="shared" si="18"/>
        <v>EDC</v>
      </c>
      <c r="D439" s="6" t="e">
        <f>'[1]RAW 1'!F441</f>
        <v>#REF!</v>
      </c>
      <c r="E439" s="6">
        <f>'RAW MONTHLY'!O441</f>
        <v>0</v>
      </c>
      <c r="F439" s="6" t="e">
        <f t="shared" si="19"/>
        <v>#REF!</v>
      </c>
      <c r="G439" s="7">
        <f>'RAW MONTHLY'!H441</f>
        <v>0.60347222222222219</v>
      </c>
      <c r="H439" s="8">
        <f>'RAW MONTHLY'!I441</f>
        <v>0.76388888888888884</v>
      </c>
      <c r="I439" s="16">
        <f t="shared" si="20"/>
        <v>3.85</v>
      </c>
      <c r="J439" s="30"/>
    </row>
    <row r="440" spans="1:10" ht="30" customHeight="1">
      <c r="A440" t="str">
        <f>'RAW MONTHLY'!C442</f>
        <v>ROM 33KV</v>
      </c>
      <c r="B440" s="5" t="str">
        <f>'RAW MONTHLY'!E442</f>
        <v>EDC F/O</v>
      </c>
      <c r="C440" s="5" t="str">
        <f t="shared" si="18"/>
        <v>EDC</v>
      </c>
      <c r="D440" s="6" t="e">
        <f>'[1]RAW 1'!F442</f>
        <v>#REF!</v>
      </c>
      <c r="E440" s="6">
        <f>'RAW MONTHLY'!O442</f>
        <v>0</v>
      </c>
      <c r="F440" s="6" t="e">
        <f t="shared" si="19"/>
        <v>#REF!</v>
      </c>
      <c r="G440" s="7">
        <f>'RAW MONTHLY'!H442</f>
        <v>0.85555555555555562</v>
      </c>
      <c r="H440" s="8">
        <f>'RAW MONTHLY'!I442</f>
        <v>0.99930555555555556</v>
      </c>
      <c r="I440" s="16">
        <f t="shared" si="20"/>
        <v>3.45</v>
      </c>
      <c r="J440" s="30"/>
    </row>
    <row r="441" spans="1:10" ht="30" customHeight="1">
      <c r="A441" t="str">
        <f>'RAW MONTHLY'!C443</f>
        <v>ERUWA/LANLATE 33KV FDR</v>
      </c>
      <c r="B441" s="5" t="str">
        <f>'RAW MONTHLY'!E443</f>
        <v>EDC/E/F</v>
      </c>
      <c r="C441" s="5" t="str">
        <f t="shared" si="18"/>
        <v>EDC</v>
      </c>
      <c r="D441" s="6" t="e">
        <f>'[1]RAW 1'!F443</f>
        <v>#REF!</v>
      </c>
      <c r="E441" s="6" t="str">
        <f>'RAW MONTHLY'!O443</f>
        <v>BLUE PHASE ISOLATOR AT ZARTECH BYPASS</v>
      </c>
      <c r="F441" s="6" t="e">
        <f t="shared" si="19"/>
        <v>#REF!</v>
      </c>
      <c r="G441" s="7">
        <f>'RAW MONTHLY'!H443</f>
        <v>0</v>
      </c>
      <c r="H441" s="8">
        <f>'RAW MONTHLY'!I443</f>
        <v>0.70694444444444438</v>
      </c>
      <c r="I441" s="16">
        <f t="shared" si="20"/>
        <v>16.966666666666665</v>
      </c>
      <c r="J441" s="30"/>
    </row>
    <row r="442" spans="1:10" ht="30" customHeight="1">
      <c r="A442" t="str">
        <f>'RAW MONTHLY'!C444</f>
        <v>ERUWA TOWN 33KV FDR</v>
      </c>
      <c r="B442" s="5" t="str">
        <f>'RAW MONTHLY'!E444</f>
        <v>EDC/F/O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EDC FORCED OUTAGE</v>
      </c>
      <c r="F442" s="6" t="e">
        <f t="shared" si="19"/>
        <v>#REF!</v>
      </c>
      <c r="G442" s="7">
        <f>'RAW MONTHLY'!H444</f>
        <v>0</v>
      </c>
      <c r="H442" s="8">
        <f>'RAW MONTHLY'!I444</f>
        <v>0.99930555555555556</v>
      </c>
      <c r="I442" s="16">
        <f t="shared" si="20"/>
        <v>23.983333333333334</v>
      </c>
      <c r="J442" s="30"/>
    </row>
    <row r="443" spans="1:10" ht="30" customHeight="1">
      <c r="A443" t="str">
        <f>'RAW MONTHLY'!C445</f>
        <v>OMI ADIO 33KV FDR</v>
      </c>
      <c r="B443" s="5" t="str">
        <f>'RAW MONTHLY'!E445</f>
        <v>EDC/F/O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JUMPER OPENED AT AGORO DUE TO FALLEN HT POLE</v>
      </c>
      <c r="F443" s="6" t="e">
        <f t="shared" si="19"/>
        <v>#REF!</v>
      </c>
      <c r="G443" s="7">
        <f>'RAW MONTHLY'!H445</f>
        <v>0</v>
      </c>
      <c r="H443" s="8">
        <f>'RAW MONTHLY'!I445</f>
        <v>0.71458333333333324</v>
      </c>
      <c r="I443" s="16">
        <f t="shared" si="20"/>
        <v>17.149999999999999</v>
      </c>
      <c r="J443" s="37"/>
    </row>
    <row r="444" spans="1:10" ht="30" customHeight="1">
      <c r="A444" t="str">
        <f>'RAW MONTHLY'!C446</f>
        <v>APATA 33KV FDR</v>
      </c>
      <c r="B444" s="5" t="str">
        <f>'RAW MONTHLY'!E446</f>
        <v>EDC/E/F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EDC TRANSCIENT FAULT</v>
      </c>
      <c r="F444" s="6" t="e">
        <f t="shared" si="19"/>
        <v>#REF!</v>
      </c>
      <c r="G444" s="7">
        <f>'RAW MONTHLY'!H446</f>
        <v>0.3972222222222222</v>
      </c>
      <c r="H444" s="8">
        <f>'RAW MONTHLY'!I446</f>
        <v>0.4236111111111111</v>
      </c>
      <c r="I444" s="16">
        <f t="shared" si="20"/>
        <v>0.6333333333333333</v>
      </c>
      <c r="J444" s="30"/>
    </row>
    <row r="445" spans="1:10" ht="30" customHeight="1">
      <c r="A445" t="str">
        <f>'RAW MONTHLY'!C447</f>
        <v>APATA 33KV FDR</v>
      </c>
      <c r="B445" s="5" t="str">
        <f>'RAW MONTHLY'!E447</f>
        <v>EDC/E/F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EDC TRANSCIENT FAULT</v>
      </c>
      <c r="F445" s="6" t="e">
        <f t="shared" si="19"/>
        <v>#REF!</v>
      </c>
      <c r="G445" s="7">
        <f>'RAW MONTHLY'!H447</f>
        <v>0.61805555555555558</v>
      </c>
      <c r="H445" s="8">
        <f>'RAW MONTHLY'!I447</f>
        <v>0.63194444444444442</v>
      </c>
      <c r="I445" s="16">
        <f t="shared" si="20"/>
        <v>0.33333333333333331</v>
      </c>
      <c r="J445" s="27"/>
    </row>
    <row r="446" spans="1:10" ht="30" customHeight="1">
      <c r="A446" t="str">
        <f>'RAW MONTHLY'!C448</f>
        <v>APATA 33KV FDR</v>
      </c>
      <c r="B446" s="5" t="str">
        <f>'RAW MONTHLY'!E448</f>
        <v>EDC/E/F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EDC TRANSCIENT FAULT</v>
      </c>
      <c r="F446" s="6" t="e">
        <f t="shared" si="19"/>
        <v>#REF!</v>
      </c>
      <c r="G446" s="7">
        <f>'RAW MONTHLY'!H448</f>
        <v>0.64930555555555558</v>
      </c>
      <c r="H446" s="8">
        <f>'RAW MONTHLY'!I448</f>
        <v>0.74375000000000002</v>
      </c>
      <c r="I446" s="16">
        <f t="shared" si="20"/>
        <v>2.2666666666666666</v>
      </c>
      <c r="J446" s="27"/>
    </row>
    <row r="447" spans="1:10" ht="30" customHeight="1">
      <c r="A447" t="str">
        <f>'RAW MONTHLY'!C449</f>
        <v>ERUWA/LANLATE 33KV FDR</v>
      </c>
      <c r="B447" s="5" t="str">
        <f>'RAW MONTHLY'!E449</f>
        <v>EDC/O/C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EDC TRANSCIENT FAULT</v>
      </c>
      <c r="F447" s="6" t="e">
        <f t="shared" si="19"/>
        <v>#REF!</v>
      </c>
      <c r="G447" s="7">
        <f>'RAW MONTHLY'!H449</f>
        <v>0.77916666666666667</v>
      </c>
      <c r="H447" s="8">
        <f>'RAW MONTHLY'!I449</f>
        <v>0.91180555555555554</v>
      </c>
      <c r="I447" s="16">
        <f t="shared" si="20"/>
        <v>3.1833333333333331</v>
      </c>
      <c r="J447" s="29"/>
    </row>
    <row r="448" spans="1:10" ht="30" customHeight="1">
      <c r="A448" t="str">
        <f>'RAW MONTHLY'!C450</f>
        <v>OMI ADIO 33KV FDR</v>
      </c>
      <c r="B448" s="5" t="str">
        <f>'RAW MONTHLY'!E450</f>
        <v>EDC/F/O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EDC FORCED OUTAGE</v>
      </c>
      <c r="F448" s="6" t="e">
        <f t="shared" si="19"/>
        <v>#REF!</v>
      </c>
      <c r="G448" s="7">
        <f>'RAW MONTHLY'!H450</f>
        <v>0.77916666666666667</v>
      </c>
      <c r="H448" s="8">
        <f>'RAW MONTHLY'!I450</f>
        <v>0.91180555555555554</v>
      </c>
      <c r="I448" s="16">
        <f t="shared" si="20"/>
        <v>3.1833333333333331</v>
      </c>
      <c r="J448" s="42"/>
    </row>
    <row r="449" spans="1:10" ht="30" customHeight="1">
      <c r="A449" t="str">
        <f>'RAW MONTHLY'!C451</f>
        <v>APATA 33KV FDR</v>
      </c>
      <c r="B449" s="5" t="str">
        <f>'RAW MONTHLY'!E451</f>
        <v>TCN/L/S</v>
      </c>
      <c r="C449" s="5" t="str">
        <f t="shared" si="18"/>
        <v>L/S</v>
      </c>
      <c r="D449" s="6" t="e">
        <f>'[1]RAW 1'!F451</f>
        <v>#REF!</v>
      </c>
      <c r="E449" s="6" t="str">
        <f>'RAW MONTHLY'!O451</f>
        <v>TCN FREQUENCY CONTROL</v>
      </c>
      <c r="F449" s="6" t="e">
        <f t="shared" si="19"/>
        <v>#REF!</v>
      </c>
      <c r="G449" s="7">
        <f>'RAW MONTHLY'!H451</f>
        <v>0.79305555555555562</v>
      </c>
      <c r="H449" s="8">
        <f>'RAW MONTHLY'!I451</f>
        <v>0.91249999999999998</v>
      </c>
      <c r="I449" s="16">
        <f t="shared" si="20"/>
        <v>2.8666666666666667</v>
      </c>
      <c r="J449" s="42"/>
    </row>
    <row r="450" spans="1:10" ht="30" customHeight="1">
      <c r="A450" t="str">
        <f>'RAW MONTHLY'!C452</f>
        <v>OMI ADIO 33KV FDR</v>
      </c>
      <c r="B450" s="5" t="str">
        <f>'RAW MONTHLY'!E452</f>
        <v>TCN/L/S</v>
      </c>
      <c r="C450" s="5" t="str">
        <f t="shared" si="18"/>
        <v>L/S</v>
      </c>
      <c r="D450" s="6" t="e">
        <f>'[1]RAW 1'!F452</f>
        <v>#REF!</v>
      </c>
      <c r="E450" s="6" t="str">
        <f>'RAW MONTHLY'!O452</f>
        <v>TCN TRANSFOMER LIMITATION</v>
      </c>
      <c r="F450" s="6" t="e">
        <f t="shared" si="19"/>
        <v>#REF!</v>
      </c>
      <c r="G450" s="7">
        <f>'RAW MONTHLY'!H452</f>
        <v>0.91180555555555554</v>
      </c>
      <c r="H450" s="8">
        <f>'RAW MONTHLY'!I452</f>
        <v>0.99930555555555556</v>
      </c>
      <c r="I450" s="16">
        <f t="shared" si="20"/>
        <v>2.1</v>
      </c>
      <c r="J450" s="20"/>
    </row>
    <row r="451" spans="1:10" ht="30" customHeight="1">
      <c r="A451" t="str">
        <f>'RAW MONTHLY'!C453</f>
        <v>APETE 33KV</v>
      </c>
      <c r="B451" s="5" t="str">
        <f>'RAW MONTHLY'!E453</f>
        <v>EDC F/O</v>
      </c>
      <c r="C451" s="5" t="str">
        <f t="shared" si="18"/>
        <v>EDC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</v>
      </c>
      <c r="H451" s="8">
        <f>'RAW MONTHLY'!I453</f>
        <v>0.3972222222222222</v>
      </c>
      <c r="I451" s="16">
        <f t="shared" si="20"/>
        <v>9.5333333333333332</v>
      </c>
      <c r="J451" s="20"/>
    </row>
    <row r="452" spans="1:10" ht="30" customHeight="1">
      <c r="A452" t="str">
        <f>'RAW MONTHLY'!C454</f>
        <v>T1 15MVA @ MOKOLA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>
        <f>'RAW MONTHLY'!O454</f>
        <v>0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</v>
      </c>
      <c r="H452" s="8">
        <f>'RAW MONTHLY'!I454</f>
        <v>0.62152777777777779</v>
      </c>
      <c r="I452" s="16">
        <f t="shared" ref="I452:I515" si="23">HOUR(H452-G452)+MINUTE(H452-G452)/60</f>
        <v>14.916666666666666</v>
      </c>
      <c r="J452" s="6"/>
    </row>
    <row r="453" spans="1:10" ht="30" customHeight="1">
      <c r="A453" t="str">
        <f>'RAW MONTHLY'!C455</f>
        <v>AGODI 2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 t="str">
        <f>'RAW MONTHLY'!O455</f>
        <v>CRACKED 33KV POT WAS REPLACED AT AGBARIGO AREA</v>
      </c>
      <c r="F453" s="6" t="e">
        <f t="shared" si="22"/>
        <v>#REF!</v>
      </c>
      <c r="G453" s="7">
        <f>'RAW MONTHLY'!H455</f>
        <v>0</v>
      </c>
      <c r="H453" s="8">
        <f>'RAW MONTHLY'!I455</f>
        <v>0.43888888888888888</v>
      </c>
      <c r="I453" s="16">
        <f t="shared" si="23"/>
        <v>10.533333333333333</v>
      </c>
      <c r="J453" s="6"/>
    </row>
    <row r="454" spans="1:10" ht="30" customHeight="1">
      <c r="A454" t="str">
        <f>'RAW MONTHLY'!C456</f>
        <v>MINISTER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</v>
      </c>
      <c r="H454" s="8">
        <f>'RAW MONTHLY'!I456</f>
        <v>0.32222222222222224</v>
      </c>
      <c r="I454" s="16">
        <f t="shared" si="23"/>
        <v>7.7333333333333334</v>
      </c>
      <c r="J454" s="6"/>
    </row>
    <row r="455" spans="1:10" ht="30" customHeight="1">
      <c r="A455" t="str">
        <f>'RAW MONTHLY'!C457</f>
        <v>AGODI 1 33KV</v>
      </c>
      <c r="B455" s="5" t="str">
        <f>'RAW MONTHLY'!E457</f>
        <v>EDC P/O</v>
      </c>
      <c r="C455" s="5" t="str">
        <f t="shared" si="21"/>
        <v>EDC</v>
      </c>
      <c r="D455" s="6" t="e">
        <f>'[1]RAW 1'!F457</f>
        <v>#REF!</v>
      </c>
      <c r="E455" s="6" t="str">
        <f>'RAW MONTHLY'!O457</f>
        <v>TO CLEAR FAULT ON AGODI 1 33KV.</v>
      </c>
      <c r="F455" s="6" t="e">
        <f t="shared" si="22"/>
        <v>#REF!</v>
      </c>
      <c r="G455" s="7">
        <f>'RAW MONTHLY'!H457</f>
        <v>0.35486111111111113</v>
      </c>
      <c r="H455" s="8">
        <f>'RAW MONTHLY'!I457</f>
        <v>0.43888888888888888</v>
      </c>
      <c r="I455" s="16">
        <f t="shared" si="23"/>
        <v>2.0166666666666666</v>
      </c>
      <c r="J455" s="6"/>
    </row>
    <row r="456" spans="1:10" ht="30" customHeight="1">
      <c r="A456" t="str">
        <f>'RAW MONTHLY'!C458</f>
        <v>MINISTER 33KV</v>
      </c>
      <c r="B456" s="5" t="str">
        <f>'RAW MONTHLY'!E458</f>
        <v>EDC P/O</v>
      </c>
      <c r="C456" s="5" t="str">
        <f t="shared" si="21"/>
        <v>EDC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0.35486111111111113</v>
      </c>
      <c r="H456" s="8">
        <f>'RAW MONTHLY'!I458</f>
        <v>0.44097222222222227</v>
      </c>
      <c r="I456" s="16">
        <f t="shared" si="23"/>
        <v>2.0666666666666669</v>
      </c>
      <c r="J456" s="20"/>
    </row>
    <row r="457" spans="1:10" ht="30" customHeight="1">
      <c r="A457" t="str">
        <f>'RAW MONTHLY'!C459</f>
        <v>APETE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0.3972222222222222</v>
      </c>
      <c r="H457" s="8">
        <f>'RAW MONTHLY'!I459</f>
        <v>0.61736111111111114</v>
      </c>
      <c r="I457" s="16">
        <f t="shared" si="23"/>
        <v>5.2833333333333332</v>
      </c>
      <c r="J457" s="20"/>
    </row>
    <row r="458" spans="1:10" ht="30" customHeight="1">
      <c r="A458" t="str">
        <f>'RAW MONTHLY'!C460</f>
        <v>ELEYELE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 t="str">
        <f>'RAW MONTHLY'!O460</f>
        <v>TO CLEAR FAULT ON AGODI 1 33KV.</v>
      </c>
      <c r="F458" s="6" t="e">
        <f t="shared" si="22"/>
        <v>#REF!</v>
      </c>
      <c r="G458" s="7">
        <f>'RAW MONTHLY'!H460</f>
        <v>0.61736111111111114</v>
      </c>
      <c r="H458" s="8">
        <f>'RAW MONTHLY'!I460</f>
        <v>0.63263888888888886</v>
      </c>
      <c r="I458" s="16">
        <f t="shared" si="23"/>
        <v>0.36666666666666664</v>
      </c>
      <c r="J458" s="20"/>
    </row>
    <row r="459" spans="1:10" ht="30" customHeight="1">
      <c r="A459" t="str">
        <f>'RAW MONTHLY'!C461</f>
        <v>APETE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 t="str">
        <f>'RAW MONTHLY'!O461</f>
        <v>JUMPER OPENED AT HEALTH CENTER WHILE OTHERS ON FAULT SIUSPECT</v>
      </c>
      <c r="F459" s="6" t="e">
        <f t="shared" si="22"/>
        <v>#REF!</v>
      </c>
      <c r="G459" s="7">
        <f>'RAW MONTHLY'!H461</f>
        <v>0.61736111111111114</v>
      </c>
      <c r="H459" s="8">
        <f>'RAW MONTHLY'!I461</f>
        <v>0.64861111111111114</v>
      </c>
      <c r="I459" s="16">
        <f t="shared" si="23"/>
        <v>0.75</v>
      </c>
      <c r="J459" s="30"/>
    </row>
    <row r="460" spans="1:10" ht="30" customHeight="1">
      <c r="A460" t="str">
        <f>'RAW MONTHLY'!C462</f>
        <v>ELEYELE 33KV</v>
      </c>
      <c r="B460" s="5" t="str">
        <f>'RAW MONTHLY'!E462</f>
        <v>TCN L/S</v>
      </c>
      <c r="C460" s="5" t="str">
        <f t="shared" si="21"/>
        <v>L/S</v>
      </c>
      <c r="D460" s="6" t="e">
        <f>'[1]RAW 1'!F462</f>
        <v>#REF!</v>
      </c>
      <c r="E460" s="6" t="str">
        <f>'RAW MONTHLY'!O462</f>
        <v>TO CLEAR FAULT ON AGODI 1 33KV.</v>
      </c>
      <c r="F460" s="6" t="e">
        <f t="shared" si="22"/>
        <v>#REF!</v>
      </c>
      <c r="G460" s="7">
        <f>'RAW MONTHLY'!H462</f>
        <v>0.79236111111111107</v>
      </c>
      <c r="H460" s="8">
        <f>'RAW MONTHLY'!I462</f>
        <v>0.87361111111111101</v>
      </c>
      <c r="I460" s="16">
        <f t="shared" si="23"/>
        <v>1.95</v>
      </c>
      <c r="J460" s="30"/>
    </row>
    <row r="461" spans="1:10" ht="30" customHeight="1">
      <c r="A461" t="str">
        <f>'RAW MONTHLY'!C463</f>
        <v>APETE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>
        <f>'RAW MONTHLY'!O463</f>
        <v>0</v>
      </c>
      <c r="F461" s="6" t="e">
        <f t="shared" si="22"/>
        <v>#REF!</v>
      </c>
      <c r="G461" s="7">
        <f>'RAW MONTHLY'!H463</f>
        <v>0.79236111111111107</v>
      </c>
      <c r="H461" s="8">
        <f>'RAW MONTHLY'!I463</f>
        <v>0.99930555555555556</v>
      </c>
      <c r="I461" s="16">
        <f t="shared" si="23"/>
        <v>4.9666666666666668</v>
      </c>
      <c r="J461" s="30"/>
    </row>
    <row r="462" spans="1:10" ht="30" customHeight="1">
      <c r="A462" t="str">
        <f>'RAW MONTHLY'!C464</f>
        <v>IYAGANKU 33KV</v>
      </c>
      <c r="B462" s="5" t="str">
        <f>'RAW MONTHLY'!E464</f>
        <v>TCN L/S</v>
      </c>
      <c r="C462" s="5" t="str">
        <f t="shared" si="21"/>
        <v>L/S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0.80555555555555547</v>
      </c>
      <c r="H462" s="8">
        <f>'RAW MONTHLY'!I464</f>
        <v>0.91041666666666676</v>
      </c>
      <c r="I462" s="16">
        <f t="shared" si="23"/>
        <v>2.5166666666666666</v>
      </c>
      <c r="J462" s="30"/>
    </row>
    <row r="463" spans="1:10" ht="30" customHeight="1">
      <c r="A463" t="str">
        <f>'RAW MONTHLY'!C465</f>
        <v>APETE 33KV</v>
      </c>
      <c r="B463" s="5" t="str">
        <f>'RAW MONTHLY'!E465</f>
        <v>EDC F/O</v>
      </c>
      <c r="C463" s="5" t="str">
        <f t="shared" si="21"/>
        <v>EDC</v>
      </c>
      <c r="D463" s="6" t="e">
        <f>'[1]RAW 1'!F465</f>
        <v>#REF!</v>
      </c>
      <c r="E463" s="6" t="str">
        <f>'RAW MONTHLY'!O465</f>
        <v>EDC FORCED OUTAGE</v>
      </c>
      <c r="F463" s="6" t="e">
        <f t="shared" si="22"/>
        <v>#REF!</v>
      </c>
      <c r="G463" s="7">
        <f>'RAW MONTHLY'!H465</f>
        <v>0</v>
      </c>
      <c r="H463" s="8">
        <f>'RAW MONTHLY'!I465</f>
        <v>0.31597222222222221</v>
      </c>
      <c r="I463" s="16">
        <f t="shared" si="23"/>
        <v>7.583333333333333</v>
      </c>
      <c r="J463" s="37"/>
    </row>
    <row r="464" spans="1:10" ht="30" customHeight="1">
      <c r="A464" t="str">
        <f>'RAW MONTHLY'!C466</f>
        <v>APETE 33KV</v>
      </c>
      <c r="B464" s="5" t="str">
        <f>'RAW MONTHLY'!E466</f>
        <v xml:space="preserve">EDC L/S </v>
      </c>
      <c r="C464" s="5" t="b">
        <f t="shared" si="21"/>
        <v>0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0.50902777777777775</v>
      </c>
      <c r="H464" s="8">
        <f>'RAW MONTHLY'!I466</f>
        <v>0.98611111111111116</v>
      </c>
      <c r="I464" s="16">
        <f t="shared" si="23"/>
        <v>11.45</v>
      </c>
      <c r="J464" s="30"/>
    </row>
    <row r="465" spans="1:10" ht="30" customHeight="1">
      <c r="A465" t="str">
        <f>'RAW MONTHLY'!C467</f>
        <v>ERUWA TOWN 33KV FDR</v>
      </c>
      <c r="B465" s="5" t="str">
        <f>'RAW MONTHLY'!E467</f>
        <v>EDC/F/O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EDC FORCED OUTAGE</v>
      </c>
      <c r="F465" s="6" t="e">
        <f t="shared" si="22"/>
        <v>#REF!</v>
      </c>
      <c r="G465" s="7">
        <f>'RAW MONTHLY'!H467</f>
        <v>0</v>
      </c>
      <c r="H465" s="8">
        <f>'RAW MONTHLY'!I467</f>
        <v>0.46388888888888885</v>
      </c>
      <c r="I465" s="16">
        <f t="shared" si="23"/>
        <v>11.133333333333333</v>
      </c>
      <c r="J465" s="27"/>
    </row>
    <row r="466" spans="1:10" ht="30" customHeight="1">
      <c r="A466" t="str">
        <f>'RAW MONTHLY'!C468</f>
        <v>ERUWA/LANLATE 33KV FDR</v>
      </c>
      <c r="B466" s="5" t="str">
        <f>'RAW MONTHLY'!E468</f>
        <v>EDC/E/F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EDC FORCED OUTAGE</v>
      </c>
      <c r="F466" s="6" t="e">
        <f t="shared" si="22"/>
        <v>#REF!</v>
      </c>
      <c r="G466" s="7">
        <f>'RAW MONTHLY'!H468</f>
        <v>0.15277777777777776</v>
      </c>
      <c r="H466" s="8">
        <f>'RAW MONTHLY'!I468</f>
        <v>0.22569444444444445</v>
      </c>
      <c r="I466" s="16">
        <f t="shared" si="23"/>
        <v>1.75</v>
      </c>
      <c r="J466" s="27"/>
    </row>
    <row r="467" spans="1:10" ht="30" customHeight="1">
      <c r="A467" t="str">
        <f>'RAW MONTHLY'!C469</f>
        <v>OMI ADIO 33KV FDR</v>
      </c>
      <c r="B467" s="5" t="str">
        <f>'RAW MONTHLY'!E469</f>
        <v>EDC/F/O</v>
      </c>
      <c r="C467" s="5" t="str">
        <f t="shared" si="21"/>
        <v>EDC</v>
      </c>
      <c r="D467" s="6" t="e">
        <f>'[1]RAW 1'!F469</f>
        <v>#REF!</v>
      </c>
      <c r="E467" s="6" t="str">
        <f>'RAW MONTHLY'!O469</f>
        <v>EDC FORCED OUTAGE</v>
      </c>
      <c r="F467" s="6" t="e">
        <f t="shared" si="22"/>
        <v>#REF!</v>
      </c>
      <c r="G467" s="7">
        <f>'RAW MONTHLY'!H469</f>
        <v>0.15277777777777776</v>
      </c>
      <c r="H467" s="8">
        <f>'RAW MONTHLY'!I469</f>
        <v>0.22569444444444445</v>
      </c>
      <c r="I467" s="16">
        <f t="shared" si="23"/>
        <v>1.75</v>
      </c>
      <c r="J467" s="29"/>
    </row>
    <row r="468" spans="1:10" ht="30" customHeight="1">
      <c r="A468" t="str">
        <f>'RAW MONTHLY'!C470</f>
        <v>OMI ADIO 33KV FDR</v>
      </c>
      <c r="B468" s="5" t="str">
        <f>'RAW MONTHLY'!E470</f>
        <v>EDC/F/O</v>
      </c>
      <c r="C468" s="5" t="str">
        <f t="shared" si="21"/>
        <v>EDC</v>
      </c>
      <c r="D468" s="6" t="e">
        <f>'[1]RAW 1'!F470</f>
        <v>#REF!</v>
      </c>
      <c r="E468" s="6" t="str">
        <f>'RAW MONTHLY'!O470</f>
        <v>EDC FORCED OUTAGE</v>
      </c>
      <c r="F468" s="6" t="e">
        <f t="shared" si="22"/>
        <v>#REF!</v>
      </c>
      <c r="G468" s="7">
        <f>'RAW MONTHLY'!H470</f>
        <v>0.22569444444444445</v>
      </c>
      <c r="H468" s="8">
        <f>'RAW MONTHLY'!I470</f>
        <v>0.25555555555555559</v>
      </c>
      <c r="I468" s="16">
        <f t="shared" si="23"/>
        <v>0.71666666666666667</v>
      </c>
      <c r="J468" s="42"/>
    </row>
    <row r="469" spans="1:10" ht="30" customHeight="1">
      <c r="A469" t="str">
        <f>'RAW MONTHLY'!C471</f>
        <v>OMI ADIO 33KV FDR</v>
      </c>
      <c r="B469" s="5" t="str">
        <f>'RAW MONTHLY'!E471</f>
        <v>TCN/L/S</v>
      </c>
      <c r="C469" s="5" t="str">
        <f t="shared" si="21"/>
        <v>L/S</v>
      </c>
      <c r="D469" s="6" t="e">
        <f>'[1]RAW 1'!F471</f>
        <v>#REF!</v>
      </c>
      <c r="E469" s="6" t="str">
        <f>'RAW MONTHLY'!O471</f>
        <v>TCN TRANSFORMER LIMITATION</v>
      </c>
      <c r="F469" s="6" t="e">
        <f t="shared" si="22"/>
        <v>#REF!</v>
      </c>
      <c r="G469" s="7">
        <f>'RAW MONTHLY'!H471</f>
        <v>0.44166666666666665</v>
      </c>
      <c r="H469" s="8">
        <f>'RAW MONTHLY'!I471</f>
        <v>0.71388888888888891</v>
      </c>
      <c r="I469" s="16">
        <f t="shared" si="23"/>
        <v>6.5333333333333332</v>
      </c>
      <c r="J469" s="42"/>
    </row>
    <row r="470" spans="1:10" ht="30" customHeight="1">
      <c r="A470" t="str">
        <f>'RAW MONTHLY'!C472</f>
        <v>APATA 33KV FDR</v>
      </c>
      <c r="B470" s="5" t="str">
        <f>'RAW MONTHLY'!E472</f>
        <v>TCN/L/S</v>
      </c>
      <c r="C470" s="5" t="str">
        <f t="shared" si="21"/>
        <v>L/S</v>
      </c>
      <c r="D470" s="6" t="e">
        <f>'[1]RAW 1'!F472</f>
        <v>#REF!</v>
      </c>
      <c r="E470" s="6" t="str">
        <f>'RAW MONTHLY'!O472</f>
        <v>TCN TRANSFORMER LIMITATION</v>
      </c>
      <c r="F470" s="6" t="e">
        <f t="shared" si="22"/>
        <v>#REF!</v>
      </c>
      <c r="G470" s="7">
        <f>'RAW MONTHLY'!H472</f>
        <v>0.57986111111111105</v>
      </c>
      <c r="H470" s="8">
        <f>'RAW MONTHLY'!I472</f>
        <v>0.59722222222222221</v>
      </c>
      <c r="I470" s="16">
        <f t="shared" si="23"/>
        <v>0.41666666666666669</v>
      </c>
      <c r="J470" s="20"/>
    </row>
    <row r="471" spans="1:10" ht="30" customHeight="1">
      <c r="A471" t="str">
        <f>'RAW MONTHLY'!C473</f>
        <v>ERUWA TOWN 33KV FDR</v>
      </c>
      <c r="B471" s="5" t="str">
        <f>'RAW MONTHLY'!E473</f>
        <v>TCN/L/S</v>
      </c>
      <c r="C471" s="5" t="str">
        <f t="shared" si="21"/>
        <v>L/S</v>
      </c>
      <c r="D471" s="6" t="e">
        <f>'[1]RAW 1'!F473</f>
        <v>#REF!</v>
      </c>
      <c r="E471" s="6" t="str">
        <f>'RAW MONTHLY'!O473</f>
        <v>TCN TRANSFORMER LIMITATION</v>
      </c>
      <c r="F471" s="6" t="e">
        <f t="shared" si="22"/>
        <v>#REF!</v>
      </c>
      <c r="G471" s="7">
        <f>'RAW MONTHLY'!H473</f>
        <v>0.64930555555555558</v>
      </c>
      <c r="H471" s="8">
        <f>'RAW MONTHLY'!I473</f>
        <v>0.99930555555555556</v>
      </c>
      <c r="I471" s="16">
        <f t="shared" si="23"/>
        <v>8.4</v>
      </c>
      <c r="J471" s="20"/>
    </row>
    <row r="472" spans="1:10" ht="30" customHeight="1">
      <c r="A472" t="str">
        <f>'RAW MONTHLY'!C474</f>
        <v>ERUWA/LANLATE 33KV FDR</v>
      </c>
      <c r="B472" s="5" t="str">
        <f>'RAW MONTHLY'!E474</f>
        <v>TCN/L/S</v>
      </c>
      <c r="C472" s="5" t="str">
        <f t="shared" si="21"/>
        <v>L/S</v>
      </c>
      <c r="D472" s="6" t="e">
        <f>'[1]RAW 1'!F474</f>
        <v>#REF!</v>
      </c>
      <c r="E472" s="6" t="str">
        <f>'RAW MONTHLY'!O474</f>
        <v>TCN TRANSFORMER LIMITATION</v>
      </c>
      <c r="F472" s="6" t="e">
        <f t="shared" si="22"/>
        <v>#REF!</v>
      </c>
      <c r="G472" s="7">
        <f>'RAW MONTHLY'!H474</f>
        <v>0.8041666666666667</v>
      </c>
      <c r="H472" s="8">
        <f>'RAW MONTHLY'!I474</f>
        <v>0.80902777777777779</v>
      </c>
      <c r="I472" s="16">
        <f t="shared" si="23"/>
        <v>0.11666666666666667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EDC/F/O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FORCED OUTAGE</v>
      </c>
      <c r="F473" s="6" t="e">
        <f t="shared" si="22"/>
        <v>#REF!</v>
      </c>
      <c r="G473" s="7">
        <f>'RAW MONTHLY'!H475</f>
        <v>0.8041666666666667</v>
      </c>
      <c r="H473" s="8">
        <f>'RAW MONTHLY'!I475</f>
        <v>0.80902777777777779</v>
      </c>
      <c r="I473" s="16">
        <f t="shared" si="23"/>
        <v>0.11666666666666667</v>
      </c>
      <c r="J473" s="6"/>
    </row>
    <row r="474" spans="1:10" ht="30" customHeight="1">
      <c r="A474" t="str">
        <f>'RAW MONTHLY'!C476</f>
        <v>OMI ADIO 33KV FDR</v>
      </c>
      <c r="B474" s="5" t="str">
        <f>'RAW MONTHLY'!E476</f>
        <v>EDC/F/O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EDC FORCED OUTAGE</v>
      </c>
      <c r="F474" s="6" t="e">
        <f t="shared" si="22"/>
        <v>#REF!</v>
      </c>
      <c r="G474" s="7">
        <f>'RAW MONTHLY'!H476</f>
        <v>0.80902777777777779</v>
      </c>
      <c r="H474" s="8">
        <f>'RAW MONTHLY'!I476</f>
        <v>0.99930555555555556</v>
      </c>
      <c r="I474" s="16">
        <f t="shared" si="23"/>
        <v>4.5666666666666664</v>
      </c>
      <c r="J474" s="6"/>
    </row>
    <row r="475" spans="1:10" ht="30" customHeight="1">
      <c r="A475" t="str">
        <f>'RAW MONTHLY'!C477</f>
        <v>INTRCHANGE 33KV</v>
      </c>
      <c r="B475" s="5" t="str">
        <f>'RAW MONTHLY'!E477</f>
        <v>EDC F/O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TRACED WITH NOTHING FOUND ON THE LINE</v>
      </c>
      <c r="F475" s="6" t="e">
        <f t="shared" si="22"/>
        <v>#REF!</v>
      </c>
      <c r="G475" s="7">
        <f>'RAW MONTHLY'!H477</f>
        <v>0</v>
      </c>
      <c r="H475" s="8">
        <f>'RAW MONTHLY'!I477</f>
        <v>0.57291666666666663</v>
      </c>
      <c r="I475" s="16">
        <f t="shared" si="23"/>
        <v>13.75</v>
      </c>
      <c r="J475" s="30"/>
    </row>
    <row r="476" spans="1:10" ht="30" customHeight="1">
      <c r="A476" t="str">
        <f>'RAW MONTHLY'!C478</f>
        <v>LIBERTY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>
        <f>'RAW MONTHLY'!O478</f>
        <v>0</v>
      </c>
      <c r="F476" s="6" t="e">
        <f t="shared" si="22"/>
        <v>#REF!</v>
      </c>
      <c r="G476" s="7">
        <f>'RAW MONTHLY'!H478</f>
        <v>0.34375</v>
      </c>
      <c r="H476" s="8">
        <f>'RAW MONTHLY'!I478</f>
        <v>0.36041666666666666</v>
      </c>
      <c r="I476" s="16">
        <f t="shared" si="23"/>
        <v>0.4</v>
      </c>
      <c r="J476" s="30"/>
    </row>
    <row r="477" spans="1:10" ht="30" customHeight="1">
      <c r="A477" t="str">
        <f>'RAW MONTHLY'!C479</f>
        <v>INTRCHANGE 33KV</v>
      </c>
      <c r="B477" s="5" t="str">
        <f>'RAW MONTHLY'!E479</f>
        <v>EDC F/O</v>
      </c>
      <c r="C477" s="5" t="str">
        <f t="shared" si="21"/>
        <v>EDC</v>
      </c>
      <c r="D477" s="6" t="e">
        <f>'[1]RAW 1'!F479</f>
        <v>#REF!</v>
      </c>
      <c r="E477" s="6">
        <f>'RAW MONTHLY'!O479</f>
        <v>0</v>
      </c>
      <c r="F477" s="6" t="e">
        <f t="shared" si="22"/>
        <v>#REF!</v>
      </c>
      <c r="G477" s="7">
        <f>'RAW MONTHLY'!H479</f>
        <v>0.63194444444444442</v>
      </c>
      <c r="H477" s="8">
        <f>'RAW MONTHLY'!I479</f>
        <v>0.64374999999999993</v>
      </c>
      <c r="I477" s="16">
        <f t="shared" si="23"/>
        <v>0.28333333333333333</v>
      </c>
      <c r="J477" s="30"/>
    </row>
    <row r="478" spans="1:10" ht="30" customHeight="1">
      <c r="A478">
        <f>'RAW MONTHLY'!C480</f>
        <v>0</v>
      </c>
      <c r="B478" s="5" t="str">
        <f>'RAW MONTHLY'!E480</f>
        <v>TCN L/S</v>
      </c>
      <c r="C478" s="5" t="str">
        <f t="shared" si="21"/>
        <v>L/S</v>
      </c>
      <c r="D478" s="6" t="e">
        <f>'[1]RAW 1'!F480</f>
        <v>#REF!</v>
      </c>
      <c r="E478" s="6">
        <f>'RAW MONTHLY'!O480</f>
        <v>0</v>
      </c>
      <c r="F478" s="6" t="e">
        <f t="shared" si="22"/>
        <v>#REF!</v>
      </c>
      <c r="G478" s="7">
        <f>'RAW MONTHLY'!H480</f>
        <v>0</v>
      </c>
      <c r="H478" s="8">
        <f>'RAW MONTHLY'!I480</f>
        <v>0</v>
      </c>
      <c r="I478" s="16">
        <f t="shared" si="23"/>
        <v>0</v>
      </c>
      <c r="J478" s="30"/>
    </row>
    <row r="479" spans="1:10" ht="30" customHeight="1">
      <c r="A479" t="str">
        <f>'RAW MONTHLY'!C481</f>
        <v>ROM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TRACED WITH NOTHING FOUND ON THE LINE</v>
      </c>
      <c r="F479" s="6" t="e">
        <f t="shared" si="22"/>
        <v>#REF!</v>
      </c>
      <c r="G479" s="7">
        <f>'RAW MONTHLY'!H481</f>
        <v>0</v>
      </c>
      <c r="H479" s="8">
        <f>'RAW MONTHLY'!I481</f>
        <v>0.59027777777777779</v>
      </c>
      <c r="I479" s="16">
        <f t="shared" si="23"/>
        <v>14.166666666666666</v>
      </c>
      <c r="J479" s="30"/>
    </row>
    <row r="480" spans="1:10" ht="30" customHeight="1">
      <c r="A480" t="str">
        <f>'RAW MONTHLY'!C482</f>
        <v>ROM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TRIPPED, TRIED &amp; STAYED</v>
      </c>
      <c r="F480" s="6" t="e">
        <f t="shared" si="22"/>
        <v>#REF!</v>
      </c>
      <c r="G480" s="7">
        <f>'RAW MONTHLY'!H482</f>
        <v>0.63194444444444442</v>
      </c>
      <c r="H480" s="8">
        <f>'RAW MONTHLY'!I482</f>
        <v>0.8569444444444444</v>
      </c>
      <c r="I480" s="16">
        <f t="shared" si="23"/>
        <v>5.4</v>
      </c>
      <c r="J480" s="30"/>
    </row>
    <row r="481" spans="1:10" ht="30" customHeight="1">
      <c r="A481" t="str">
        <f>'RAW MONTHLY'!C483</f>
        <v>OLUYOLE 33KV</v>
      </c>
      <c r="B481" s="5" t="str">
        <f>'RAW MONTHLY'!E483</f>
        <v>TCN L/S</v>
      </c>
      <c r="C481" s="5" t="str">
        <f t="shared" si="21"/>
        <v>L/S</v>
      </c>
      <c r="D481" s="6" t="e">
        <f>'[1]RAW 1'!F483</f>
        <v>#REF!</v>
      </c>
      <c r="E481" s="6" t="str">
        <f>'RAW MONTHLY'!O483</f>
        <v>TCN FREQUENCY CONTROL</v>
      </c>
      <c r="F481" s="6" t="e">
        <f t="shared" si="22"/>
        <v>#REF!</v>
      </c>
      <c r="G481" s="7">
        <f>'RAW MONTHLY'!H483</f>
        <v>1.9444444444444445E-2</v>
      </c>
      <c r="H481" s="8">
        <f>'RAW MONTHLY'!I483</f>
        <v>2.2916666666666669E-2</v>
      </c>
      <c r="I481" s="16">
        <f t="shared" si="23"/>
        <v>8.3333333333333329E-2</v>
      </c>
      <c r="J481" s="37"/>
    </row>
    <row r="482" spans="1:10" ht="30" customHeight="1">
      <c r="A482" t="str">
        <f>'RAW MONTHLY'!C484</f>
        <v>EXPRESS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0.39027777777777778</v>
      </c>
      <c r="H482" s="8">
        <f>'RAW MONTHLY'!I484</f>
        <v>0.3972222222222222</v>
      </c>
      <c r="I482" s="16">
        <f t="shared" si="23"/>
        <v>0.16666666666666666</v>
      </c>
      <c r="J482" s="30"/>
    </row>
    <row r="483" spans="1:10" ht="30" customHeight="1">
      <c r="A483" t="str">
        <f>'RAW MONTHLY'!C485</f>
        <v>INDUSTRIAL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0.4236111111111111</v>
      </c>
      <c r="H483" s="8">
        <f>'RAW MONTHLY'!I485</f>
        <v>0.42986111111111108</v>
      </c>
      <c r="I483" s="16">
        <f t="shared" si="23"/>
        <v>0.15</v>
      </c>
      <c r="J483" s="37"/>
    </row>
    <row r="484" spans="1:10" ht="30" customHeight="1">
      <c r="A484" t="str">
        <f>'RAW MONTHLY'!C486</f>
        <v>OLUYOLE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0.4770833333333333</v>
      </c>
      <c r="H484" s="8">
        <f>'RAW MONTHLY'!I486</f>
        <v>0.48819444444444443</v>
      </c>
      <c r="I484" s="16">
        <f t="shared" si="23"/>
        <v>0.26666666666666666</v>
      </c>
      <c r="J484" s="30"/>
    </row>
    <row r="485" spans="1:10" ht="30" customHeight="1">
      <c r="A485" t="str">
        <f>'RAW MONTHLY'!C487</f>
        <v>INTRCHANGE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0.49236111111111108</v>
      </c>
      <c r="H485" s="8">
        <f>'RAW MONTHLY'!I487</f>
        <v>0.49861111111111112</v>
      </c>
      <c r="I485" s="16">
        <f t="shared" si="23"/>
        <v>0.15</v>
      </c>
      <c r="J485" s="27"/>
    </row>
    <row r="486" spans="1:10" ht="30" customHeight="1">
      <c r="A486" t="str">
        <f>'RAW MONTHLY'!C488</f>
        <v>INTRCHANGE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0.67708333333333337</v>
      </c>
      <c r="H486" s="8">
        <f>'RAW MONTHLY'!I488</f>
        <v>0.76388888888888884</v>
      </c>
      <c r="I486" s="16">
        <f t="shared" si="23"/>
        <v>2.0833333333333335</v>
      </c>
      <c r="J486" s="27"/>
    </row>
    <row r="487" spans="1:10" ht="30" customHeight="1">
      <c r="A487" t="str">
        <f>'RAW MONTHLY'!C489</f>
        <v>ROM 33KV</v>
      </c>
      <c r="B487" s="5" t="str">
        <f>'RAW MONTHLY'!E489</f>
        <v>TCN L/S</v>
      </c>
      <c r="C487" s="5" t="str">
        <f t="shared" si="21"/>
        <v>L/S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0.37222222222222223</v>
      </c>
      <c r="H487" s="8">
        <f>'RAW MONTHLY'!I489</f>
        <v>0.4993055555555555</v>
      </c>
      <c r="I487" s="16">
        <f t="shared" si="23"/>
        <v>3.05</v>
      </c>
      <c r="J487" s="29"/>
    </row>
    <row r="488" spans="1:10" ht="30" customHeight="1">
      <c r="A488" t="str">
        <f>'RAW MONTHLY'!C490</f>
        <v>ROM 33KV</v>
      </c>
      <c r="B488" s="5" t="str">
        <f>'RAW MONTHLY'!E490</f>
        <v>EDC F/O</v>
      </c>
      <c r="C488" s="5" t="str">
        <f t="shared" si="21"/>
        <v>EDC</v>
      </c>
      <c r="D488" s="6" t="e">
        <f>'[1]RAW 1'!F490</f>
        <v>#REF!</v>
      </c>
      <c r="E488" s="6">
        <f>'RAW MONTHLY'!O490</f>
        <v>0</v>
      </c>
      <c r="F488" s="6" t="e">
        <f t="shared" si="22"/>
        <v>#REF!</v>
      </c>
      <c r="G488" s="7">
        <f>'RAW MONTHLY'!H490</f>
        <v>0.67708333333333337</v>
      </c>
      <c r="H488" s="8">
        <f>'RAW MONTHLY'!I490</f>
        <v>0.99930555555555556</v>
      </c>
      <c r="I488" s="16">
        <f t="shared" si="23"/>
        <v>7.7333333333333334</v>
      </c>
      <c r="J488" s="42"/>
    </row>
    <row r="489" spans="1:10" ht="30" customHeight="1">
      <c r="A489" t="str">
        <f>'RAW MONTHLY'!C491</f>
        <v>ERUWA TOWN 33KV FDR</v>
      </c>
      <c r="B489" s="5" t="str">
        <f>'RAW MONTHLY'!E491</f>
        <v>TCN/L/S</v>
      </c>
      <c r="C489" s="5" t="str">
        <f t="shared" si="21"/>
        <v>L/S</v>
      </c>
      <c r="D489" s="6" t="e">
        <f>'[1]RAW 1'!F491</f>
        <v>#REF!</v>
      </c>
      <c r="E489" s="6" t="str">
        <f>'RAW MONTHLY'!O491</f>
        <v>TCN FREQUENCY CONTROL</v>
      </c>
      <c r="F489" s="6" t="e">
        <f t="shared" si="22"/>
        <v>#REF!</v>
      </c>
      <c r="G489" s="7">
        <f>'RAW MONTHLY'!H491</f>
        <v>0</v>
      </c>
      <c r="H489" s="8">
        <f>'RAW MONTHLY'!I491</f>
        <v>0.39583333333333331</v>
      </c>
      <c r="I489" s="16">
        <f t="shared" si="23"/>
        <v>9.5</v>
      </c>
      <c r="J489" s="42"/>
    </row>
    <row r="490" spans="1:10" ht="30" customHeight="1">
      <c r="A490" t="str">
        <f>'RAW MONTHLY'!C492</f>
        <v>OMI ADIO 33KV FDR</v>
      </c>
      <c r="B490" s="5" t="str">
        <f>'RAW MONTHLY'!E492</f>
        <v>TCN/L/S</v>
      </c>
      <c r="C490" s="5" t="str">
        <f t="shared" si="21"/>
        <v>L/S</v>
      </c>
      <c r="D490" s="6" t="e">
        <f>'[1]RAW 1'!F492</f>
        <v>#REF!</v>
      </c>
      <c r="E490" s="6" t="str">
        <f>'RAW MONTHLY'!O492</f>
        <v>TCN FREQUENCY CONTROL</v>
      </c>
      <c r="F490" s="6" t="e">
        <f t="shared" si="22"/>
        <v>#REF!</v>
      </c>
      <c r="G490" s="7">
        <f>'RAW MONTHLY'!H492</f>
        <v>0</v>
      </c>
      <c r="H490" s="8">
        <f>'RAW MONTHLY'!I492</f>
        <v>0.14166666666666666</v>
      </c>
      <c r="I490" s="16">
        <f t="shared" si="23"/>
        <v>3.4</v>
      </c>
      <c r="J490" s="20"/>
    </row>
    <row r="491" spans="1:10" ht="30" customHeight="1">
      <c r="A491" t="str">
        <f>'RAW MONTHLY'!C493</f>
        <v>OMI ADIO 33KV FDR</v>
      </c>
      <c r="B491" s="5" t="str">
        <f>'RAW MONTHLY'!E493</f>
        <v>TCN/L/S</v>
      </c>
      <c r="C491" s="5" t="str">
        <f t="shared" si="21"/>
        <v>L/S</v>
      </c>
      <c r="D491" s="6" t="e">
        <f>'[1]RAW 1'!F493</f>
        <v>#REF!</v>
      </c>
      <c r="E491" s="6" t="str">
        <f>'RAW MONTHLY'!O493</f>
        <v>TCN FREQUENCY CONTROL</v>
      </c>
      <c r="F491" s="6" t="e">
        <f t="shared" si="22"/>
        <v>#REF!</v>
      </c>
      <c r="G491" s="7">
        <f>'RAW MONTHLY'!H493</f>
        <v>0.35972222222222222</v>
      </c>
      <c r="H491" s="8">
        <f>'RAW MONTHLY'!I493</f>
        <v>0.67708333333333337</v>
      </c>
      <c r="I491" s="16">
        <f t="shared" si="23"/>
        <v>7.6166666666666671</v>
      </c>
      <c r="J491" s="20"/>
    </row>
    <row r="492" spans="1:10" ht="30" customHeight="1">
      <c r="A492" t="str">
        <f>'RAW MONTHLY'!C494</f>
        <v>ERUWA/LANLATE 33KV FDR</v>
      </c>
      <c r="B492" s="5" t="str">
        <f>'RAW MONTHLY'!E494</f>
        <v>EDC/E/F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EDC TRANSCIENT FAULT</v>
      </c>
      <c r="F492" s="6" t="e">
        <f t="shared" si="22"/>
        <v>#REF!</v>
      </c>
      <c r="G492" s="7">
        <f>'RAW MONTHLY'!H494</f>
        <v>0.53125</v>
      </c>
      <c r="H492" s="8">
        <f>'RAW MONTHLY'!I494</f>
        <v>0.6743055555555556</v>
      </c>
      <c r="I492" s="16">
        <f t="shared" si="23"/>
        <v>3.4333333333333336</v>
      </c>
      <c r="J492" s="6"/>
    </row>
    <row r="493" spans="1:10" ht="30" customHeight="1">
      <c r="A493" t="str">
        <f>'RAW MONTHLY'!C495</f>
        <v>ERUWA TOWN 33KV FDR</v>
      </c>
      <c r="B493" s="5" t="str">
        <f>'RAW MONTHLY'!E495</f>
        <v>EDC/F/O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EDC FORCED OUTAGE</v>
      </c>
      <c r="F493" s="6" t="e">
        <f t="shared" si="22"/>
        <v>#REF!</v>
      </c>
      <c r="G493" s="7">
        <f>'RAW MONTHLY'!H495</f>
        <v>0.53125</v>
      </c>
      <c r="H493" s="8">
        <f>'RAW MONTHLY'!I495</f>
        <v>0.99930555555555556</v>
      </c>
      <c r="I493" s="16">
        <f t="shared" si="23"/>
        <v>11.233333333333333</v>
      </c>
      <c r="J493" s="6"/>
    </row>
    <row r="494" spans="1:10" ht="30" customHeight="1">
      <c r="A494" t="str">
        <f>'RAW MONTHLY'!C496</f>
        <v>OMI ADIO 33KV FDR</v>
      </c>
      <c r="B494" s="5" t="str">
        <f>'RAW MONTHLY'!E496</f>
        <v>EDC/O/C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EDC PENDING FAULT</v>
      </c>
      <c r="F494" s="6" t="e">
        <f t="shared" si="22"/>
        <v>#REF!</v>
      </c>
      <c r="G494" s="7">
        <f>'RAW MONTHLY'!H496</f>
        <v>0.70000000000000007</v>
      </c>
      <c r="H494" s="8">
        <f>'RAW MONTHLY'!I496</f>
        <v>0.99930555555555556</v>
      </c>
      <c r="I494" s="16">
        <f t="shared" si="23"/>
        <v>7.1833333333333336</v>
      </c>
      <c r="J494" s="6"/>
    </row>
    <row r="495" spans="1:10" ht="30" customHeight="1">
      <c r="A495" t="str">
        <f>'RAW MONTHLY'!C497</f>
        <v>ERUWA/LANLATE 33KV FDR</v>
      </c>
      <c r="B495" s="5" t="str">
        <f>'RAW MONTHLY'!E497</f>
        <v>EDC/O/C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EDC TRANSCIENT FAULT</v>
      </c>
      <c r="F495" s="6" t="e">
        <f t="shared" si="22"/>
        <v>#REF!</v>
      </c>
      <c r="G495" s="7">
        <f>'RAW MONTHLY'!H497</f>
        <v>0.70000000000000007</v>
      </c>
      <c r="H495" s="8">
        <f>'RAW MONTHLY'!I497</f>
        <v>0.76458333333333339</v>
      </c>
      <c r="I495" s="16">
        <f t="shared" si="23"/>
        <v>1.55</v>
      </c>
      <c r="J495" s="6"/>
    </row>
    <row r="496" spans="1:10" ht="30" customHeight="1">
      <c r="A496" t="str">
        <f>'RAW MONTHLY'!C498</f>
        <v>ERUWA/LANLATE 33KV FDR</v>
      </c>
      <c r="B496" s="5" t="str">
        <f>'RAW MONTHLY'!E498</f>
        <v>EDC/E/F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EDC TRANSCIENT FAULT</v>
      </c>
      <c r="F496" s="6" t="e">
        <f t="shared" si="22"/>
        <v>#REF!</v>
      </c>
      <c r="G496" s="7">
        <f>'RAW MONTHLY'!H498</f>
        <v>0.79791666666666661</v>
      </c>
      <c r="H496" s="8">
        <f>'RAW MONTHLY'!I498</f>
        <v>0.8041666666666667</v>
      </c>
      <c r="I496" s="16">
        <f t="shared" si="23"/>
        <v>0.15</v>
      </c>
      <c r="J496" s="30"/>
    </row>
    <row r="497" spans="1:10" ht="30" customHeight="1">
      <c r="A497" t="str">
        <f>'RAW MONTHLY'!C499</f>
        <v>ERUWA/LANLATE 33KV FDR</v>
      </c>
      <c r="B497" s="5" t="str">
        <f>'RAW MONTHLY'!E499</f>
        <v>TCN/F/O</v>
      </c>
      <c r="C497" s="5" t="str">
        <f t="shared" si="21"/>
        <v>F/O</v>
      </c>
      <c r="D497" s="6" t="e">
        <f>'[1]RAW 1'!F499</f>
        <v>#REF!</v>
      </c>
      <c r="E497" s="6" t="str">
        <f>'RAW MONTHLY'!O499</f>
        <v>YELLOW H/T JUMPER CUT AT AYEDE TS</v>
      </c>
      <c r="F497" s="6" t="e">
        <f t="shared" si="22"/>
        <v>#REF!</v>
      </c>
      <c r="G497" s="7">
        <f>'RAW MONTHLY'!H499</f>
        <v>0.82291666666666663</v>
      </c>
      <c r="H497" s="8">
        <f>'RAW MONTHLY'!I499</f>
        <v>0.99930555555555556</v>
      </c>
      <c r="I497" s="16">
        <f t="shared" si="23"/>
        <v>4.2333333333333334</v>
      </c>
      <c r="J497" s="30"/>
    </row>
    <row r="498" spans="1:10" ht="30" customHeight="1">
      <c r="A498" t="str">
        <f>'RAW MONTHLY'!C500</f>
        <v>APETE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>
        <f>'RAW MONTHLY'!O500</f>
        <v>0</v>
      </c>
      <c r="F498" s="6" t="e">
        <f t="shared" si="22"/>
        <v>#REF!</v>
      </c>
      <c r="G498" s="7">
        <f>'RAW MONTHLY'!H500</f>
        <v>0.23611111111111113</v>
      </c>
      <c r="H498" s="8">
        <f>'RAW MONTHLY'!I500</f>
        <v>0.99930555555555556</v>
      </c>
      <c r="I498" s="16">
        <f t="shared" si="23"/>
        <v>18.316666666666666</v>
      </c>
      <c r="J498" s="30"/>
    </row>
    <row r="499" spans="1:10" ht="30" customHeight="1">
      <c r="A499" t="str">
        <f>'RAW MONTHLY'!C501</f>
        <v>AGODI 1</v>
      </c>
      <c r="B499" s="5" t="str">
        <f>'RAW MONTHLY'!E501</f>
        <v>EDC P/O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SAFE SPACE ON ON AGODI LIE 2 33KV.</v>
      </c>
      <c r="F499" s="6" t="e">
        <f t="shared" si="22"/>
        <v>#REF!</v>
      </c>
      <c r="G499" s="7">
        <f>'RAW MONTHLY'!H501</f>
        <v>0.47361111111111115</v>
      </c>
      <c r="H499" s="8">
        <f>'RAW MONTHLY'!I501</f>
        <v>0.59236111111111112</v>
      </c>
      <c r="I499" s="16">
        <f t="shared" si="23"/>
        <v>2.85</v>
      </c>
      <c r="J499" s="30"/>
    </row>
    <row r="500" spans="1:10" ht="30" customHeight="1">
      <c r="A500" t="str">
        <f>'RAW MONTHLY'!C502</f>
        <v>MINISTER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>
        <f>'RAW MONTHLY'!O502</f>
        <v>0</v>
      </c>
      <c r="F500" s="6" t="e">
        <f t="shared" si="22"/>
        <v>#REF!</v>
      </c>
      <c r="G500" s="7">
        <f>'RAW MONTHLY'!H502</f>
        <v>0.47361111111111115</v>
      </c>
      <c r="H500" s="8">
        <f>'RAW MONTHLY'!I502</f>
        <v>0.59305555555555556</v>
      </c>
      <c r="I500" s="16">
        <f t="shared" si="23"/>
        <v>2.8666666666666667</v>
      </c>
      <c r="J500" s="37"/>
    </row>
    <row r="501" spans="1:10" ht="30" customHeight="1">
      <c r="A501" t="str">
        <f>'RAW MONTHLY'!C503</f>
        <v>AGODI 2</v>
      </c>
      <c r="B501" s="5" t="str">
        <f>'RAW MONTHLY'!E503</f>
        <v>EDC P/O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TO CLOSE MULTIPURPOSE FURNITURE 500KVA.</v>
      </c>
      <c r="F501" s="6" t="e">
        <f t="shared" si="22"/>
        <v>#REF!</v>
      </c>
      <c r="G501" s="7">
        <f>'RAW MONTHLY'!H503</f>
        <v>0.47361111111111115</v>
      </c>
      <c r="H501" s="8">
        <f>'RAW MONTHLY'!I503</f>
        <v>0.59166666666666667</v>
      </c>
      <c r="I501" s="16">
        <f t="shared" si="23"/>
        <v>2.8333333333333335</v>
      </c>
      <c r="J501" s="30"/>
    </row>
    <row r="502" spans="1:10" ht="30" customHeight="1">
      <c r="A502" t="str">
        <f>'RAW MONTHLY'!C504</f>
        <v>AGODI 2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>PUNCTURED XLP CABLE ISOLATED @ AGBARIGO.</v>
      </c>
      <c r="F502" s="6" t="e">
        <f t="shared" si="22"/>
        <v>#REF!</v>
      </c>
      <c r="G502" s="7">
        <f>'RAW MONTHLY'!H504</f>
        <v>0.60069444444444442</v>
      </c>
      <c r="H502" s="8">
        <f>'RAW MONTHLY'!I504</f>
        <v>0.69444444444444453</v>
      </c>
      <c r="I502" s="16">
        <f t="shared" si="23"/>
        <v>2.25</v>
      </c>
      <c r="J502" s="27"/>
    </row>
    <row r="503" spans="1:10" ht="30" customHeight="1">
      <c r="A503" t="str">
        <f>'RAW MONTHLY'!C505</f>
        <v>MINISTER 33KV</v>
      </c>
      <c r="B503" s="5" t="str">
        <f>'RAW MONTHLY'!E505</f>
        <v>EDC F/O</v>
      </c>
      <c r="C503" s="5" t="str">
        <f t="shared" si="21"/>
        <v>EDC</v>
      </c>
      <c r="D503" s="6" t="e">
        <f>'[1]RAW 1'!F505</f>
        <v>#REF!</v>
      </c>
      <c r="E503" s="6">
        <f>'RAW MONTHLY'!O505</f>
        <v>0</v>
      </c>
      <c r="F503" s="6" t="e">
        <f t="shared" si="22"/>
        <v>#REF!</v>
      </c>
      <c r="G503" s="7">
        <f>'RAW MONTHLY'!H505</f>
        <v>0.95694444444444438</v>
      </c>
      <c r="H503" s="8">
        <f>'RAW MONTHLY'!I505</f>
        <v>0.99930555555555556</v>
      </c>
      <c r="I503" s="16">
        <f t="shared" si="23"/>
        <v>1.0166666666666666</v>
      </c>
      <c r="J503" s="27"/>
    </row>
    <row r="504" spans="1:10" ht="30" customHeight="1">
      <c r="A504" t="str">
        <f>'RAW MONTHLY'!C506</f>
        <v>AGODI 1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>
        <f>'RAW MONTHLY'!O506</f>
        <v>0</v>
      </c>
      <c r="F504" s="6" t="e">
        <f t="shared" si="22"/>
        <v>#REF!</v>
      </c>
      <c r="G504" s="7">
        <f>'RAW MONTHLY'!H506</f>
        <v>0.95694444444444438</v>
      </c>
      <c r="H504" s="8">
        <f>'RAW MONTHLY'!I506</f>
        <v>0.96180555555555547</v>
      </c>
      <c r="I504" s="16">
        <f t="shared" si="23"/>
        <v>0.11666666666666667</v>
      </c>
      <c r="J504" s="29"/>
    </row>
    <row r="505" spans="1:10" ht="30" customHeight="1">
      <c r="A505" t="str">
        <f>'RAW MONTHLY'!C507</f>
        <v>EXPRESS 33KV</v>
      </c>
      <c r="B505" s="5" t="str">
        <f>'RAW MONTHLY'!E507</f>
        <v>EDC F/O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TRIPPED TRIED AND STAYED</v>
      </c>
      <c r="F505" s="6" t="e">
        <f t="shared" si="22"/>
        <v>#REF!</v>
      </c>
      <c r="G505" s="7">
        <f>'RAW MONTHLY'!H507</f>
        <v>0.38055555555555554</v>
      </c>
      <c r="H505" s="8">
        <f>'RAW MONTHLY'!I507</f>
        <v>0.38611111111111113</v>
      </c>
      <c r="I505" s="16">
        <f t="shared" si="23"/>
        <v>0.13333333333333333</v>
      </c>
      <c r="J505" s="29"/>
    </row>
    <row r="506" spans="1:10" ht="30" customHeight="1">
      <c r="A506" t="str">
        <f>'RAW MONTHLY'!C508</f>
        <v>INTERCHANGE 33KV</v>
      </c>
      <c r="B506" s="5" t="str">
        <f>'RAW MONTHLY'!E508</f>
        <v>EDC P/O</v>
      </c>
      <c r="C506" s="5" t="str">
        <f t="shared" si="21"/>
        <v>EDC</v>
      </c>
      <c r="D506" s="6" t="e">
        <f>'[1]RAW 1'!F508</f>
        <v>#REF!</v>
      </c>
      <c r="E506" s="6">
        <f>'RAW MONTHLY'!O508</f>
        <v>0</v>
      </c>
      <c r="F506" s="6" t="e">
        <f t="shared" si="22"/>
        <v>#REF!</v>
      </c>
      <c r="G506" s="7">
        <f>'RAW MONTHLY'!H508</f>
        <v>0.44513888888888892</v>
      </c>
      <c r="H506" s="8">
        <f>'RAW MONTHLY'!I508</f>
        <v>0.63750000000000007</v>
      </c>
      <c r="I506" s="16">
        <f t="shared" si="23"/>
        <v>4.6166666666666671</v>
      </c>
      <c r="J506" s="29"/>
    </row>
    <row r="507" spans="1:10" ht="30" customHeight="1">
      <c r="A507" t="str">
        <f>'RAW MONTHLY'!C509</f>
        <v>EXPRESS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 t="str">
        <f>'RAW MONTHLY'!O509</f>
        <v>TRIPPED TRIED AND STAYED</v>
      </c>
      <c r="F507" s="6" t="e">
        <f t="shared" si="22"/>
        <v>#REF!</v>
      </c>
      <c r="G507" s="7">
        <f>'RAW MONTHLY'!H509</f>
        <v>0.44791666666666669</v>
      </c>
      <c r="H507" s="8">
        <f>'RAW MONTHLY'!I509</f>
        <v>0.45208333333333334</v>
      </c>
      <c r="I507" s="16">
        <f t="shared" si="23"/>
        <v>0.1</v>
      </c>
      <c r="J507" s="29"/>
    </row>
    <row r="508" spans="1:10" ht="30" customHeight="1">
      <c r="A508" t="str">
        <f>'RAW MONTHLY'!C510</f>
        <v>INDUSTRIAL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>TRIPPED TRIED AND STAYED</v>
      </c>
      <c r="F508" s="6" t="e">
        <f t="shared" si="22"/>
        <v>#REF!</v>
      </c>
      <c r="G508" s="7">
        <f>'RAW MONTHLY'!H510</f>
        <v>0.47569444444444442</v>
      </c>
      <c r="H508" s="8">
        <f>'RAW MONTHLY'!I510</f>
        <v>0.47916666666666669</v>
      </c>
      <c r="I508" s="16">
        <f t="shared" si="23"/>
        <v>8.3333333333333329E-2</v>
      </c>
      <c r="J508" s="29"/>
    </row>
    <row r="509" spans="1:10" ht="30" customHeight="1">
      <c r="A509" t="str">
        <f>'RAW MONTHLY'!C511</f>
        <v>EXPRESS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 t="str">
        <f>'RAW MONTHLY'!O511</f>
        <v>TRIPPED TRIED AND STAYED</v>
      </c>
      <c r="F509" s="6" t="e">
        <f t="shared" si="22"/>
        <v>#REF!</v>
      </c>
      <c r="G509" s="7">
        <f>'RAW MONTHLY'!H511</f>
        <v>0.78263888888888899</v>
      </c>
      <c r="H509" s="8">
        <f>'RAW MONTHLY'!I511</f>
        <v>0.78888888888888886</v>
      </c>
      <c r="I509" s="16">
        <f t="shared" si="23"/>
        <v>0.15</v>
      </c>
      <c r="J509" s="29"/>
    </row>
    <row r="510" spans="1:10" ht="30" customHeight="1">
      <c r="A510" t="str">
        <f>'RAW MONTHLY'!C512</f>
        <v>OLUYOLE 33KV</v>
      </c>
      <c r="B510" s="5" t="str">
        <f>'RAW MONTHLY'!E512</f>
        <v>TCN L/S</v>
      </c>
      <c r="C510" s="5" t="str">
        <f t="shared" si="21"/>
        <v>L/S</v>
      </c>
      <c r="D510" s="6" t="e">
        <f>'[1]RAW 1'!F512</f>
        <v>#REF!</v>
      </c>
      <c r="E510" s="6">
        <f>'RAW MONTHLY'!O512</f>
        <v>0</v>
      </c>
      <c r="F510" s="6" t="e">
        <f t="shared" si="22"/>
        <v>#REF!</v>
      </c>
      <c r="G510" s="7">
        <f>'RAW MONTHLY'!H512</f>
        <v>0.86111111111111116</v>
      </c>
      <c r="H510" s="8">
        <f>'RAW MONTHLY'!I512</f>
        <v>0.86805555555555547</v>
      </c>
      <c r="I510" s="16">
        <f t="shared" si="23"/>
        <v>0.16666666666666666</v>
      </c>
      <c r="J510" s="29"/>
    </row>
    <row r="511" spans="1:10" ht="30" customHeight="1">
      <c r="A511" t="str">
        <f>'RAW MONTHLY'!C513</f>
        <v>ROM 33KV</v>
      </c>
      <c r="B511" s="5" t="str">
        <f>'RAW MONTHLY'!E513</f>
        <v>TCN L/S</v>
      </c>
      <c r="C511" s="5" t="str">
        <f t="shared" si="21"/>
        <v>L/S</v>
      </c>
      <c r="D511" s="6" t="e">
        <f>'[1]RAW 1'!F513</f>
        <v>#REF!</v>
      </c>
      <c r="E511" s="6">
        <f>'RAW MONTHLY'!O513</f>
        <v>0</v>
      </c>
      <c r="F511" s="6" t="e">
        <f t="shared" si="22"/>
        <v>#REF!</v>
      </c>
      <c r="G511" s="7">
        <f>'RAW MONTHLY'!H513</f>
        <v>0</v>
      </c>
      <c r="H511" s="8">
        <f>'RAW MONTHLY'!I513</f>
        <v>0.25555555555555559</v>
      </c>
      <c r="I511" s="16">
        <f t="shared" si="23"/>
        <v>6.1333333333333337</v>
      </c>
      <c r="J511" s="29"/>
    </row>
    <row r="512" spans="1:10" ht="30" customHeight="1">
      <c r="A512" t="str">
        <f>'RAW MONTHLY'!C514</f>
        <v>ROM 33KV</v>
      </c>
      <c r="B512" s="5" t="str">
        <f>'RAW MONTHLY'!E514</f>
        <v>EDC P/O</v>
      </c>
      <c r="C512" s="5" t="str">
        <f t="shared" si="21"/>
        <v>EDC</v>
      </c>
      <c r="D512" s="6" t="e">
        <f>'[1]RAW 1'!F514</f>
        <v>#REF!</v>
      </c>
      <c r="E512" s="6">
        <f>'RAW MONTHLY'!O514</f>
        <v>0</v>
      </c>
      <c r="F512" s="6" t="e">
        <f t="shared" si="22"/>
        <v>#REF!</v>
      </c>
      <c r="G512" s="7">
        <f>'RAW MONTHLY'!H514</f>
        <v>0.44513888888888892</v>
      </c>
      <c r="H512" s="8">
        <f>'RAW MONTHLY'!I514</f>
        <v>0.64583333333333337</v>
      </c>
      <c r="I512" s="16">
        <f t="shared" si="23"/>
        <v>4.8166666666666664</v>
      </c>
      <c r="J512" s="30"/>
    </row>
    <row r="513" spans="1:10" ht="30" customHeight="1">
      <c r="A513" t="str">
        <f>'RAW MONTHLY'!C515</f>
        <v>APETE 33KV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>
        <f>'RAW MONTHLY'!O515</f>
        <v>0</v>
      </c>
      <c r="F513" s="6" t="e">
        <f t="shared" si="22"/>
        <v>#REF!</v>
      </c>
      <c r="G513" s="7">
        <f>'RAW MONTHLY'!H515</f>
        <v>0</v>
      </c>
      <c r="H513" s="8">
        <f>'RAW MONTHLY'!I515</f>
        <v>0.21666666666666667</v>
      </c>
      <c r="I513" s="16">
        <f t="shared" si="23"/>
        <v>5.2</v>
      </c>
      <c r="J513" s="30"/>
    </row>
    <row r="514" spans="1:10" ht="30" customHeight="1">
      <c r="A514" t="str">
        <f>'RAW MONTHLY'!C516</f>
        <v>MINISTER 33KV</v>
      </c>
      <c r="B514" s="5" t="str">
        <f>'RAW MONTHLY'!E516</f>
        <v>EDC F/O</v>
      </c>
      <c r="C514" s="5" t="str">
        <f t="shared" si="21"/>
        <v>EDC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</v>
      </c>
      <c r="H514" s="8">
        <f>'RAW MONTHLY'!I516</f>
        <v>0.37013888888888885</v>
      </c>
      <c r="I514" s="16">
        <f t="shared" si="23"/>
        <v>8.8833333333333329</v>
      </c>
      <c r="J514" s="30"/>
    </row>
    <row r="515" spans="1:10" ht="30" customHeight="1">
      <c r="A515" t="str">
        <f>'RAW MONTHLY'!C517</f>
        <v>APETE 33KV</v>
      </c>
      <c r="B515" s="5" t="str">
        <f>'RAW MONTHLY'!E517</f>
        <v>EDC L/S</v>
      </c>
      <c r="C515" s="5" t="str">
        <f t="shared" si="21"/>
        <v>L/S</v>
      </c>
      <c r="D515" s="6" t="e">
        <f>'[1]RAW 1'!F517</f>
        <v>#REF!</v>
      </c>
      <c r="E515" s="6">
        <f>'RAW MONTHLY'!O517</f>
        <v>0</v>
      </c>
      <c r="F515" s="6" t="e">
        <f t="shared" si="22"/>
        <v>#REF!</v>
      </c>
      <c r="G515" s="7">
        <f>'RAW MONTHLY'!H517</f>
        <v>0.27916666666666667</v>
      </c>
      <c r="H515" s="8">
        <f>'RAW MONTHLY'!I517</f>
        <v>0.42152777777777778</v>
      </c>
      <c r="I515" s="16">
        <f t="shared" si="23"/>
        <v>3.4166666666666665</v>
      </c>
      <c r="J515" s="30"/>
    </row>
    <row r="516" spans="1:10" ht="30" customHeight="1">
      <c r="A516" t="str">
        <f>'RAW MONTHLY'!C518</f>
        <v>MINISTER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>
        <f>'RAW MONTHLY'!O518</f>
        <v>0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0.55277777777777781</v>
      </c>
      <c r="H516" s="8">
        <f>'RAW MONTHLY'!I518</f>
        <v>0.94166666666666676</v>
      </c>
      <c r="I516" s="16">
        <f t="shared" ref="I516:I579" si="26">HOUR(H516-G516)+MINUTE(H516-G516)/60</f>
        <v>9.3333333333333339</v>
      </c>
      <c r="J516" s="37"/>
    </row>
    <row r="517" spans="1:10" ht="30" customHeight="1">
      <c r="A517" t="str">
        <f>'RAW MONTHLY'!C519</f>
        <v>APETE 33KV</v>
      </c>
      <c r="B517" s="5" t="str">
        <f>'RAW MONTHLY'!E519</f>
        <v>EDC L/S</v>
      </c>
      <c r="C517" s="5" t="str">
        <f t="shared" si="24"/>
        <v>L/S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0.5625</v>
      </c>
      <c r="H517" s="8">
        <f>'RAW MONTHLY'!I519</f>
        <v>0.99930555555555556</v>
      </c>
      <c r="I517" s="16">
        <f t="shared" si="26"/>
        <v>10.483333333333333</v>
      </c>
      <c r="J517" s="30"/>
    </row>
    <row r="518" spans="1:10" ht="30" customHeight="1">
      <c r="A518" t="str">
        <f>'RAW MONTHLY'!C520</f>
        <v>ERUWA TOWN 33KV FDR</v>
      </c>
      <c r="B518" s="5" t="str">
        <f>'RAW MONTHLY'!E520</f>
        <v>EDC/F/O</v>
      </c>
      <c r="C518" s="5" t="str">
        <f t="shared" si="24"/>
        <v>EDC</v>
      </c>
      <c r="D518" s="6" t="e">
        <f>'[1]RAW 1'!F520</f>
        <v>#REF!</v>
      </c>
      <c r="E518" s="6" t="str">
        <f>'RAW MONTHLY'!O520</f>
        <v>EDC FORCED OUTAGE</v>
      </c>
      <c r="F518" s="6" t="e">
        <f t="shared" si="25"/>
        <v>#REF!</v>
      </c>
      <c r="G518" s="7">
        <f>'RAW MONTHLY'!H520</f>
        <v>0</v>
      </c>
      <c r="H518" s="8">
        <f>'RAW MONTHLY'!I520</f>
        <v>0.4375</v>
      </c>
      <c r="I518" s="16">
        <f t="shared" si="26"/>
        <v>10.5</v>
      </c>
      <c r="J518" s="27"/>
    </row>
    <row r="519" spans="1:10" ht="30" customHeight="1">
      <c r="A519" t="str">
        <f>'RAW MONTHLY'!C521</f>
        <v>OMI-ADIO 33KV FDR</v>
      </c>
      <c r="B519" s="5" t="str">
        <f>'RAW MONTHLY'!E521</f>
        <v>EDC/E/F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EDC TRANSIENT FAULT</v>
      </c>
      <c r="F519" s="6" t="e">
        <f t="shared" si="25"/>
        <v>#REF!</v>
      </c>
      <c r="G519" s="7">
        <f>'RAW MONTHLY'!H521</f>
        <v>0</v>
      </c>
      <c r="H519" s="8">
        <f>'RAW MONTHLY'!I521</f>
        <v>0.64583333333333337</v>
      </c>
      <c r="I519" s="16">
        <f t="shared" si="26"/>
        <v>15.5</v>
      </c>
      <c r="J519" s="27"/>
    </row>
    <row r="520" spans="1:10" ht="30" customHeight="1">
      <c r="A520" t="str">
        <f>'RAW MONTHLY'!C522</f>
        <v>ERUWA/LANLATE 33KV FDR</v>
      </c>
      <c r="B520" s="5" t="str">
        <f>'RAW MONTHLY'!E522</f>
        <v>EDC/F/O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EDC FORCED OUTAGE</v>
      </c>
      <c r="F520" s="6" t="e">
        <f t="shared" si="25"/>
        <v>#REF!</v>
      </c>
      <c r="G520" s="7">
        <f>'RAW MONTHLY'!H522</f>
        <v>0</v>
      </c>
      <c r="H520" s="8">
        <f>'RAW MONTHLY'!I522</f>
        <v>0.4236111111111111</v>
      </c>
      <c r="I520" s="16">
        <f t="shared" si="26"/>
        <v>10.166666666666666</v>
      </c>
      <c r="J520" s="29"/>
    </row>
    <row r="521" spans="1:10" ht="30" customHeight="1">
      <c r="A521" t="str">
        <f>'RAW MONTHLY'!C523</f>
        <v>APATA 33KV FDR</v>
      </c>
      <c r="B521" s="5" t="str">
        <f>'RAW MONTHLY'!E523</f>
        <v>EDC/E/F</v>
      </c>
      <c r="C521" s="5" t="str">
        <f t="shared" si="24"/>
        <v>EDC</v>
      </c>
      <c r="D521" s="6" t="e">
        <f>'[1]RAW 1'!F523</f>
        <v>#REF!</v>
      </c>
      <c r="E521" s="6" t="str">
        <f>'RAW MONTHLY'!O523</f>
        <v>EDC TRANSIENT FAULT</v>
      </c>
      <c r="F521" s="6" t="e">
        <f t="shared" si="25"/>
        <v>#REF!</v>
      </c>
      <c r="G521" s="7">
        <f>'RAW MONTHLY'!H523</f>
        <v>0.42152777777777778</v>
      </c>
      <c r="H521" s="8">
        <f>'RAW MONTHLY'!I523</f>
        <v>0.4236111111111111</v>
      </c>
      <c r="I521" s="16">
        <f t="shared" si="26"/>
        <v>0.05</v>
      </c>
      <c r="J521" s="30"/>
    </row>
    <row r="522" spans="1:10" ht="30" customHeight="1">
      <c r="A522" t="str">
        <f>'RAW MONTHLY'!C524</f>
        <v>APATA 33KV FDR</v>
      </c>
      <c r="B522" s="5" t="str">
        <f>'RAW MONTHLY'!E524</f>
        <v>EDC/E/F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EDC TRANSIENT FAULT</v>
      </c>
      <c r="F522" s="6" t="e">
        <f t="shared" si="25"/>
        <v>#REF!</v>
      </c>
      <c r="G522" s="7">
        <f>'RAW MONTHLY'!H524</f>
        <v>0.53888888888888886</v>
      </c>
      <c r="H522" s="8">
        <f>'RAW MONTHLY'!I524</f>
        <v>0.56944444444444442</v>
      </c>
      <c r="I522" s="16">
        <f t="shared" si="26"/>
        <v>0.73333333333333328</v>
      </c>
      <c r="J522" s="30"/>
    </row>
    <row r="523" spans="1:10" ht="30" customHeight="1">
      <c r="A523" t="str">
        <f>'RAW MONTHLY'!C525</f>
        <v>ERUWA TOWN 33KV FDR</v>
      </c>
      <c r="B523" s="5" t="str">
        <f>'RAW MONTHLY'!E525</f>
        <v>TCN/L/S</v>
      </c>
      <c r="C523" s="5" t="str">
        <f t="shared" si="24"/>
        <v>L/S</v>
      </c>
      <c r="D523" s="6" t="e">
        <f>'[1]RAW 1'!F525</f>
        <v>#REF!</v>
      </c>
      <c r="E523" s="6" t="str">
        <f>'RAW MONTHLY'!O525</f>
        <v>TCN TRANSFORMER LIMITATION</v>
      </c>
      <c r="F523" s="6" t="e">
        <f t="shared" si="25"/>
        <v>#REF!</v>
      </c>
      <c r="G523" s="7">
        <f>'RAW MONTHLY'!H525</f>
        <v>0.55902777777777779</v>
      </c>
      <c r="H523" s="8">
        <f>'RAW MONTHLY'!I525</f>
        <v>0.99930555555555556</v>
      </c>
      <c r="I523" s="16">
        <f t="shared" si="26"/>
        <v>10.566666666666666</v>
      </c>
      <c r="J523" s="30"/>
    </row>
    <row r="524" spans="1:10" ht="30" customHeight="1">
      <c r="A524" t="str">
        <f>'RAW MONTHLY'!C526</f>
        <v>ERUWA/LANLATE 33KV FDR</v>
      </c>
      <c r="B524" s="5" t="str">
        <f>'RAW MONTHLY'!E526</f>
        <v>TCN/L/S</v>
      </c>
      <c r="C524" s="5" t="str">
        <f t="shared" si="24"/>
        <v>L/S</v>
      </c>
      <c r="D524" s="6" t="e">
        <f>'[1]RAW 1'!F526</f>
        <v>#REF!</v>
      </c>
      <c r="E524" s="6" t="str">
        <f>'RAW MONTHLY'!O526</f>
        <v>TCN TRANSFORMER LIMITATION</v>
      </c>
      <c r="F524" s="6" t="e">
        <f t="shared" si="25"/>
        <v>#REF!</v>
      </c>
      <c r="G524" s="7">
        <f>'RAW MONTHLY'!H526</f>
        <v>0.8208333333333333</v>
      </c>
      <c r="H524" s="8">
        <f>'RAW MONTHLY'!I526</f>
        <v>0.82916666666666661</v>
      </c>
      <c r="I524" s="16">
        <f t="shared" si="26"/>
        <v>0.2</v>
      </c>
      <c r="J524" s="30"/>
    </row>
    <row r="525" spans="1:10" ht="30" customHeight="1">
      <c r="A525" t="str">
        <f>'RAW MONTHLY'!C527</f>
        <v>OMI-ADIO 33KV FDR</v>
      </c>
      <c r="B525" s="5" t="str">
        <f>'RAW MONTHLY'!E527</f>
        <v>EDC/F/O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EDC FORCED OUTAGE</v>
      </c>
      <c r="F525" s="6" t="e">
        <f t="shared" si="25"/>
        <v>#REF!</v>
      </c>
      <c r="G525" s="7">
        <f>'RAW MONTHLY'!H527</f>
        <v>0.8208333333333333</v>
      </c>
      <c r="H525" s="8">
        <f>'RAW MONTHLY'!I527</f>
        <v>0.93958333333333333</v>
      </c>
      <c r="I525" s="16">
        <f t="shared" si="26"/>
        <v>2.85</v>
      </c>
      <c r="J525" s="37"/>
    </row>
    <row r="526" spans="1:10" ht="30" customHeight="1">
      <c r="A526" t="str">
        <f>'RAW MONTHLY'!C528</f>
        <v>LIBERTY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 t="str">
        <f>'RAW MONTHLY'!O528</f>
        <v>TRIPPED,TRIED AND STAYED</v>
      </c>
      <c r="F526" s="6" t="e">
        <f t="shared" si="25"/>
        <v>#REF!</v>
      </c>
      <c r="G526" s="7">
        <f>'RAW MONTHLY'!H528</f>
        <v>0.40972222222222227</v>
      </c>
      <c r="H526" s="8">
        <f>'RAW MONTHLY'!I528</f>
        <v>0.41875000000000001</v>
      </c>
      <c r="I526" s="16">
        <f t="shared" si="26"/>
        <v>0.21666666666666667</v>
      </c>
      <c r="J526" s="30"/>
    </row>
    <row r="527" spans="1:10" ht="30" customHeight="1">
      <c r="A527" t="str">
        <f>'RAW MONTHLY'!C529</f>
        <v>OLUYOLE 33KV</v>
      </c>
      <c r="B527" s="5" t="str">
        <f>'RAW MONTHLY'!E529</f>
        <v>EDC F/O</v>
      </c>
      <c r="C527" s="5" t="str">
        <f t="shared" si="24"/>
        <v>EDC</v>
      </c>
      <c r="D527" s="6" t="e">
        <f>'[1]RAW 1'!F529</f>
        <v>#REF!</v>
      </c>
      <c r="E527" s="6" t="str">
        <f>'RAW MONTHLY'!O529</f>
        <v>TRIPPED,TRIED AND STAYED</v>
      </c>
      <c r="F527" s="6" t="e">
        <f t="shared" si="25"/>
        <v>#REF!</v>
      </c>
      <c r="G527" s="7">
        <f>'RAW MONTHLY'!H529</f>
        <v>0.48055555555555557</v>
      </c>
      <c r="H527" s="8">
        <f>'RAW MONTHLY'!I529</f>
        <v>0.49722222222222223</v>
      </c>
      <c r="I527" s="16">
        <f t="shared" si="26"/>
        <v>0.4</v>
      </c>
      <c r="J527" s="27"/>
    </row>
    <row r="528" spans="1:10" ht="30" customHeight="1">
      <c r="A528" t="str">
        <f>'RAW MONTHLY'!C530</f>
        <v>LIBERTY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TRIPPED,TRIED AND STAYED</v>
      </c>
      <c r="F528" s="6" t="e">
        <f t="shared" si="25"/>
        <v>#REF!</v>
      </c>
      <c r="G528" s="7">
        <f>'RAW MONTHLY'!H530</f>
        <v>0.55972222222222223</v>
      </c>
      <c r="H528" s="8">
        <f>'RAW MONTHLY'!I530</f>
        <v>0.56944444444444442</v>
      </c>
      <c r="I528" s="16">
        <f t="shared" si="26"/>
        <v>0.23333333333333334</v>
      </c>
      <c r="J528" s="27"/>
    </row>
    <row r="529" spans="1:10" ht="30" customHeight="1">
      <c r="A529" t="str">
        <f>'RAW MONTHLY'!C531</f>
        <v>EXPRESS 33KV</v>
      </c>
      <c r="B529" s="5" t="str">
        <f>'RAW MONTHLY'!E531</f>
        <v>EDC F/O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TRIPPED,TRIED AND STAYED</v>
      </c>
      <c r="F529" s="6" t="e">
        <f t="shared" si="25"/>
        <v>#REF!</v>
      </c>
      <c r="G529" s="7">
        <f>'RAW MONTHLY'!H531</f>
        <v>0.61805555555555558</v>
      </c>
      <c r="H529" s="8">
        <f>'RAW MONTHLY'!I531</f>
        <v>0.63402777777777775</v>
      </c>
      <c r="I529" s="16">
        <f t="shared" si="26"/>
        <v>0.38333333333333336</v>
      </c>
      <c r="J529" s="29"/>
    </row>
    <row r="530" spans="1:10" ht="30" customHeight="1">
      <c r="A530" t="str">
        <f>'RAW MONTHLY'!C532</f>
        <v>EXPRESS 33KV</v>
      </c>
      <c r="B530" s="5" t="str">
        <f>'RAW MONTHLY'!E532</f>
        <v>EDC F/O</v>
      </c>
      <c r="C530" s="5" t="str">
        <f t="shared" si="24"/>
        <v>EDC</v>
      </c>
      <c r="D530" s="6" t="e">
        <f>'[1]RAW 1'!F532</f>
        <v>#REF!</v>
      </c>
      <c r="E530" s="6" t="str">
        <f>'RAW MONTHLY'!O532</f>
        <v>TRIPPED,TRIED AND STAYED</v>
      </c>
      <c r="F530" s="6" t="e">
        <f t="shared" si="25"/>
        <v>#REF!</v>
      </c>
      <c r="G530" s="7">
        <f>'RAW MONTHLY'!H532</f>
        <v>0.65833333333333333</v>
      </c>
      <c r="H530" s="8">
        <f>'RAW MONTHLY'!I532</f>
        <v>0.67291666666666661</v>
      </c>
      <c r="I530" s="16">
        <f t="shared" si="26"/>
        <v>0.35</v>
      </c>
      <c r="J530" s="42"/>
    </row>
    <row r="531" spans="1:10" ht="30" customHeight="1">
      <c r="A531" t="str">
        <f>'RAW MONTHLY'!C533</f>
        <v>OLUYOLE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TRIPPED,TRIED AND STAYED</v>
      </c>
      <c r="F531" s="6" t="e">
        <f t="shared" si="25"/>
        <v>#REF!</v>
      </c>
      <c r="G531" s="7">
        <f>'RAW MONTHLY'!H533</f>
        <v>0.81111111111111101</v>
      </c>
      <c r="H531" s="8">
        <f>'RAW MONTHLY'!I533</f>
        <v>0.8222222222222223</v>
      </c>
      <c r="I531" s="16">
        <f t="shared" si="26"/>
        <v>0.26666666666666666</v>
      </c>
      <c r="J531" s="42"/>
    </row>
    <row r="532" spans="1:10" ht="30" customHeight="1">
      <c r="A532" t="str">
        <f>'RAW MONTHLY'!C534</f>
        <v>APETE 33KV</v>
      </c>
      <c r="B532" s="5" t="str">
        <f>'RAW MONTHLY'!E534</f>
        <v>EDC L/S</v>
      </c>
      <c r="C532" s="5" t="str">
        <f t="shared" si="24"/>
        <v>L/S</v>
      </c>
      <c r="D532" s="6" t="e">
        <f>'[1]RAW 1'!F534</f>
        <v>#REF!</v>
      </c>
      <c r="E532" s="6">
        <f>'RAW MONTHLY'!O534</f>
        <v>0</v>
      </c>
      <c r="F532" s="6" t="e">
        <f t="shared" si="25"/>
        <v>#REF!</v>
      </c>
      <c r="G532" s="7">
        <f>'RAW MONTHLY'!H534</f>
        <v>0</v>
      </c>
      <c r="H532" s="8">
        <f>'RAW MONTHLY'!I534</f>
        <v>1.0416666666666666E-2</v>
      </c>
      <c r="I532" s="16">
        <f t="shared" si="26"/>
        <v>0.25</v>
      </c>
      <c r="J532" s="20"/>
    </row>
    <row r="533" spans="1:10" ht="30" customHeight="1">
      <c r="A533" t="str">
        <f>'RAW MONTHLY'!C535</f>
        <v>APETE 33KV</v>
      </c>
      <c r="B533" s="5" t="str">
        <f>'RAW MONTHLY'!E535</f>
        <v>EDC L/S</v>
      </c>
      <c r="C533" s="5" t="str">
        <f t="shared" si="24"/>
        <v>L/S</v>
      </c>
      <c r="D533" s="6" t="e">
        <f>'[1]RAW 1'!F535</f>
        <v>#REF!</v>
      </c>
      <c r="E533" s="6">
        <f>'RAW MONTHLY'!O535</f>
        <v>0</v>
      </c>
      <c r="F533" s="6" t="e">
        <f t="shared" si="25"/>
        <v>#REF!</v>
      </c>
      <c r="G533" s="7">
        <f>'RAW MONTHLY'!H535</f>
        <v>0.21180555555555555</v>
      </c>
      <c r="H533" s="8">
        <f>'RAW MONTHLY'!I535</f>
        <v>0.99930555555555556</v>
      </c>
      <c r="I533" s="16">
        <f t="shared" si="26"/>
        <v>18.899999999999999</v>
      </c>
      <c r="J533" s="20"/>
    </row>
    <row r="534" spans="1:10" ht="30" customHeight="1">
      <c r="A534" t="str">
        <f>'RAW MONTHLY'!C536</f>
        <v>MINISTER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>
        <f>'RAW MONTHLY'!O536</f>
        <v>0</v>
      </c>
      <c r="F534" s="6" t="e">
        <f t="shared" si="25"/>
        <v>#REF!</v>
      </c>
      <c r="G534" s="7">
        <f>'RAW MONTHLY'!H536</f>
        <v>0.47569444444444442</v>
      </c>
      <c r="H534" s="8">
        <f>'RAW MONTHLY'!I536</f>
        <v>0.99930555555555556</v>
      </c>
      <c r="I534" s="16">
        <f t="shared" si="26"/>
        <v>12.566666666666666</v>
      </c>
      <c r="J534" s="6"/>
    </row>
    <row r="535" spans="1:10" ht="30" customHeight="1">
      <c r="A535" t="str">
        <f>'RAW MONTHLY'!C537</f>
        <v>ERUWA TOWN 33KV FDR</v>
      </c>
      <c r="B535" s="5" t="str">
        <f>'RAW MONTHLY'!E537</f>
        <v>TCN/L/S</v>
      </c>
      <c r="C535" s="5" t="str">
        <f t="shared" si="24"/>
        <v>L/S</v>
      </c>
      <c r="D535" s="6" t="e">
        <f>'[1]RAW 1'!F537</f>
        <v>#REF!</v>
      </c>
      <c r="E535" s="6" t="str">
        <f>'RAW MONTHLY'!O537</f>
        <v>TCN TRANSFOMER LIMITATION</v>
      </c>
      <c r="F535" s="6" t="e">
        <f t="shared" si="25"/>
        <v>#REF!</v>
      </c>
      <c r="G535" s="7">
        <f>'RAW MONTHLY'!H537</f>
        <v>0</v>
      </c>
      <c r="H535" s="8">
        <f>'RAW MONTHLY'!I537</f>
        <v>0.33888888888888885</v>
      </c>
      <c r="I535" s="16">
        <f t="shared" si="26"/>
        <v>8.1333333333333329</v>
      </c>
      <c r="J535" s="6"/>
    </row>
    <row r="536" spans="1:10" ht="30" customHeight="1">
      <c r="A536" t="str">
        <f>'RAW MONTHLY'!C538</f>
        <v>OMI ADIO 33KV FDR</v>
      </c>
      <c r="B536" s="5" t="str">
        <f>'RAW MONTHLY'!E538</f>
        <v>TCN/L/S</v>
      </c>
      <c r="C536" s="5" t="str">
        <f t="shared" si="24"/>
        <v>L/S</v>
      </c>
      <c r="D536" s="6" t="e">
        <f>'[1]RAW 1'!F538</f>
        <v>#REF!</v>
      </c>
      <c r="E536" s="6" t="str">
        <f>'RAW MONTHLY'!O538</f>
        <v>TCN TRANSFOMER LIMITATION</v>
      </c>
      <c r="F536" s="6" t="e">
        <f t="shared" si="25"/>
        <v>#REF!</v>
      </c>
      <c r="G536" s="7">
        <f>'RAW MONTHLY'!H538</f>
        <v>0.16319444444444445</v>
      </c>
      <c r="H536" s="8">
        <f>'RAW MONTHLY'!I538</f>
        <v>0.4236111111111111</v>
      </c>
      <c r="I536" s="16">
        <f t="shared" si="26"/>
        <v>6.25</v>
      </c>
      <c r="J536" s="6"/>
    </row>
    <row r="537" spans="1:10" ht="30" customHeight="1">
      <c r="A537" t="str">
        <f>'RAW MONTHLY'!C539</f>
        <v>OMI ADIO 33KV FDR</v>
      </c>
      <c r="B537" s="5" t="str">
        <f>'RAW MONTHLY'!E539</f>
        <v>EDC/E/F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EDC TRANSCIENT FAULT</v>
      </c>
      <c r="F537" s="6" t="e">
        <f t="shared" si="25"/>
        <v>#REF!</v>
      </c>
      <c r="G537" s="7">
        <f>'RAW MONTHLY'!H539</f>
        <v>0.49305555555555558</v>
      </c>
      <c r="H537" s="8">
        <f>'RAW MONTHLY'!I539</f>
        <v>0.5180555555555556</v>
      </c>
      <c r="I537" s="16">
        <f t="shared" si="26"/>
        <v>0.6</v>
      </c>
      <c r="J537" s="6"/>
    </row>
    <row r="538" spans="1:10" ht="30" customHeight="1">
      <c r="A538" t="str">
        <f>'RAW MONTHLY'!C540</f>
        <v>ERUWA TOWN 33KV FDR</v>
      </c>
      <c r="B538" s="5" t="str">
        <f>'RAW MONTHLY'!E540</f>
        <v>TCN/L/S</v>
      </c>
      <c r="C538" s="5" t="str">
        <f t="shared" si="24"/>
        <v>L/S</v>
      </c>
      <c r="D538" s="6" t="e">
        <f>'[1]RAW 1'!F540</f>
        <v>#REF!</v>
      </c>
      <c r="E538" s="6" t="str">
        <f>'RAW MONTHLY'!O540</f>
        <v>TCN TRANSFOMER LIMITATION</v>
      </c>
      <c r="F538" s="6" t="e">
        <f t="shared" si="25"/>
        <v>#REF!</v>
      </c>
      <c r="G538" s="7">
        <f>'RAW MONTHLY'!H540</f>
        <v>0.53472222222222221</v>
      </c>
      <c r="H538" s="8">
        <f>'RAW MONTHLY'!I540</f>
        <v>0.99930555555555556</v>
      </c>
      <c r="I538" s="16">
        <f t="shared" si="26"/>
        <v>11.15</v>
      </c>
      <c r="J538" s="6"/>
    </row>
    <row r="539" spans="1:10" ht="30" customHeight="1">
      <c r="A539" t="str">
        <f>'RAW MONTHLY'!C541</f>
        <v>APATA 33KV FDR</v>
      </c>
      <c r="B539" s="5" t="str">
        <f>'RAW MONTHLY'!E541</f>
        <v>TCN/L/S</v>
      </c>
      <c r="C539" s="5" t="str">
        <f t="shared" si="24"/>
        <v>L/S</v>
      </c>
      <c r="D539" s="6" t="e">
        <f>'[1]RAW 1'!F541</f>
        <v>#REF!</v>
      </c>
      <c r="E539" s="6" t="str">
        <f>'RAW MONTHLY'!O541</f>
        <v>TCN FREQUENCY CONTROL</v>
      </c>
      <c r="F539" s="6" t="e">
        <f t="shared" si="25"/>
        <v>#REF!</v>
      </c>
      <c r="G539" s="7">
        <f>'RAW MONTHLY'!H541</f>
        <v>0.59513888888888888</v>
      </c>
      <c r="H539" s="8">
        <f>'RAW MONTHLY'!I541</f>
        <v>0.61527777777777781</v>
      </c>
      <c r="I539" s="16">
        <f t="shared" si="26"/>
        <v>0.48333333333333334</v>
      </c>
      <c r="J539" s="6"/>
    </row>
    <row r="540" spans="1:10" ht="30" customHeight="1">
      <c r="A540" t="str">
        <f>'RAW MONTHLY'!C542</f>
        <v>OMI ADIO 33KV FDR</v>
      </c>
      <c r="B540" s="5" t="str">
        <f>'RAW MONTHLY'!E542</f>
        <v>TCN/L/S</v>
      </c>
      <c r="C540" s="5" t="str">
        <f t="shared" si="24"/>
        <v>L/S</v>
      </c>
      <c r="D540" s="6" t="e">
        <f>'[1]RAW 1'!F542</f>
        <v>#REF!</v>
      </c>
      <c r="E540" s="6" t="str">
        <f>'RAW MONTHLY'!O542</f>
        <v>TCN TRANSFOMER LIMITATION</v>
      </c>
      <c r="F540" s="6" t="e">
        <f t="shared" si="25"/>
        <v>#REF!</v>
      </c>
      <c r="G540" s="7">
        <f>'RAW MONTHLY'!H542</f>
        <v>0.61597222222222225</v>
      </c>
      <c r="H540" s="8">
        <f>'RAW MONTHLY'!I542</f>
        <v>0.89236111111111116</v>
      </c>
      <c r="I540" s="16">
        <f t="shared" si="26"/>
        <v>6.6333333333333329</v>
      </c>
      <c r="J540" s="30"/>
    </row>
    <row r="541" spans="1:10" ht="30" customHeight="1">
      <c r="A541" t="str">
        <f>'RAW MONTHLY'!C543</f>
        <v>ERUWA/LANLATE 33KV FDR</v>
      </c>
      <c r="B541" s="5" t="str">
        <f>'RAW MONTHLY'!E543</f>
        <v>EDC/E/F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EDC TRANSCIENT FAULT</v>
      </c>
      <c r="F541" s="6" t="e">
        <f t="shared" si="25"/>
        <v>#REF!</v>
      </c>
      <c r="G541" s="7">
        <f>'RAW MONTHLY'!H543</f>
        <v>0.63263888888888886</v>
      </c>
      <c r="H541" s="8">
        <f>'RAW MONTHLY'!I543</f>
        <v>0.64722222222222225</v>
      </c>
      <c r="I541" s="16">
        <f t="shared" si="26"/>
        <v>0.35</v>
      </c>
      <c r="J541" s="30"/>
    </row>
    <row r="542" spans="1:10" ht="30" customHeight="1">
      <c r="A542" t="str">
        <f>'RAW MONTHLY'!C544</f>
        <v>ERUWA/LANLATE 33KV FDR</v>
      </c>
      <c r="B542" s="5" t="str">
        <f>'RAW MONTHLY'!E544</f>
        <v>EDC/E/F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SUPPLY RESTORED UPTO  OWODE INJ S/S</v>
      </c>
      <c r="F542" s="6" t="e">
        <f t="shared" si="25"/>
        <v>#REF!</v>
      </c>
      <c r="G542" s="7">
        <f>'RAW MONTHLY'!H544</f>
        <v>0.65625</v>
      </c>
      <c r="H542" s="8">
        <f>'RAW MONTHLY'!I544</f>
        <v>0.67083333333333339</v>
      </c>
      <c r="I542" s="16">
        <f t="shared" si="26"/>
        <v>0.35</v>
      </c>
      <c r="J542" s="30"/>
    </row>
    <row r="543" spans="1:10" ht="30" customHeight="1">
      <c r="A543" t="str">
        <f>'RAW MONTHLY'!C545</f>
        <v>LIBERTY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 t="str">
        <f>'RAW MONTHLY'!O545</f>
        <v>TRIED AND STAYED</v>
      </c>
      <c r="F543" s="6" t="e">
        <f t="shared" si="25"/>
        <v>#REF!</v>
      </c>
      <c r="G543" s="7">
        <f>'RAW MONTHLY'!H545</f>
        <v>0.3611111111111111</v>
      </c>
      <c r="H543" s="8">
        <f>'RAW MONTHLY'!I545</f>
        <v>0.37013888888888885</v>
      </c>
      <c r="I543" s="16">
        <f t="shared" si="26"/>
        <v>0.21666666666666667</v>
      </c>
      <c r="J543" s="30"/>
    </row>
    <row r="544" spans="1:10" ht="30" customHeight="1">
      <c r="A544" t="str">
        <f>'RAW MONTHLY'!C546</f>
        <v>LIBERTY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>
        <f>'RAW MONTHLY'!O546</f>
        <v>0</v>
      </c>
      <c r="F544" s="6" t="e">
        <f t="shared" si="25"/>
        <v>#REF!</v>
      </c>
      <c r="G544" s="7">
        <f>'RAW MONTHLY'!H546</f>
        <v>0.40972222222222227</v>
      </c>
      <c r="H544" s="8">
        <f>'RAW MONTHLY'!I546</f>
        <v>0.41736111111111113</v>
      </c>
      <c r="I544" s="16">
        <f t="shared" si="26"/>
        <v>0.18333333333333332</v>
      </c>
      <c r="J544" s="30"/>
    </row>
    <row r="545" spans="1:10" ht="30" customHeight="1">
      <c r="A545" t="str">
        <f>'RAW MONTHLY'!C547</f>
        <v>LIBERTY 33KV</v>
      </c>
      <c r="B545" s="5" t="str">
        <f>'RAW MONTHLY'!E547</f>
        <v>TCN L/S</v>
      </c>
      <c r="C545" s="5" t="str">
        <f t="shared" si="24"/>
        <v>L/S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0.4909722222222222</v>
      </c>
      <c r="H545" s="8">
        <f>'RAW MONTHLY'!I547</f>
        <v>0.55069444444444449</v>
      </c>
      <c r="I545" s="16">
        <f t="shared" si="26"/>
        <v>1.4333333333333333</v>
      </c>
      <c r="J545" s="37"/>
    </row>
    <row r="546" spans="1:10" ht="30" customHeight="1">
      <c r="A546" t="str">
        <f>'RAW MONTHLY'!C548</f>
        <v>INDUSTRIAL 33KV</v>
      </c>
      <c r="B546" s="5" t="str">
        <f>'RAW MONTHLY'!E548</f>
        <v>TCN L/S</v>
      </c>
      <c r="C546" s="5" t="str">
        <f t="shared" si="24"/>
        <v>L/S</v>
      </c>
      <c r="D546" s="6" t="e">
        <f>'[1]RAW 1'!F548</f>
        <v>#REF!</v>
      </c>
      <c r="E546" s="6">
        <f>'RAW MONTHLY'!O548</f>
        <v>0</v>
      </c>
      <c r="F546" s="6" t="e">
        <f t="shared" si="25"/>
        <v>#REF!</v>
      </c>
      <c r="G546" s="7">
        <f>'RAW MONTHLY'!H548</f>
        <v>0.4909722222222222</v>
      </c>
      <c r="H546" s="8">
        <f>'RAW MONTHLY'!I548</f>
        <v>0.75624999999999998</v>
      </c>
      <c r="I546" s="16">
        <f t="shared" si="26"/>
        <v>6.3666666666666663</v>
      </c>
      <c r="J546" s="27"/>
    </row>
    <row r="547" spans="1:10" ht="30" customHeight="1">
      <c r="A547" t="str">
        <f>'RAW MONTHLY'!C549</f>
        <v>EXPRESS 33KV</v>
      </c>
      <c r="B547" s="5" t="str">
        <f>'RAW MONTHLY'!E549</f>
        <v>EDC F/O</v>
      </c>
      <c r="C547" s="5" t="str">
        <f t="shared" si="24"/>
        <v>EDC</v>
      </c>
      <c r="D547" s="6" t="e">
        <f>'[1]RAW 1'!F549</f>
        <v>#REF!</v>
      </c>
      <c r="E547" s="6">
        <f>'RAW MONTHLY'!O549</f>
        <v>0</v>
      </c>
      <c r="F547" s="6" t="e">
        <f t="shared" si="25"/>
        <v>#REF!</v>
      </c>
      <c r="G547" s="7">
        <f>'RAW MONTHLY'!H549</f>
        <v>0.64652777777777781</v>
      </c>
      <c r="H547" s="8">
        <f>'RAW MONTHLY'!I549</f>
        <v>0.65208333333333335</v>
      </c>
      <c r="I547" s="16">
        <f t="shared" si="26"/>
        <v>0.13333333333333333</v>
      </c>
      <c r="J547" s="27"/>
    </row>
    <row r="548" spans="1:10" ht="30" customHeight="1">
      <c r="A548" t="str">
        <f>'RAW MONTHLY'!C550</f>
        <v>OLUYOLE 33KV</v>
      </c>
      <c r="B548" s="5" t="str">
        <f>'RAW MONTHLY'!E550</f>
        <v>TCN L/S</v>
      </c>
      <c r="C548" s="5" t="str">
        <f t="shared" si="24"/>
        <v>L/S</v>
      </c>
      <c r="D548" s="6" t="e">
        <f>'[1]RAW 1'!F550</f>
        <v>#REF!</v>
      </c>
      <c r="E548" s="6">
        <f>'RAW MONTHLY'!O550</f>
        <v>0</v>
      </c>
      <c r="F548" s="6" t="e">
        <f t="shared" si="25"/>
        <v>#REF!</v>
      </c>
      <c r="G548" s="7">
        <f>'RAW MONTHLY'!H550</f>
        <v>0.67083333333333339</v>
      </c>
      <c r="H548" s="8">
        <f>'RAW MONTHLY'!I550</f>
        <v>0.6791666666666667</v>
      </c>
      <c r="I548" s="16">
        <f t="shared" si="26"/>
        <v>0.2</v>
      </c>
      <c r="J548" s="29"/>
    </row>
    <row r="549" spans="1:10" ht="30" customHeight="1">
      <c r="A549" t="str">
        <f>'RAW MONTHLY'!C551</f>
        <v>ROM 33KV</v>
      </c>
      <c r="B549" s="5" t="str">
        <f>'RAW MONTHLY'!E551</f>
        <v>TCN L/S</v>
      </c>
      <c r="C549" s="5" t="str">
        <f t="shared" si="24"/>
        <v>L/S</v>
      </c>
      <c r="D549" s="6" t="e">
        <f>'[1]RAW 1'!F551</f>
        <v>#REF!</v>
      </c>
      <c r="E549" s="6">
        <f>'RAW MONTHLY'!O551</f>
        <v>0</v>
      </c>
      <c r="F549" s="6" t="e">
        <f t="shared" si="25"/>
        <v>#REF!</v>
      </c>
      <c r="G549" s="7">
        <f>'RAW MONTHLY'!H551</f>
        <v>0.49513888888888885</v>
      </c>
      <c r="H549" s="8">
        <f>'RAW MONTHLY'!I551</f>
        <v>0.99930555555555556</v>
      </c>
      <c r="I549" s="16">
        <f t="shared" si="26"/>
        <v>12.1</v>
      </c>
      <c r="J549" s="42"/>
    </row>
    <row r="550" spans="1:10" ht="30" customHeight="1">
      <c r="A550" t="str">
        <f>'RAW MONTHLY'!C552</f>
        <v>APETE 33KV</v>
      </c>
      <c r="B550" s="5" t="str">
        <f>'RAW MONTHLY'!E552</f>
        <v>EDC L/S</v>
      </c>
      <c r="C550" s="5" t="str">
        <f t="shared" si="24"/>
        <v>L/S</v>
      </c>
      <c r="D550" s="6" t="e">
        <f>'[1]RAW 1'!F552</f>
        <v>#REF!</v>
      </c>
      <c r="E550" s="6">
        <f>'RAW MONTHLY'!O552</f>
        <v>0</v>
      </c>
      <c r="F550" s="6" t="e">
        <f t="shared" si="25"/>
        <v>#REF!</v>
      </c>
      <c r="G550" s="7">
        <f>'RAW MONTHLY'!H552</f>
        <v>0</v>
      </c>
      <c r="H550" s="8">
        <f>'RAW MONTHLY'!I552</f>
        <v>0.99930555555555556</v>
      </c>
      <c r="I550" s="16">
        <f t="shared" si="26"/>
        <v>23.983333333333334</v>
      </c>
      <c r="J550" s="42"/>
    </row>
    <row r="551" spans="1:10" ht="30" customHeight="1">
      <c r="A551" t="str">
        <f>'RAW MONTHLY'!C553</f>
        <v>MINISTER 33KV</v>
      </c>
      <c r="B551" s="5" t="str">
        <f>'RAW MONTHLY'!E553</f>
        <v>EDC F/O</v>
      </c>
      <c r="C551" s="5" t="str">
        <f t="shared" si="24"/>
        <v>EDC</v>
      </c>
      <c r="D551" s="6" t="e">
        <f>'[1]RAW 1'!F553</f>
        <v>#REF!</v>
      </c>
      <c r="E551" s="6">
        <f>'RAW MONTHLY'!O553</f>
        <v>0</v>
      </c>
      <c r="F551" s="6" t="e">
        <f t="shared" si="25"/>
        <v>#REF!</v>
      </c>
      <c r="G551" s="7">
        <f>'RAW MONTHLY'!H553</f>
        <v>0</v>
      </c>
      <c r="H551" s="8">
        <f>'RAW MONTHLY'!I553</f>
        <v>0.7055555555555556</v>
      </c>
      <c r="I551" s="16">
        <f t="shared" si="26"/>
        <v>16.933333333333334</v>
      </c>
      <c r="J551" s="20"/>
    </row>
    <row r="552" spans="1:10" ht="30" customHeight="1">
      <c r="A552" t="str">
        <f>'RAW MONTHLY'!C554</f>
        <v>SAMONDA 33KV</v>
      </c>
      <c r="B552" s="5" t="str">
        <f>'RAW MONTHLY'!E554</f>
        <v>EDC F/O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BAMBOO TREES RESTED ON LINES @ SHASHA CUT OFF, AND AJOKE PLAZA ISOLATED ON FAULT SUSPECT.</v>
      </c>
      <c r="F552" s="6" t="e">
        <f t="shared" si="25"/>
        <v>#REF!</v>
      </c>
      <c r="G552" s="7">
        <f>'RAW MONTHLY'!H554</f>
        <v>0.43333333333333335</v>
      </c>
      <c r="H552" s="8">
        <f>'RAW MONTHLY'!I554</f>
        <v>0.72222222222222221</v>
      </c>
      <c r="I552" s="16">
        <f t="shared" si="26"/>
        <v>6.9333333333333336</v>
      </c>
      <c r="J552" s="20"/>
    </row>
    <row r="553" spans="1:10" ht="30" customHeight="1">
      <c r="A553" t="str">
        <f>'RAW MONTHLY'!C555</f>
        <v>ERUWA TOWN 33KV FDR</v>
      </c>
      <c r="B553" s="5" t="str">
        <f>'RAW MONTHLY'!E555</f>
        <v>TCN/L/S</v>
      </c>
      <c r="C553" s="5" t="str">
        <f t="shared" si="24"/>
        <v>L/S</v>
      </c>
      <c r="D553" s="6" t="e">
        <f>'[1]RAW 1'!F555</f>
        <v>#REF!</v>
      </c>
      <c r="E553" s="6" t="str">
        <f>'RAW MONTHLY'!O555</f>
        <v>TCN TRANSFOMER LIMITATION</v>
      </c>
      <c r="F553" s="6" t="e">
        <f t="shared" si="25"/>
        <v>#REF!</v>
      </c>
      <c r="G553" s="7">
        <f>'RAW MONTHLY'!H555</f>
        <v>0.53472222222222221</v>
      </c>
      <c r="H553" s="8">
        <f>'RAW MONTHLY'!I555</f>
        <v>0.99930555555555556</v>
      </c>
      <c r="I553" s="16">
        <f t="shared" si="26"/>
        <v>11.15</v>
      </c>
      <c r="J553" s="6"/>
    </row>
    <row r="554" spans="1:10" ht="30" customHeight="1">
      <c r="A554" t="str">
        <f>'RAW MONTHLY'!C556</f>
        <v>APATA 33KV FDR</v>
      </c>
      <c r="B554" s="5" t="str">
        <f>'RAW MONTHLY'!E556</f>
        <v>TCN/L/S</v>
      </c>
      <c r="C554" s="5" t="str">
        <f t="shared" si="24"/>
        <v>L/S</v>
      </c>
      <c r="D554" s="6" t="e">
        <f>'[1]RAW 1'!F556</f>
        <v>#REF!</v>
      </c>
      <c r="E554" s="6" t="str">
        <f>'RAW MONTHLY'!O556</f>
        <v>TCN TRANSFORMER LIMITATION</v>
      </c>
      <c r="F554" s="6" t="e">
        <f t="shared" si="25"/>
        <v>#REF!</v>
      </c>
      <c r="G554" s="7">
        <f>'RAW MONTHLY'!H556</f>
        <v>0.67986111111111114</v>
      </c>
      <c r="H554" s="8">
        <f>'RAW MONTHLY'!I556</f>
        <v>0.68472222222222223</v>
      </c>
      <c r="I554" s="16">
        <f t="shared" si="26"/>
        <v>0.11666666666666667</v>
      </c>
      <c r="J554" s="6"/>
    </row>
    <row r="555" spans="1:10" ht="30" customHeight="1">
      <c r="A555" t="str">
        <f>'RAW MONTHLY'!C557</f>
        <v>ERUWA/LANLATE 33KV FDR</v>
      </c>
      <c r="B555" s="5" t="str">
        <f>'RAW MONTHLY'!E557</f>
        <v>TCN/L/S</v>
      </c>
      <c r="C555" s="5" t="str">
        <f t="shared" si="24"/>
        <v>L/S</v>
      </c>
      <c r="D555" s="6" t="e">
        <f>'[1]RAW 1'!F557</f>
        <v>#REF!</v>
      </c>
      <c r="E555" s="6" t="str">
        <f>'RAW MONTHLY'!O557</f>
        <v>TCN TRANSFORMER LIMITATION</v>
      </c>
      <c r="F555" s="6" t="e">
        <f t="shared" si="25"/>
        <v>#REF!</v>
      </c>
      <c r="G555" s="7">
        <f>'RAW MONTHLY'!H557</f>
        <v>0.69652777777777775</v>
      </c>
      <c r="H555" s="8">
        <f>'RAW MONTHLY'!I557</f>
        <v>0.72499999999999998</v>
      </c>
      <c r="I555" s="16">
        <f t="shared" si="26"/>
        <v>0.68333333333333335</v>
      </c>
      <c r="J555" s="6"/>
    </row>
    <row r="556" spans="1:10" ht="30" customHeight="1">
      <c r="A556" t="str">
        <f>'RAW MONTHLY'!C558</f>
        <v>EXPRESS 33KV</v>
      </c>
      <c r="B556" s="5" t="str">
        <f>'RAW MONTHLY'!E558</f>
        <v>TCN L/S</v>
      </c>
      <c r="C556" s="5" t="str">
        <f t="shared" si="24"/>
        <v>L/S</v>
      </c>
      <c r="D556" s="6" t="e">
        <f>'[1]RAW 1'!F558</f>
        <v>#REF!</v>
      </c>
      <c r="E556" s="6" t="str">
        <f>'RAW MONTHLY'!O558</f>
        <v>TCN FREQUENCY CONROL</v>
      </c>
      <c r="F556" s="6" t="e">
        <f t="shared" si="25"/>
        <v>#REF!</v>
      </c>
      <c r="G556" s="7">
        <f>'RAW MONTHLY'!H558</f>
        <v>0.23194444444444443</v>
      </c>
      <c r="H556" s="8">
        <f>'RAW MONTHLY'!I558</f>
        <v>0.28611111111111115</v>
      </c>
      <c r="I556" s="16">
        <f t="shared" si="26"/>
        <v>1.3</v>
      </c>
      <c r="J556" s="6"/>
    </row>
    <row r="557" spans="1:10" ht="30" customHeight="1">
      <c r="A557" t="str">
        <f>'RAW MONTHLY'!C559</f>
        <v>INTERCHANGE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>
        <f>'RAW MONTHLY'!O559</f>
        <v>0</v>
      </c>
      <c r="F557" s="6" t="e">
        <f t="shared" si="25"/>
        <v>#REF!</v>
      </c>
      <c r="G557" s="7">
        <f>'RAW MONTHLY'!H559</f>
        <v>0.51041666666666663</v>
      </c>
      <c r="H557" s="8">
        <f>'RAW MONTHLY'!I559</f>
        <v>0.52638888888888891</v>
      </c>
      <c r="I557" s="16">
        <f t="shared" si="26"/>
        <v>0.38333333333333336</v>
      </c>
      <c r="J557" s="30"/>
    </row>
    <row r="558" spans="1:10" ht="30" customHeight="1">
      <c r="A558" t="str">
        <f>'RAW MONTHLY'!C560</f>
        <v>INDUSTRIAL 33KV</v>
      </c>
      <c r="B558" s="5" t="str">
        <f>'RAW MONTHLY'!E560</f>
        <v>EDC F/O</v>
      </c>
      <c r="C558" s="5" t="str">
        <f t="shared" si="24"/>
        <v>EDC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0.5131944444444444</v>
      </c>
      <c r="H558" s="8">
        <f>'RAW MONTHLY'!I560</f>
        <v>0.52916666666666667</v>
      </c>
      <c r="I558" s="16">
        <f t="shared" si="26"/>
        <v>0.38333333333333336</v>
      </c>
      <c r="J558" s="30"/>
    </row>
    <row r="559" spans="1:10" ht="30" customHeight="1">
      <c r="A559" t="str">
        <f>'RAW MONTHLY'!C561</f>
        <v>OLUYOLE 33KV</v>
      </c>
      <c r="B559" s="5" t="str">
        <f>'RAW MONTHLY'!E561</f>
        <v>EDC F/O</v>
      </c>
      <c r="C559" s="5" t="str">
        <f t="shared" si="24"/>
        <v>EDC</v>
      </c>
      <c r="D559" s="6" t="e">
        <f>'[1]RAW 1'!F561</f>
        <v>#REF!</v>
      </c>
      <c r="E559" s="6">
        <f>'RAW MONTHLY'!O561</f>
        <v>0</v>
      </c>
      <c r="F559" s="6" t="e">
        <f t="shared" si="25"/>
        <v>#REF!</v>
      </c>
      <c r="G559" s="7">
        <f>'RAW MONTHLY'!H561</f>
        <v>0.51874999999999993</v>
      </c>
      <c r="H559" s="8">
        <f>'RAW MONTHLY'!I561</f>
        <v>0.53472222222222221</v>
      </c>
      <c r="I559" s="16">
        <f t="shared" si="26"/>
        <v>0.38333333333333336</v>
      </c>
      <c r="J559" s="30"/>
    </row>
    <row r="560" spans="1:10" ht="30" customHeight="1">
      <c r="A560" t="str">
        <f>'RAW MONTHLY'!C562</f>
        <v>INDUSTRIAL 33KV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0.77083333333333337</v>
      </c>
      <c r="H560" s="8">
        <f>'RAW MONTHLY'!I562</f>
        <v>0.99930555555555556</v>
      </c>
      <c r="I560" s="16">
        <f t="shared" si="26"/>
        <v>5.4833333333333334</v>
      </c>
      <c r="J560" s="30"/>
    </row>
    <row r="561" spans="1:10" ht="30" customHeight="1">
      <c r="A561" t="str">
        <f>'RAW MONTHLY'!C563</f>
        <v>LIBERTY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>
        <f>'RAW MONTHLY'!O563</f>
        <v>0</v>
      </c>
      <c r="F561" s="6" t="e">
        <f t="shared" si="25"/>
        <v>#REF!</v>
      </c>
      <c r="G561" s="7">
        <f>'RAW MONTHLY'!H563</f>
        <v>0.90416666666666667</v>
      </c>
      <c r="H561" s="8">
        <f>'RAW MONTHLY'!I563</f>
        <v>0.93958333333333333</v>
      </c>
      <c r="I561" s="16">
        <f t="shared" si="26"/>
        <v>0.85</v>
      </c>
      <c r="J561" s="30"/>
    </row>
    <row r="562" spans="1:10" ht="30" customHeight="1">
      <c r="A562" t="str">
        <f>'RAW MONTHLY'!C564</f>
        <v>ROM 33KV</v>
      </c>
      <c r="B562" s="5" t="str">
        <f>'RAW MONTHLY'!E564</f>
        <v>TCN L/S</v>
      </c>
      <c r="C562" s="5" t="str">
        <f t="shared" si="24"/>
        <v>L/S</v>
      </c>
      <c r="D562" s="6" t="e">
        <f>'[1]RAW 1'!F564</f>
        <v>#REF!</v>
      </c>
      <c r="E562" s="6">
        <f>'RAW MONTHLY'!O564</f>
        <v>0</v>
      </c>
      <c r="F562" s="6" t="e">
        <f t="shared" si="25"/>
        <v>#REF!</v>
      </c>
      <c r="G562" s="7">
        <f>'RAW MONTHLY'!H564</f>
        <v>0</v>
      </c>
      <c r="H562" s="8">
        <f>'RAW MONTHLY'!I564</f>
        <v>0.34513888888888888</v>
      </c>
      <c r="I562" s="16">
        <f t="shared" si="26"/>
        <v>8.2833333333333332</v>
      </c>
      <c r="J562" s="30"/>
    </row>
    <row r="563" spans="1:10" ht="30" customHeight="1">
      <c r="A563" t="str">
        <f>'RAW MONTHLY'!C565</f>
        <v>ROM 33KV</v>
      </c>
      <c r="B563" s="5" t="str">
        <f>'RAW MONTHLY'!E565</f>
        <v>EDC F/O</v>
      </c>
      <c r="C563" s="5" t="str">
        <f t="shared" si="24"/>
        <v>EDC</v>
      </c>
      <c r="D563" s="6" t="e">
        <f>'[1]RAW 1'!F565</f>
        <v>#REF!</v>
      </c>
      <c r="E563" s="6">
        <f>'RAW MONTHLY'!O565</f>
        <v>0</v>
      </c>
      <c r="F563" s="6" t="e">
        <f t="shared" si="25"/>
        <v>#REF!</v>
      </c>
      <c r="G563" s="7">
        <f>'RAW MONTHLY'!H565</f>
        <v>0.51041666666666663</v>
      </c>
      <c r="H563" s="8">
        <f>'RAW MONTHLY'!I565</f>
        <v>0.53055555555555556</v>
      </c>
      <c r="I563" s="16">
        <f t="shared" si="26"/>
        <v>0.48333333333333334</v>
      </c>
      <c r="J563" s="30"/>
    </row>
    <row r="564" spans="1:10" ht="30" customHeight="1">
      <c r="A564" t="str">
        <f>'RAW MONTHLY'!C566</f>
        <v>ERUWA TOWN 33KV FDR</v>
      </c>
      <c r="B564" s="5" t="str">
        <f>'RAW MONTHLY'!E566</f>
        <v>TCN/L/S</v>
      </c>
      <c r="C564" s="5" t="str">
        <f t="shared" si="24"/>
        <v>L/S</v>
      </c>
      <c r="D564" s="6" t="e">
        <f>'[1]RAW 1'!F566</f>
        <v>#REF!</v>
      </c>
      <c r="E564" s="6" t="str">
        <f>'RAW MONTHLY'!O566</f>
        <v>TCN FREQUENCY CONROL</v>
      </c>
      <c r="F564" s="6" t="e">
        <f t="shared" si="25"/>
        <v>#REF!</v>
      </c>
      <c r="G564" s="7">
        <f>'RAW MONTHLY'!H566</f>
        <v>0</v>
      </c>
      <c r="H564" s="8">
        <f>'RAW MONTHLY'!I566</f>
        <v>0.30555555555555552</v>
      </c>
      <c r="I564" s="16">
        <f t="shared" si="26"/>
        <v>7.333333333333333</v>
      </c>
      <c r="J564" s="30"/>
    </row>
    <row r="565" spans="1:10" ht="30" customHeight="1">
      <c r="A565" t="str">
        <f>'RAW MONTHLY'!C567</f>
        <v>OMI ADIO 33KV FDR</v>
      </c>
      <c r="B565" s="5" t="str">
        <f>'RAW MONTHLY'!E567</f>
        <v>TCN/L/S</v>
      </c>
      <c r="C565" s="5" t="str">
        <f t="shared" si="24"/>
        <v>L/S</v>
      </c>
      <c r="D565" s="6" t="e">
        <f>'[1]RAW 1'!F567</f>
        <v>#REF!</v>
      </c>
      <c r="E565" s="6" t="str">
        <f>'RAW MONTHLY'!O567</f>
        <v>TCN FREQUENCY CONROL</v>
      </c>
      <c r="F565" s="6" t="e">
        <f t="shared" si="25"/>
        <v>#REF!</v>
      </c>
      <c r="G565" s="7">
        <f>'RAW MONTHLY'!H567</f>
        <v>0</v>
      </c>
      <c r="H565" s="8">
        <f>'RAW MONTHLY'!I567</f>
        <v>0.34097222222222223</v>
      </c>
      <c r="I565" s="16">
        <f t="shared" si="26"/>
        <v>8.1833333333333336</v>
      </c>
      <c r="J565" s="37"/>
    </row>
    <row r="566" spans="1:10" ht="30" customHeight="1">
      <c r="A566" t="str">
        <f>'RAW MONTHLY'!C568</f>
        <v>ERUWA/LANLATE 33KV FDR</v>
      </c>
      <c r="B566" s="5" t="str">
        <f>'RAW MONTHLY'!E568</f>
        <v>EDC/E/F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EDC TRANSCIENT FAULT</v>
      </c>
      <c r="F566" s="6" t="e">
        <f t="shared" si="25"/>
        <v>#REF!</v>
      </c>
      <c r="G566" s="7">
        <f>'RAW MONTHLY'!H568</f>
        <v>0.15625</v>
      </c>
      <c r="H566" s="8">
        <f>'RAW MONTHLY'!I568</f>
        <v>0.16180555555555556</v>
      </c>
      <c r="I566" s="16">
        <f t="shared" si="26"/>
        <v>0.13333333333333333</v>
      </c>
      <c r="J566" s="42"/>
    </row>
    <row r="567" spans="1:10" ht="30" customHeight="1">
      <c r="A567" t="str">
        <f>'RAW MONTHLY'!C569</f>
        <v>APATA 33KV FDR</v>
      </c>
      <c r="B567" s="5" t="str">
        <f>'RAW MONTHLY'!E569</f>
        <v>EDC/E/F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EDC TRANSCIENT FAULT</v>
      </c>
      <c r="F567" s="6" t="e">
        <f t="shared" si="25"/>
        <v>#REF!</v>
      </c>
      <c r="G567" s="7">
        <f>'RAW MONTHLY'!H569</f>
        <v>0.15625</v>
      </c>
      <c r="H567" s="8">
        <f>'RAW MONTHLY'!I569</f>
        <v>0.16527777777777777</v>
      </c>
      <c r="I567" s="16">
        <f t="shared" si="26"/>
        <v>0.21666666666666667</v>
      </c>
      <c r="J567" s="42"/>
    </row>
    <row r="568" spans="1:10" ht="30" customHeight="1">
      <c r="A568" t="str">
        <f>'RAW MONTHLY'!C570</f>
        <v>ERUWA/LANLATE 33KV FDR</v>
      </c>
      <c r="B568" s="5" t="str">
        <f>'RAW MONTHLY'!E570</f>
        <v>TCN/L/S</v>
      </c>
      <c r="C568" s="5" t="str">
        <f t="shared" si="24"/>
        <v>L/S</v>
      </c>
      <c r="D568" s="6" t="e">
        <f>'[1]RAW 1'!F570</f>
        <v>#REF!</v>
      </c>
      <c r="E568" s="6" t="str">
        <f>'RAW MONTHLY'!O570</f>
        <v>TCN FREQUENCY CONROL</v>
      </c>
      <c r="F568" s="6" t="e">
        <f t="shared" si="25"/>
        <v>#REF!</v>
      </c>
      <c r="G568" s="7">
        <f>'RAW MONTHLY'!H570</f>
        <v>0.23194444444444443</v>
      </c>
      <c r="H568" s="8">
        <f>'RAW MONTHLY'!I570</f>
        <v>0.28472222222222221</v>
      </c>
      <c r="I568" s="16">
        <f t="shared" si="26"/>
        <v>1.2666666666666666</v>
      </c>
      <c r="J568" s="20"/>
    </row>
    <row r="569" spans="1:10" ht="30" customHeight="1">
      <c r="A569" t="str">
        <f>'RAW MONTHLY'!C571</f>
        <v>APATA 33KV FDR</v>
      </c>
      <c r="B569" s="5" t="str">
        <f>'RAW MONTHLY'!E571</f>
        <v>TCN/L/S</v>
      </c>
      <c r="C569" s="5" t="str">
        <f t="shared" si="24"/>
        <v>L/S</v>
      </c>
      <c r="D569" s="6" t="e">
        <f>'[1]RAW 1'!F571</f>
        <v>#REF!</v>
      </c>
      <c r="E569" s="6" t="str">
        <f>'RAW MONTHLY'!O571</f>
        <v>TCN FREQUENCY CONROL</v>
      </c>
      <c r="F569" s="6" t="e">
        <f t="shared" si="25"/>
        <v>#REF!</v>
      </c>
      <c r="G569" s="7">
        <f>'RAW MONTHLY'!H571</f>
        <v>0.38541666666666669</v>
      </c>
      <c r="H569" s="8">
        <f>'RAW MONTHLY'!I571</f>
        <v>0.43055555555555558</v>
      </c>
      <c r="I569" s="16">
        <f t="shared" si="26"/>
        <v>1.0833333333333333</v>
      </c>
      <c r="J569" s="20"/>
    </row>
    <row r="570" spans="1:10" ht="30" customHeight="1">
      <c r="A570" t="str">
        <f>'RAW MONTHLY'!C572</f>
        <v>ERUWA TOWN 33KV FDR</v>
      </c>
      <c r="B570" s="5" t="str">
        <f>'RAW MONTHLY'!E572</f>
        <v>TCN/L/S</v>
      </c>
      <c r="C570" s="5" t="str">
        <f t="shared" si="24"/>
        <v>L/S</v>
      </c>
      <c r="D570" s="6" t="e">
        <f>'[1]RAW 1'!F572</f>
        <v>#REF!</v>
      </c>
      <c r="E570" s="6" t="str">
        <f>'RAW MONTHLY'!O572</f>
        <v>TCN FREQUENCY CONROL</v>
      </c>
      <c r="F570" s="6" t="e">
        <f t="shared" si="25"/>
        <v>#REF!</v>
      </c>
      <c r="G570" s="7">
        <f>'RAW MONTHLY'!H572</f>
        <v>0.49652777777777773</v>
      </c>
      <c r="H570" s="8">
        <f>'RAW MONTHLY'!I572</f>
        <v>0.99930555555555556</v>
      </c>
      <c r="I570" s="16">
        <f t="shared" si="26"/>
        <v>12.066666666666666</v>
      </c>
      <c r="J570" s="6"/>
    </row>
    <row r="571" spans="1:10" ht="30" customHeight="1">
      <c r="A571" t="str">
        <f>'RAW MONTHLY'!C573</f>
        <v>OMI ADIO 33KV FDR</v>
      </c>
      <c r="B571" s="5" t="str">
        <f>'RAW MONTHLY'!E573</f>
        <v>EDC/E/F</v>
      </c>
      <c r="C571" s="5" t="str">
        <f t="shared" si="24"/>
        <v>EDC</v>
      </c>
      <c r="D571" s="6" t="e">
        <f>'[1]RAW 1'!F573</f>
        <v>#REF!</v>
      </c>
      <c r="E571" s="6" t="str">
        <f>'RAW MONTHLY'!O573</f>
        <v>EDC TRANSCIENT FAULT</v>
      </c>
      <c r="F571" s="6" t="e">
        <f t="shared" si="25"/>
        <v>#REF!</v>
      </c>
      <c r="G571" s="7">
        <f>'RAW MONTHLY'!H573</f>
        <v>0.52013888888888882</v>
      </c>
      <c r="H571" s="8">
        <f>'RAW MONTHLY'!I573</f>
        <v>0.64722222222222225</v>
      </c>
      <c r="I571" s="16">
        <f t="shared" si="26"/>
        <v>3.05</v>
      </c>
      <c r="J571" s="6"/>
    </row>
    <row r="572" spans="1:10" ht="30" customHeight="1">
      <c r="A572" t="str">
        <f>'RAW MONTHLY'!C574</f>
        <v>ERUWA/LANLATE 33KV FDR</v>
      </c>
      <c r="B572" s="5" t="str">
        <f>'RAW MONTHLY'!E574</f>
        <v>EDC/E/F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EDC TRANSCIENT FAULT</v>
      </c>
      <c r="F572" s="6" t="e">
        <f t="shared" si="25"/>
        <v>#REF!</v>
      </c>
      <c r="G572" s="7">
        <f>'RAW MONTHLY'!H574</f>
        <v>0.52013888888888882</v>
      </c>
      <c r="H572" s="8">
        <f>'RAW MONTHLY'!I574</f>
        <v>0.53194444444444444</v>
      </c>
      <c r="I572" s="16">
        <f t="shared" si="26"/>
        <v>0.28333333333333333</v>
      </c>
      <c r="J572" s="6"/>
    </row>
    <row r="573" spans="1:10" ht="30" customHeight="1">
      <c r="A573" t="str">
        <f>'RAW MONTHLY'!C575</f>
        <v>ERUWA/LANLATE 33KV FDR</v>
      </c>
      <c r="B573" s="5" t="str">
        <f>'RAW MONTHLY'!E575</f>
        <v>EDC/E/F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EDC TRANSCIENT FAULT</v>
      </c>
      <c r="F573" s="6" t="e">
        <f t="shared" si="25"/>
        <v>#REF!</v>
      </c>
      <c r="G573" s="7">
        <f>'RAW MONTHLY'!H575</f>
        <v>0.54236111111111118</v>
      </c>
      <c r="H573" s="8">
        <f>'RAW MONTHLY'!I575</f>
        <v>0.55138888888888882</v>
      </c>
      <c r="I573" s="16">
        <f t="shared" si="26"/>
        <v>0.21666666666666667</v>
      </c>
      <c r="J573" s="6"/>
    </row>
    <row r="574" spans="1:10" ht="30" customHeight="1">
      <c r="A574" t="str">
        <f>'RAW MONTHLY'!C576</f>
        <v>APATA 33KV FDR</v>
      </c>
      <c r="B574" s="5" t="str">
        <f>'RAW MONTHLY'!E576</f>
        <v>EDC/E/F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EDC TRANSCIENT FAULT</v>
      </c>
      <c r="F574" s="6" t="e">
        <f t="shared" si="25"/>
        <v>#REF!</v>
      </c>
      <c r="G574" s="7">
        <f>'RAW MONTHLY'!H576</f>
        <v>0.59027777777777779</v>
      </c>
      <c r="H574" s="8">
        <f>'RAW MONTHLY'!I576</f>
        <v>0.61527777777777781</v>
      </c>
      <c r="I574" s="16">
        <f t="shared" si="26"/>
        <v>0.6</v>
      </c>
      <c r="J574" s="20"/>
    </row>
    <row r="575" spans="1:10" ht="30" customHeight="1">
      <c r="A575" t="str">
        <f>'RAW MONTHLY'!C577</f>
        <v>ERUWA/LANLATE 33KV FDR</v>
      </c>
      <c r="B575" s="5" t="str">
        <f>'RAW MONTHLY'!E577</f>
        <v>TCN/L/S</v>
      </c>
      <c r="C575" s="5" t="str">
        <f t="shared" si="24"/>
        <v>L/S</v>
      </c>
      <c r="D575" s="6" t="e">
        <f>'[1]RAW 1'!F577</f>
        <v>#REF!</v>
      </c>
      <c r="E575" s="6" t="str">
        <f>'RAW MONTHLY'!O577</f>
        <v>TCN FREQUENCY CONROL</v>
      </c>
      <c r="F575" s="6" t="e">
        <f t="shared" si="25"/>
        <v>#REF!</v>
      </c>
      <c r="G575" s="7">
        <f>'RAW MONTHLY'!H577</f>
        <v>0.80347222222222225</v>
      </c>
      <c r="H575" s="8">
        <f>'RAW MONTHLY'!I577</f>
        <v>0.81458333333333333</v>
      </c>
      <c r="I575" s="16">
        <f t="shared" si="26"/>
        <v>0.26666666666666666</v>
      </c>
      <c r="J575" s="20"/>
    </row>
    <row r="576" spans="1:10" ht="30" customHeight="1">
      <c r="A576" t="str">
        <f>'RAW MONTHLY'!C578</f>
        <v>APATA 33KV FDR</v>
      </c>
      <c r="B576" s="5" t="str">
        <f>'RAW MONTHLY'!E578</f>
        <v>TCN/L/S</v>
      </c>
      <c r="C576" s="5" t="str">
        <f t="shared" si="24"/>
        <v>L/S</v>
      </c>
      <c r="D576" s="6" t="e">
        <f>'[1]RAW 1'!F578</f>
        <v>#REF!</v>
      </c>
      <c r="E576" s="6" t="str">
        <f>'RAW MONTHLY'!O578</f>
        <v>TCN FREQUENCY CONROL</v>
      </c>
      <c r="F576" s="6" t="e">
        <f t="shared" si="25"/>
        <v>#REF!</v>
      </c>
      <c r="G576" s="7">
        <f>'RAW MONTHLY'!H578</f>
        <v>0.80486111111111114</v>
      </c>
      <c r="H576" s="8">
        <f>'RAW MONTHLY'!I578</f>
        <v>0.81736111111111109</v>
      </c>
      <c r="I576" s="16">
        <f t="shared" si="26"/>
        <v>0.3</v>
      </c>
      <c r="J576" s="20"/>
    </row>
    <row r="577" spans="1:10" ht="30" customHeight="1">
      <c r="A577" t="str">
        <f>'RAW MONTHLY'!C579</f>
        <v>ERUWA/LANLATE 33KV FDR</v>
      </c>
      <c r="B577" s="5" t="str">
        <f>'RAW MONTHLY'!E579</f>
        <v>EDC/E/F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EDC TRANSCIENT FAULT</v>
      </c>
      <c r="F577" s="6" t="e">
        <f t="shared" si="25"/>
        <v>#REF!</v>
      </c>
      <c r="G577" s="7">
        <f>'RAW MONTHLY'!H579</f>
        <v>0.84027777777777779</v>
      </c>
      <c r="H577" s="8">
        <f>'RAW MONTHLY'!I579</f>
        <v>0.94097222222222221</v>
      </c>
      <c r="I577" s="16">
        <f t="shared" si="26"/>
        <v>2.4166666666666665</v>
      </c>
      <c r="J577" s="20"/>
    </row>
    <row r="578" spans="1:10" ht="30" customHeight="1">
      <c r="A578" t="str">
        <f>'RAW MONTHLY'!C580</f>
        <v>APATA 33KV FDR</v>
      </c>
      <c r="B578" s="5" t="str">
        <f>'RAW MONTHLY'!E580</f>
        <v>EDC/E/F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EDC TRANSCIENT FAULT</v>
      </c>
      <c r="F578" s="6" t="e">
        <f t="shared" si="25"/>
        <v>#REF!</v>
      </c>
      <c r="G578" s="7">
        <f>'RAW MONTHLY'!H580</f>
        <v>0.87986111111111109</v>
      </c>
      <c r="H578" s="8">
        <f>'RAW MONTHLY'!I580</f>
        <v>0.93888888888888899</v>
      </c>
      <c r="I578" s="16">
        <f t="shared" si="26"/>
        <v>1.4166666666666667</v>
      </c>
      <c r="J578" s="37"/>
    </row>
    <row r="579" spans="1:10" ht="30" customHeight="1">
      <c r="A579" t="str">
        <f>'RAW MONTHLY'!C581</f>
        <v>APETE 33KV</v>
      </c>
      <c r="B579" s="5" t="str">
        <f>'RAW MONTHLY'!E581</f>
        <v>EDC L/S</v>
      </c>
      <c r="C579" s="5" t="str">
        <f t="shared" si="24"/>
        <v>L/S</v>
      </c>
      <c r="D579" s="6" t="e">
        <f>'[1]RAW 1'!F581</f>
        <v>#REF!</v>
      </c>
      <c r="E579" s="6">
        <f>'RAW MONTHLY'!O581</f>
        <v>0</v>
      </c>
      <c r="F579" s="6" t="e">
        <f t="shared" si="25"/>
        <v>#REF!</v>
      </c>
      <c r="G579" s="7">
        <f>'RAW MONTHLY'!H581</f>
        <v>0</v>
      </c>
      <c r="H579" s="8">
        <f>'RAW MONTHLY'!I581</f>
        <v>0.34236111111111112</v>
      </c>
      <c r="I579" s="16">
        <f t="shared" si="26"/>
        <v>8.2166666666666668</v>
      </c>
      <c r="J579" s="30"/>
    </row>
    <row r="580" spans="1:10" ht="30" customHeight="1">
      <c r="A580" t="str">
        <f>'RAW MONTHLY'!C582</f>
        <v>MINISTER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0.23055555555555554</v>
      </c>
      <c r="H580" s="8">
        <f>'RAW MONTHLY'!I582</f>
        <v>0.56874999999999998</v>
      </c>
      <c r="I580" s="16">
        <f t="shared" ref="I580:I643" si="29">HOUR(H580-G580)+MINUTE(H580-G580)/60</f>
        <v>8.1166666666666671</v>
      </c>
      <c r="J580" s="30"/>
    </row>
    <row r="581" spans="1:10" ht="30" customHeight="1">
      <c r="A581" t="str">
        <f>'RAW MONTHLY'!C583</f>
        <v>APETE 33KV</v>
      </c>
      <c r="B581" s="5" t="str">
        <f>'RAW MONTHLY'!E583</f>
        <v>EDC L/S</v>
      </c>
      <c r="C581" s="5" t="str">
        <f t="shared" si="27"/>
        <v>L/S</v>
      </c>
      <c r="D581" s="6" t="e">
        <f>'[1]RAW 1'!F583</f>
        <v>#REF!</v>
      </c>
      <c r="E581" s="6">
        <f>'RAW MONTHLY'!O583</f>
        <v>0</v>
      </c>
      <c r="F581" s="6" t="e">
        <f t="shared" si="28"/>
        <v>#REF!</v>
      </c>
      <c r="G581" s="7">
        <f>'RAW MONTHLY'!H583</f>
        <v>0.3833333333333333</v>
      </c>
      <c r="H581" s="8">
        <f>'RAW MONTHLY'!I583</f>
        <v>0.44375000000000003</v>
      </c>
      <c r="I581" s="16">
        <f t="shared" si="29"/>
        <v>1.45</v>
      </c>
      <c r="J581" s="30"/>
    </row>
    <row r="582" spans="1:10" ht="30" customHeight="1">
      <c r="A582" t="str">
        <f>'RAW MONTHLY'!C584</f>
        <v>ELEYELE  33KV</v>
      </c>
      <c r="B582" s="5" t="str">
        <f>'RAW MONTHLY'!E584</f>
        <v>TCN L/S</v>
      </c>
      <c r="C582" s="5" t="str">
        <f t="shared" si="27"/>
        <v>L/S</v>
      </c>
      <c r="D582" s="6" t="e">
        <f>'[1]RAW 1'!F584</f>
        <v>#REF!</v>
      </c>
      <c r="E582" s="6">
        <f>'RAW MONTHLY'!O584</f>
        <v>0</v>
      </c>
      <c r="F582" s="6" t="e">
        <f t="shared" si="28"/>
        <v>#REF!</v>
      </c>
      <c r="G582" s="7">
        <f>'RAW MONTHLY'!H584</f>
        <v>0.3833333333333333</v>
      </c>
      <c r="H582" s="8">
        <f>'RAW MONTHLY'!I584</f>
        <v>0.42986111111111108</v>
      </c>
      <c r="I582" s="16">
        <f t="shared" si="29"/>
        <v>1.1166666666666667</v>
      </c>
      <c r="J582" s="37"/>
    </row>
    <row r="583" spans="1:10" ht="30" customHeight="1">
      <c r="A583" t="str">
        <f>'RAW MONTHLY'!C585</f>
        <v>IYAGANKU  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0.49791666666666662</v>
      </c>
      <c r="H583" s="8">
        <f>'RAW MONTHLY'!I585</f>
        <v>0.51250000000000007</v>
      </c>
      <c r="I583" s="16">
        <f t="shared" si="29"/>
        <v>0.35</v>
      </c>
      <c r="J583" s="30"/>
    </row>
    <row r="584" spans="1:10" ht="30" customHeight="1">
      <c r="A584" t="str">
        <f>'RAW MONTHLY'!C586</f>
        <v>APETE 33KV</v>
      </c>
      <c r="B584" s="5" t="str">
        <f>'RAW MONTHLY'!E586</f>
        <v>EDC L/S</v>
      </c>
      <c r="C584" s="5" t="str">
        <f t="shared" si="27"/>
        <v>L/S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0.5493055555555556</v>
      </c>
      <c r="H584" s="8">
        <f>'RAW MONTHLY'!I586</f>
        <v>0.57777777777777783</v>
      </c>
      <c r="I584" s="16">
        <f t="shared" si="29"/>
        <v>0.68333333333333335</v>
      </c>
      <c r="J584" s="30"/>
    </row>
    <row r="585" spans="1:10" ht="30" customHeight="1">
      <c r="A585" t="str">
        <f>'RAW MONTHLY'!C587</f>
        <v>APETE 33KV</v>
      </c>
      <c r="B585" s="5" t="str">
        <f>'RAW MONTHLY'!E587</f>
        <v>EDC L/S</v>
      </c>
      <c r="C585" s="5" t="str">
        <f t="shared" si="27"/>
        <v>L/S</v>
      </c>
      <c r="D585" s="6" t="e">
        <f>'[1]RAW 1'!F587</f>
        <v>#REF!</v>
      </c>
      <c r="E585" s="6">
        <f>'RAW MONTHLY'!O587</f>
        <v>0</v>
      </c>
      <c r="F585" s="6" t="e">
        <f t="shared" si="28"/>
        <v>#REF!</v>
      </c>
      <c r="G585" s="7">
        <f>'RAW MONTHLY'!H587</f>
        <v>0.59027777777777779</v>
      </c>
      <c r="H585" s="8">
        <f>'RAW MONTHLY'!I587</f>
        <v>0.99930555555555556</v>
      </c>
      <c r="I585" s="16">
        <f t="shared" si="29"/>
        <v>9.8166666666666664</v>
      </c>
      <c r="J585" s="30"/>
    </row>
    <row r="586" spans="1:10" ht="30" customHeight="1">
      <c r="A586" t="str">
        <f>'RAW MONTHLY'!C588</f>
        <v>MINISTER 33KV</v>
      </c>
      <c r="B586" s="5" t="str">
        <f>'RAW MONTHLY'!E588</f>
        <v>EDC P/O</v>
      </c>
      <c r="C586" s="5" t="str">
        <f t="shared" si="27"/>
        <v>EDC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0.69444444444444453</v>
      </c>
      <c r="H586" s="8">
        <f>'RAW MONTHLY'!I588</f>
        <v>0.72986111111111107</v>
      </c>
      <c r="I586" s="16">
        <f t="shared" si="29"/>
        <v>0.85</v>
      </c>
      <c r="J586" s="30"/>
    </row>
    <row r="587" spans="1:10" ht="30" customHeight="1">
      <c r="A587" t="str">
        <f>'RAW MONTHLY'!C589</f>
        <v>AGODI 1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>
        <f>'RAW MONTHLY'!O589</f>
        <v>0</v>
      </c>
      <c r="F587" s="6" t="e">
        <f t="shared" si="28"/>
        <v>#REF!</v>
      </c>
      <c r="G587" s="7">
        <f>'RAW MONTHLY'!H589</f>
        <v>0.86458333333333337</v>
      </c>
      <c r="H587" s="8">
        <f>'RAW MONTHLY'!I589</f>
        <v>0.92152777777777783</v>
      </c>
      <c r="I587" s="16">
        <f t="shared" si="29"/>
        <v>1.3666666666666667</v>
      </c>
      <c r="J587" s="37"/>
    </row>
    <row r="588" spans="1:10" ht="30" customHeight="1">
      <c r="A588" t="str">
        <f>'RAW MONTHLY'!C590</f>
        <v>AGODI 1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>
        <f>'RAW MONTHLY'!O590</f>
        <v>0</v>
      </c>
      <c r="F588" s="6" t="e">
        <f t="shared" si="28"/>
        <v>#REF!</v>
      </c>
      <c r="G588" s="7">
        <f>'RAW MONTHLY'!H590</f>
        <v>0.96597222222222223</v>
      </c>
      <c r="H588" s="8">
        <f>'RAW MONTHLY'!I590</f>
        <v>0.97222222222222221</v>
      </c>
      <c r="I588" s="16">
        <f t="shared" si="29"/>
        <v>0.15</v>
      </c>
      <c r="J588" s="30"/>
    </row>
    <row r="589" spans="1:10" ht="30" customHeight="1">
      <c r="A589" t="str">
        <f>'RAW MONTHLY'!C591</f>
        <v>AGODI 1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>
        <f>'RAW MONTHLY'!O591</f>
        <v>0</v>
      </c>
      <c r="F589" s="6" t="e">
        <f t="shared" si="28"/>
        <v>#REF!</v>
      </c>
      <c r="G589" s="7">
        <f>'RAW MONTHLY'!H591</f>
        <v>0.97222222222222221</v>
      </c>
      <c r="H589" s="8">
        <f>'RAW MONTHLY'!I591</f>
        <v>0.99930555555555556</v>
      </c>
      <c r="I589" s="16">
        <f t="shared" si="29"/>
        <v>0.65</v>
      </c>
      <c r="J589" s="27"/>
    </row>
    <row r="590" spans="1:10" ht="30" customHeight="1">
      <c r="A590" t="str">
        <f>'RAW MONTHLY'!C592</f>
        <v>INDUSTRIAL 33KV</v>
      </c>
      <c r="B590" s="5" t="str">
        <f>'RAW MONTHLY'!E592</f>
        <v>EDC 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TWISTED CONDUCTOR SEPARATED ALONG LAGOS IBADAN EXPRESS ROAD.</v>
      </c>
      <c r="F590" s="6" t="e">
        <f t="shared" si="28"/>
        <v>#REF!</v>
      </c>
      <c r="G590" s="7">
        <f>'RAW MONTHLY'!H592</f>
        <v>0</v>
      </c>
      <c r="H590" s="8">
        <f>'RAW MONTHLY'!I592</f>
        <v>0.61805555555555558</v>
      </c>
      <c r="I590" s="16">
        <f t="shared" si="29"/>
        <v>14.833333333333334</v>
      </c>
      <c r="J590" s="27"/>
    </row>
    <row r="591" spans="1:10" ht="30" customHeight="1">
      <c r="A591" t="str">
        <f>'RAW MONTHLY'!C593</f>
        <v>EXPRESS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 t="str">
        <f>'RAW MONTHLY'!O593</f>
        <v>TRIPPED TRIED AND STAYED</v>
      </c>
      <c r="F591" s="6" t="e">
        <f t="shared" si="28"/>
        <v>#REF!</v>
      </c>
      <c r="G591" s="7">
        <f>'RAW MONTHLY'!H593</f>
        <v>0.55138888888888882</v>
      </c>
      <c r="H591" s="8">
        <f>'RAW MONTHLY'!I593</f>
        <v>0.55972222222222223</v>
      </c>
      <c r="I591" s="16">
        <f t="shared" si="29"/>
        <v>0.2</v>
      </c>
      <c r="J591" s="29"/>
    </row>
    <row r="592" spans="1:10" ht="30" customHeight="1">
      <c r="A592" t="str">
        <f>'RAW MONTHLY'!C594</f>
        <v>EXPRESS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TRIPPED TRIED AND STAYED</v>
      </c>
      <c r="F592" s="6" t="e">
        <f t="shared" si="28"/>
        <v>#REF!</v>
      </c>
      <c r="G592" s="7">
        <f>'RAW MONTHLY'!H594</f>
        <v>0.7729166666666667</v>
      </c>
      <c r="H592" s="8">
        <f>'RAW MONTHLY'!I594</f>
        <v>0.90486111111111101</v>
      </c>
      <c r="I592" s="16">
        <f t="shared" si="29"/>
        <v>3.1666666666666665</v>
      </c>
      <c r="J592" s="42"/>
    </row>
    <row r="593" spans="1:10" ht="30" customHeight="1">
      <c r="A593" t="str">
        <f>'RAW MONTHLY'!C595</f>
        <v>OLUYOLE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TRIPPED TRIED AND STAYED</v>
      </c>
      <c r="F593" s="6" t="e">
        <f t="shared" si="28"/>
        <v>#REF!</v>
      </c>
      <c r="G593" s="7">
        <f>'RAW MONTHLY'!H595</f>
        <v>0.77430555555555547</v>
      </c>
      <c r="H593" s="8">
        <f>'RAW MONTHLY'!I595</f>
        <v>0.90416666666666667</v>
      </c>
      <c r="I593" s="16">
        <f t="shared" si="29"/>
        <v>3.1166666666666667</v>
      </c>
      <c r="J593" s="42"/>
    </row>
    <row r="594" spans="1:10" ht="30" customHeight="1">
      <c r="A594" t="str">
        <f>'RAW MONTHLY'!C596</f>
        <v>INDUSTRIAL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TRIPPED TRIED AND STAYED</v>
      </c>
      <c r="F594" s="6" t="e">
        <f t="shared" si="28"/>
        <v>#REF!</v>
      </c>
      <c r="G594" s="7">
        <f>'RAW MONTHLY'!H596</f>
        <v>0.77430555555555547</v>
      </c>
      <c r="H594" s="8">
        <f>'RAW MONTHLY'!I596</f>
        <v>0.90625</v>
      </c>
      <c r="I594" s="16">
        <f t="shared" si="29"/>
        <v>3.1666666666666665</v>
      </c>
      <c r="J594" s="20"/>
    </row>
    <row r="595" spans="1:10" ht="30" customHeight="1">
      <c r="A595" t="str">
        <f>'RAW MONTHLY'!C597</f>
        <v>INTERCHANGE 33KV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0.77986111111111101</v>
      </c>
      <c r="H595" s="8">
        <f>'RAW MONTHLY'!I597</f>
        <v>0.99930555555555556</v>
      </c>
      <c r="I595" s="16">
        <f t="shared" si="29"/>
        <v>5.2666666666666666</v>
      </c>
      <c r="J595" s="20"/>
    </row>
    <row r="596" spans="1:10" ht="30" customHeight="1">
      <c r="A596" t="str">
        <f>'RAW MONTHLY'!C598</f>
        <v>ROM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0.77986111111111101</v>
      </c>
      <c r="H596" s="8">
        <f>'RAW MONTHLY'!I598</f>
        <v>0.99930555555555556</v>
      </c>
      <c r="I596" s="16">
        <f t="shared" si="29"/>
        <v>5.2666666666666666</v>
      </c>
    </row>
    <row r="597" spans="1:10" ht="30" customHeight="1">
      <c r="A597" t="str">
        <f>'RAW MONTHLY'!C599</f>
        <v>APETE 33KV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>REPORT OF HT FALLING POLE AT ALAKUTA AREA</v>
      </c>
      <c r="F597" s="6" t="e">
        <f t="shared" si="28"/>
        <v>#REF!</v>
      </c>
      <c r="G597" s="7">
        <f>'RAW MONTHLY'!H599</f>
        <v>0</v>
      </c>
      <c r="H597" s="8">
        <f>'RAW MONTHLY'!I599</f>
        <v>0.71597222222222223</v>
      </c>
      <c r="I597" s="16">
        <f t="shared" si="29"/>
        <v>17.183333333333334</v>
      </c>
    </row>
    <row r="598" spans="1:10" ht="30" customHeight="1">
      <c r="A598" t="str">
        <f>'RAW MONTHLY'!C600</f>
        <v>AGODI 1 33KV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TRIPPING</v>
      </c>
      <c r="F598" s="6" t="e">
        <f t="shared" si="28"/>
        <v>#REF!</v>
      </c>
      <c r="G598" s="7">
        <f>'RAW MONTHLY'!H600</f>
        <v>0</v>
      </c>
      <c r="H598" s="8">
        <f>'RAW MONTHLY'!I600</f>
        <v>0.54027777777777775</v>
      </c>
      <c r="I598" s="16">
        <f t="shared" si="29"/>
        <v>12.966666666666667</v>
      </c>
    </row>
    <row r="599" spans="1:10" ht="30" customHeight="1">
      <c r="A599" t="str">
        <f>'RAW MONTHLY'!C601</f>
        <v>MINISTER 33KV</v>
      </c>
      <c r="B599" s="5" t="str">
        <f>'RAW MONTHLY'!E601</f>
        <v>EDC F/O</v>
      </c>
      <c r="C599" s="5" t="str">
        <f t="shared" si="27"/>
        <v>EDC</v>
      </c>
      <c r="D599" s="6" t="e">
        <f>'[1]RAW 1'!F601</f>
        <v>#REF!</v>
      </c>
      <c r="E599" s="6" t="str">
        <f>'RAW MONTHLY'!O601</f>
        <v xml:space="preserve">FORCED OUTAGE </v>
      </c>
      <c r="F599" s="6" t="e">
        <f t="shared" si="28"/>
        <v>#REF!</v>
      </c>
      <c r="G599" s="7">
        <f>'RAW MONTHLY'!H601</f>
        <v>0</v>
      </c>
      <c r="H599" s="8">
        <f>'RAW MONTHLY'!I601</f>
        <v>0.97499999999999998</v>
      </c>
      <c r="I599" s="16">
        <f t="shared" si="29"/>
        <v>23.4</v>
      </c>
    </row>
    <row r="600" spans="1:10" ht="30" customHeight="1">
      <c r="A600" t="str">
        <f>'RAW MONTHLY'!C602</f>
        <v>FANMILK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</v>
      </c>
      <c r="H600" s="8">
        <f>'RAW MONTHLY'!I602</f>
        <v>0.61527777777777781</v>
      </c>
      <c r="I600" s="16">
        <f t="shared" si="29"/>
        <v>14.766666666666667</v>
      </c>
    </row>
    <row r="601" spans="1:10" ht="30" customHeight="1">
      <c r="A601" t="str">
        <f>'RAW MONTHLY'!C603</f>
        <v>AGODI 2 33KV</v>
      </c>
      <c r="B601" s="5" t="str">
        <f>'RAW MONTHLY'!E603</f>
        <v>EDC P/O</v>
      </c>
      <c r="C601" s="5" t="str">
        <f t="shared" si="27"/>
        <v>EDC</v>
      </c>
      <c r="D601" s="6" t="e">
        <f>'[1]RAW 1'!F603</f>
        <v>#REF!</v>
      </c>
      <c r="E601" s="6" t="str">
        <f>'RAW MONTHLY'!O603</f>
        <v>AS SAFE SPACE ON AGODI LINE 1</v>
      </c>
      <c r="F601" s="6" t="e">
        <f t="shared" si="28"/>
        <v>#REF!</v>
      </c>
      <c r="G601" s="7">
        <f>'RAW MONTHLY'!H603</f>
        <v>0.3666666666666667</v>
      </c>
      <c r="H601" s="8">
        <f>'RAW MONTHLY'!I603</f>
        <v>0.5395833333333333</v>
      </c>
      <c r="I601" s="16">
        <f t="shared" si="29"/>
        <v>4.1500000000000004</v>
      </c>
    </row>
    <row r="602" spans="1:10" ht="30" customHeight="1">
      <c r="A602" t="str">
        <f>'RAW MONTHLY'!C604</f>
        <v>T-2B 15MVA @ JERICHO</v>
      </c>
      <c r="B602" s="5" t="str">
        <f>'RAW MONTHLY'!E604</f>
        <v>EDC F/O</v>
      </c>
      <c r="C602" s="5" t="str">
        <f t="shared" si="27"/>
        <v>EDC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0.6694444444444444</v>
      </c>
      <c r="H602" s="8">
        <f>'RAW MONTHLY'!I604</f>
        <v>0.79861111111111116</v>
      </c>
      <c r="I602" s="16">
        <f t="shared" si="29"/>
        <v>3.1</v>
      </c>
    </row>
    <row r="603" spans="1:10" ht="30" customHeight="1">
      <c r="A603" t="str">
        <f>'RAW MONTHLY'!C605</f>
        <v>ELEYELE  33KV</v>
      </c>
      <c r="B603" s="5" t="str">
        <f>'RAW MONTHLY'!E605</f>
        <v>EDC F/O</v>
      </c>
      <c r="C603" s="5" t="str">
        <f t="shared" si="27"/>
        <v>EDC</v>
      </c>
      <c r="D603" s="6" t="e">
        <f>'[1]RAW 1'!F605</f>
        <v>#REF!</v>
      </c>
      <c r="E603" s="6">
        <f>'RAW MONTHLY'!O605</f>
        <v>0</v>
      </c>
      <c r="F603" s="6" t="e">
        <f t="shared" si="28"/>
        <v>#REF!</v>
      </c>
      <c r="G603" s="7">
        <f>'RAW MONTHLY'!H605</f>
        <v>0.71875</v>
      </c>
      <c r="H603" s="8">
        <f>'RAW MONTHLY'!I605</f>
        <v>0.75208333333333333</v>
      </c>
      <c r="I603" s="16">
        <f t="shared" si="29"/>
        <v>0.8</v>
      </c>
    </row>
    <row r="604" spans="1:10" ht="30" customHeight="1">
      <c r="A604" t="str">
        <f>'RAW MONTHLY'!C606</f>
        <v>APETE 33KV</v>
      </c>
      <c r="B604" s="5" t="str">
        <f>'RAW MONTHLY'!E606</f>
        <v>EDC F/O</v>
      </c>
      <c r="C604" s="5" t="str">
        <f t="shared" si="27"/>
        <v>EDC</v>
      </c>
      <c r="D604" s="6" t="e">
        <f>'[1]RAW 1'!F606</f>
        <v>#REF!</v>
      </c>
      <c r="E604" s="6">
        <f>'RAW MONTHLY'!O606</f>
        <v>0</v>
      </c>
      <c r="F604" s="6" t="e">
        <f t="shared" si="28"/>
        <v>#REF!</v>
      </c>
      <c r="G604" s="7">
        <f>'RAW MONTHLY'!H606</f>
        <v>0.71875</v>
      </c>
      <c r="H604" s="8">
        <f>'RAW MONTHLY'!I606</f>
        <v>0.99930555555555556</v>
      </c>
      <c r="I604" s="16">
        <f t="shared" si="29"/>
        <v>6.7333333333333334</v>
      </c>
    </row>
    <row r="605" spans="1:10" ht="30" customHeight="1">
      <c r="A605" t="str">
        <f>'RAW MONTHLY'!C607</f>
        <v>AGODI 1 33KV</v>
      </c>
      <c r="B605" s="5" t="str">
        <f>'RAW MONTHLY'!E607</f>
        <v>EDC F/O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HEAVY RAINS</v>
      </c>
      <c r="F605" s="6" t="e">
        <f t="shared" si="28"/>
        <v>#REF!</v>
      </c>
      <c r="G605" s="7">
        <f>'RAW MONTHLY'!H607</f>
        <v>0.76874999999999993</v>
      </c>
      <c r="H605" s="8">
        <f>'RAW MONTHLY'!I607</f>
        <v>0.90972222222222221</v>
      </c>
      <c r="I605" s="16">
        <f t="shared" si="29"/>
        <v>3.3833333333333333</v>
      </c>
    </row>
    <row r="606" spans="1:10" ht="30" customHeight="1">
      <c r="A606" t="str">
        <f>'RAW MONTHLY'!C608</f>
        <v>SAMODA 33KV</v>
      </c>
      <c r="B606" s="5" t="str">
        <f>'RAW MONTHLY'!E608</f>
        <v>EDC F/O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HEAVY RAINS</v>
      </c>
      <c r="F606" s="6" t="e">
        <f t="shared" si="28"/>
        <v>#REF!</v>
      </c>
      <c r="G606" s="7">
        <f>'RAW MONTHLY'!H608</f>
        <v>0.7729166666666667</v>
      </c>
      <c r="H606" s="8">
        <f>'RAW MONTHLY'!I608</f>
        <v>0.99930555555555556</v>
      </c>
      <c r="I606" s="16">
        <f t="shared" si="29"/>
        <v>5.4333333333333336</v>
      </c>
    </row>
    <row r="607" spans="1:10" ht="30" customHeight="1">
      <c r="A607" t="str">
        <f>'RAW MONTHLY'!C609</f>
        <v>ELEYELE  33KV</v>
      </c>
      <c r="B607" s="5" t="str">
        <f>'RAW MONTHLY'!E609</f>
        <v>EDC F/O</v>
      </c>
      <c r="C607" s="5" t="str">
        <f t="shared" si="27"/>
        <v>EDC</v>
      </c>
      <c r="D607" s="6" t="e">
        <f>'[1]RAW 1'!F609</f>
        <v>#REF!</v>
      </c>
      <c r="E607" s="6" t="str">
        <f>'RAW MONTHLY'!O609</f>
        <v>HEAVY RAINS</v>
      </c>
      <c r="F607" s="6" t="e">
        <f t="shared" si="28"/>
        <v>#REF!</v>
      </c>
      <c r="G607" s="7">
        <f>'RAW MONTHLY'!H609</f>
        <v>0.77708333333333324</v>
      </c>
      <c r="H607" s="8">
        <f>'RAW MONTHLY'!I609</f>
        <v>0.90833333333333333</v>
      </c>
      <c r="I607" s="17">
        <f t="shared" si="29"/>
        <v>3.15</v>
      </c>
    </row>
    <row r="608" spans="1:10" ht="30" customHeight="1">
      <c r="A608" t="str">
        <f>'RAW MONTHLY'!C610</f>
        <v>ERUWA TOWN 33KV FDR</v>
      </c>
      <c r="B608" s="5" t="str">
        <f>'RAW MONTHLY'!E610</f>
        <v>TCN/L/S</v>
      </c>
      <c r="C608" s="5" t="str">
        <f t="shared" si="27"/>
        <v>L/S</v>
      </c>
      <c r="D608" s="6" t="e">
        <f>'[1]RAW 1'!F610</f>
        <v>#REF!</v>
      </c>
      <c r="E608" s="6" t="str">
        <f>'RAW MONTHLY'!O610</f>
        <v>TCN TRANSFOMER LIMITATION</v>
      </c>
      <c r="F608" s="6" t="e">
        <f t="shared" si="28"/>
        <v>#REF!</v>
      </c>
      <c r="G608" s="7">
        <f>'RAW MONTHLY'!H610</f>
        <v>0</v>
      </c>
      <c r="H608" s="8">
        <f>'RAW MONTHLY'!I610</f>
        <v>0.34375</v>
      </c>
      <c r="I608" s="17">
        <f t="shared" si="29"/>
        <v>8.25</v>
      </c>
    </row>
    <row r="609" spans="1:9" ht="24.95" customHeight="1">
      <c r="A609" t="str">
        <f>'RAW MONTHLY'!C611</f>
        <v>OMI ADIO 33KV FDR</v>
      </c>
      <c r="B609" s="5" t="str">
        <f>'RAW MONTHLY'!E611</f>
        <v>TCN/L/S</v>
      </c>
      <c r="C609" s="5" t="str">
        <f t="shared" si="27"/>
        <v>L/S</v>
      </c>
      <c r="D609" s="6" t="e">
        <f>'[1]RAW 1'!F611</f>
        <v>#REF!</v>
      </c>
      <c r="E609" s="6" t="str">
        <f>'RAW MONTHLY'!O611</f>
        <v>TCN TRANSFOMER LIMITATION</v>
      </c>
      <c r="F609" s="6" t="e">
        <f t="shared" si="28"/>
        <v>#REF!</v>
      </c>
      <c r="G609" s="7">
        <f>'RAW MONTHLY'!H611</f>
        <v>0</v>
      </c>
      <c r="H609" s="8">
        <f>'RAW MONTHLY'!I611</f>
        <v>1.1111111111111112E-2</v>
      </c>
      <c r="I609" s="17">
        <f t="shared" si="29"/>
        <v>0.26666666666666666</v>
      </c>
    </row>
    <row r="610" spans="1:9" ht="24.95" customHeight="1">
      <c r="A610" t="str">
        <f>'RAW MONTHLY'!C612</f>
        <v>ERUWA/LANLATE 33KV FDR</v>
      </c>
      <c r="B610" s="5" t="str">
        <f>'RAW MONTHLY'!E612</f>
        <v>EDC/E/F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TCN TRANSFOMER LIMITATION</v>
      </c>
      <c r="F610" s="6" t="e">
        <f t="shared" si="28"/>
        <v>#REF!</v>
      </c>
      <c r="G610" s="7">
        <f>'RAW MONTHLY'!H612</f>
        <v>0.18611111111111112</v>
      </c>
      <c r="H610" s="8">
        <f>'RAW MONTHLY'!I612</f>
        <v>0.20069444444444443</v>
      </c>
      <c r="I610" s="17">
        <f t="shared" si="29"/>
        <v>0.35</v>
      </c>
    </row>
    <row r="611" spans="1:9" ht="24.95" customHeight="1">
      <c r="A611" t="str">
        <f>'RAW MONTHLY'!C613</f>
        <v>OMI ADIO 33KV FDR</v>
      </c>
      <c r="B611" s="5" t="str">
        <f>'RAW MONTHLY'!E613</f>
        <v>EDC/F/O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EDC FORCED OUTAGE</v>
      </c>
      <c r="F611" s="6" t="e">
        <f t="shared" si="28"/>
        <v>#REF!</v>
      </c>
      <c r="G611" s="7">
        <f>'RAW MONTHLY'!H613</f>
        <v>0.18611111111111112</v>
      </c>
      <c r="H611" s="8">
        <f>'RAW MONTHLY'!I613</f>
        <v>0.46666666666666662</v>
      </c>
      <c r="I611" s="17">
        <f t="shared" si="29"/>
        <v>6.7333333333333334</v>
      </c>
    </row>
    <row r="612" spans="1:9" ht="24.95" customHeight="1">
      <c r="A612" t="str">
        <f>'RAW MONTHLY'!C614</f>
        <v>APATA 33KV FDR</v>
      </c>
      <c r="B612" s="5" t="str">
        <f>'RAW MONTHLY'!E614</f>
        <v>EDC/O/C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TRANSIENT FAULT</v>
      </c>
      <c r="F612" s="6" t="e">
        <f t="shared" si="28"/>
        <v>#REF!</v>
      </c>
      <c r="G612" s="7">
        <f>'RAW MONTHLY'!H614</f>
        <v>0.23333333333333331</v>
      </c>
      <c r="H612" s="8">
        <f>'RAW MONTHLY'!I614</f>
        <v>0.24097222222222223</v>
      </c>
      <c r="I612" s="17">
        <f t="shared" si="29"/>
        <v>0.18333333333333332</v>
      </c>
    </row>
    <row r="613" spans="1:9" ht="24.95" customHeight="1">
      <c r="A613" t="str">
        <f>'RAW MONTHLY'!C615</f>
        <v>ERUWA TOWN 33KV FDR</v>
      </c>
      <c r="B613" s="5" t="str">
        <f>'RAW MONTHLY'!E615</f>
        <v>TCN/L/S</v>
      </c>
      <c r="C613" s="5" t="str">
        <f t="shared" si="27"/>
        <v>L/S</v>
      </c>
      <c r="D613" s="6" t="e">
        <f>'[1]RAW 1'!F615</f>
        <v>#REF!</v>
      </c>
      <c r="E613" s="6" t="str">
        <f>'RAW MONTHLY'!O615</f>
        <v>TCN TRANSFOMER LIMITATION</v>
      </c>
      <c r="F613" s="6" t="e">
        <f t="shared" si="28"/>
        <v>#REF!</v>
      </c>
      <c r="G613" s="7">
        <f>'RAW MONTHLY'!H615</f>
        <v>0.44791666666666669</v>
      </c>
      <c r="H613" s="8">
        <f>'RAW MONTHLY'!I615</f>
        <v>0.6694444444444444</v>
      </c>
      <c r="I613" s="17">
        <f t="shared" si="29"/>
        <v>5.3166666666666664</v>
      </c>
    </row>
    <row r="614" spans="1:9" ht="24.95" customHeight="1">
      <c r="A614" t="str">
        <f>'RAW MONTHLY'!C616</f>
        <v>OMI ADIO 33KV FDR</v>
      </c>
      <c r="B614" s="5" t="str">
        <f>'RAW MONTHLY'!E616</f>
        <v>EDC/E/F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TRANSIENT FAULT</v>
      </c>
      <c r="F614" s="6" t="e">
        <f t="shared" si="28"/>
        <v>#REF!</v>
      </c>
      <c r="G614" s="7">
        <f>'RAW MONTHLY'!H616</f>
        <v>0.47222222222222227</v>
      </c>
      <c r="H614" s="8">
        <f>'RAW MONTHLY'!I616</f>
        <v>0.50555555555555554</v>
      </c>
      <c r="I614" s="17">
        <f t="shared" si="29"/>
        <v>0.8</v>
      </c>
    </row>
    <row r="615" spans="1:9" ht="24.95" customHeight="1">
      <c r="A615" t="str">
        <f>'RAW MONTHLY'!C617</f>
        <v>OMI ADIO 33KV FDR</v>
      </c>
      <c r="B615" s="5" t="str">
        <f>'RAW MONTHLY'!E617</f>
        <v>TCN/L/S</v>
      </c>
      <c r="C615" s="5" t="str">
        <f t="shared" si="27"/>
        <v>L/S</v>
      </c>
      <c r="D615" s="6" t="e">
        <f>'[1]RAW 1'!F617</f>
        <v>#REF!</v>
      </c>
      <c r="E615" s="6" t="str">
        <f>'RAW MONTHLY'!O617</f>
        <v>TCN TRANSFOMER LIMITATION</v>
      </c>
      <c r="F615" s="6" t="e">
        <f t="shared" si="28"/>
        <v>#REF!</v>
      </c>
      <c r="G615" s="7">
        <f>'RAW MONTHLY'!H617</f>
        <v>0.66319444444444442</v>
      </c>
      <c r="H615" s="8">
        <f>'RAW MONTHLY'!I617</f>
        <v>0.87847222222222221</v>
      </c>
      <c r="I615" s="17">
        <f t="shared" si="29"/>
        <v>5.166666666666667</v>
      </c>
    </row>
    <row r="616" spans="1:9" ht="24.95" customHeight="1">
      <c r="A616" t="str">
        <f>'RAW MONTHLY'!C618</f>
        <v>APATA 33KV FDR</v>
      </c>
      <c r="B616" s="5" t="str">
        <f>'RAW MONTHLY'!E618</f>
        <v>EDC/E/F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TRANSIENT FAULT</v>
      </c>
      <c r="F616" s="6" t="e">
        <f t="shared" si="28"/>
        <v>#REF!</v>
      </c>
      <c r="G616" s="7">
        <f>'RAW MONTHLY'!H618</f>
        <v>0.77777777777777779</v>
      </c>
      <c r="H616" s="8">
        <f>'RAW MONTHLY'!I618</f>
        <v>0.82013888888888886</v>
      </c>
      <c r="I616" s="17">
        <f t="shared" si="29"/>
        <v>1.0166666666666666</v>
      </c>
    </row>
    <row r="617" spans="1:9" ht="24.95" customHeight="1">
      <c r="A617" t="str">
        <f>'RAW MONTHLY'!C619</f>
        <v>ERUWA/LANLATE 33KV FDR</v>
      </c>
      <c r="B617" s="5" t="str">
        <f>'RAW MONTHLY'!E619</f>
        <v>EDC/E/F</v>
      </c>
      <c r="C617" s="5" t="str">
        <f t="shared" si="27"/>
        <v>EDC</v>
      </c>
      <c r="D617" s="6" t="e">
        <f>'[1]RAW 1'!F619</f>
        <v>#REF!</v>
      </c>
      <c r="E617" s="6" t="str">
        <f>'RAW MONTHLY'!O619</f>
        <v>TRANSIENT FAULT</v>
      </c>
      <c r="F617" s="6" t="e">
        <f t="shared" si="28"/>
        <v>#REF!</v>
      </c>
      <c r="G617" s="7">
        <f>'RAW MONTHLY'!H619</f>
        <v>0.78194444444444444</v>
      </c>
      <c r="H617" s="8">
        <f>'RAW MONTHLY'!I619</f>
        <v>0.82638888888888884</v>
      </c>
      <c r="I617" s="17">
        <f t="shared" si="29"/>
        <v>1.0666666666666667</v>
      </c>
    </row>
    <row r="618" spans="1:9" ht="24.95" customHeight="1">
      <c r="A618" t="str">
        <f>'RAW MONTHLY'!C620</f>
        <v>ERUWA TOWN 33KV FDR</v>
      </c>
      <c r="B618" s="5" t="str">
        <f>'RAW MONTHLY'!E620</f>
        <v>EDC/F/O</v>
      </c>
      <c r="C618" s="5" t="str">
        <f t="shared" si="27"/>
        <v>EDC</v>
      </c>
      <c r="D618" s="6" t="e">
        <f>'[1]RAW 1'!F620</f>
        <v>#REF!</v>
      </c>
      <c r="E618" s="6" t="str">
        <f>'RAW MONTHLY'!O620</f>
        <v>EDC FORCED OUTAGE</v>
      </c>
      <c r="F618" s="6" t="e">
        <f t="shared" si="28"/>
        <v>#REF!</v>
      </c>
      <c r="G618" s="7">
        <f>'RAW MONTHLY'!H620</f>
        <v>0.78194444444444444</v>
      </c>
      <c r="H618" s="8">
        <f>'RAW MONTHLY'!I620</f>
        <v>0.99930555555555556</v>
      </c>
      <c r="I618" s="17">
        <f t="shared" si="29"/>
        <v>5.2166666666666668</v>
      </c>
    </row>
    <row r="619" spans="1:9" ht="24.95" customHeight="1">
      <c r="A619" t="str">
        <f>'RAW MONTHLY'!C621</f>
        <v>OMI ADIO 33KV FDR</v>
      </c>
      <c r="B619" s="5" t="str">
        <f>'RAW MONTHLY'!E621</f>
        <v>EDC/E/F</v>
      </c>
      <c r="C619" s="5" t="str">
        <f t="shared" si="27"/>
        <v>EDC</v>
      </c>
      <c r="D619" s="6" t="e">
        <f>'[1]RAW 1'!F621</f>
        <v>#REF!</v>
      </c>
      <c r="E619" s="6" t="str">
        <f>'RAW MONTHLY'!O621</f>
        <v>TRANSIENT FAULT</v>
      </c>
      <c r="F619" s="6" t="e">
        <f t="shared" si="28"/>
        <v>#REF!</v>
      </c>
      <c r="G619" s="7">
        <f>'RAW MONTHLY'!H621</f>
        <v>0.87847222222222221</v>
      </c>
      <c r="H619" s="8">
        <f>'RAW MONTHLY'!I621</f>
        <v>0.99930555555555556</v>
      </c>
      <c r="I619" s="17">
        <f t="shared" si="29"/>
        <v>2.9</v>
      </c>
    </row>
    <row r="620" spans="1:9" ht="24.95" customHeight="1">
      <c r="A620" t="str">
        <f>'RAW MONTHLY'!C622</f>
        <v>ERUWA/LANLATE 33KV FDR</v>
      </c>
      <c r="B620" s="5" t="str">
        <f>'RAW MONTHLY'!E622</f>
        <v>EDC/E/F</v>
      </c>
      <c r="C620" s="5" t="str">
        <f t="shared" si="27"/>
        <v>EDC</v>
      </c>
      <c r="D620" s="6" t="e">
        <f>'[1]RAW 1'!F622</f>
        <v>#REF!</v>
      </c>
      <c r="E620" s="6" t="str">
        <f>'RAW MONTHLY'!O622</f>
        <v>TRANSIENT FAULT</v>
      </c>
      <c r="F620" s="6" t="e">
        <f t="shared" si="28"/>
        <v>#REF!</v>
      </c>
      <c r="G620" s="7">
        <f>'RAW MONTHLY'!H622</f>
        <v>0.87847222222222221</v>
      </c>
      <c r="H620" s="8">
        <f>'RAW MONTHLY'!I622</f>
        <v>0.8979166666666667</v>
      </c>
      <c r="I620" s="17">
        <f t="shared" si="29"/>
        <v>0.46666666666666667</v>
      </c>
    </row>
    <row r="621" spans="1:9" ht="24.95" customHeight="1">
      <c r="A621" t="str">
        <f>'RAW MONTHLY'!C623</f>
        <v>INTERCHANGE 33KV</v>
      </c>
      <c r="B621" s="5" t="str">
        <f>'RAW MONTHLY'!E623</f>
        <v>EDC F/O</v>
      </c>
      <c r="C621" s="5" t="str">
        <f t="shared" si="27"/>
        <v>EDC</v>
      </c>
      <c r="D621" s="6" t="e">
        <f>'[1]RAW 1'!F623</f>
        <v>#REF!</v>
      </c>
      <c r="E621" s="6" t="str">
        <f>'RAW MONTHLY'!O623</f>
        <v xml:space="preserve">NOTHING ABNORMAL FOUND </v>
      </c>
      <c r="F621" s="6" t="e">
        <f t="shared" si="28"/>
        <v>#REF!</v>
      </c>
      <c r="G621" s="7">
        <f>'RAW MONTHLY'!H623</f>
        <v>0</v>
      </c>
      <c r="H621" s="8">
        <f>'RAW MONTHLY'!I623</f>
        <v>0.57291666666666663</v>
      </c>
      <c r="I621" s="17">
        <f t="shared" si="29"/>
        <v>13.75</v>
      </c>
    </row>
    <row r="622" spans="1:9" ht="24.95" customHeight="1">
      <c r="A622" t="str">
        <f>'RAW MONTHLY'!C624</f>
        <v>EXPRESS 33KV</v>
      </c>
      <c r="B622" s="5" t="str">
        <f>'RAW MONTHLY'!E624</f>
        <v>EDC F/O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TRIPPED,TRIED AND STAYED</v>
      </c>
      <c r="F622" s="6" t="e">
        <f t="shared" si="28"/>
        <v>#REF!</v>
      </c>
      <c r="G622" s="7">
        <f>'RAW MONTHLY'!H624</f>
        <v>0.13125000000000001</v>
      </c>
      <c r="H622" s="8">
        <f>'RAW MONTHLY'!I624</f>
        <v>0.13680555555555554</v>
      </c>
      <c r="I622" s="17">
        <f t="shared" si="29"/>
        <v>0.13333333333333333</v>
      </c>
    </row>
    <row r="623" spans="1:9" ht="24.95" customHeight="1">
      <c r="A623" t="str">
        <f>'RAW MONTHLY'!C625</f>
        <v>EXPRESS 33KV</v>
      </c>
      <c r="B623" s="5" t="str">
        <f>'RAW MONTHLY'!E625</f>
        <v>EDC F/O</v>
      </c>
      <c r="C623" s="5" t="str">
        <f t="shared" si="27"/>
        <v>EDC</v>
      </c>
      <c r="D623" s="6" t="e">
        <f>'[1]RAW 1'!F625</f>
        <v>#REF!</v>
      </c>
      <c r="E623" s="6" t="str">
        <f>'RAW MONTHLY'!O625</f>
        <v>TRIPPED,TRIED AND STAYED</v>
      </c>
      <c r="F623" s="6" t="e">
        <f t="shared" si="28"/>
        <v>#REF!</v>
      </c>
      <c r="G623" s="7">
        <f>'RAW MONTHLY'!H625</f>
        <v>0.29652777777777778</v>
      </c>
      <c r="H623" s="8">
        <f>'RAW MONTHLY'!I625</f>
        <v>0.3034722222222222</v>
      </c>
      <c r="I623" s="17">
        <f t="shared" si="29"/>
        <v>0.16666666666666666</v>
      </c>
    </row>
    <row r="624" spans="1:9" ht="24.95" customHeight="1">
      <c r="A624" t="str">
        <f>'RAW MONTHLY'!C626</f>
        <v>LIBERTY 33KV</v>
      </c>
      <c r="B624" s="5" t="str">
        <f>'RAW MONTHLY'!E626</f>
        <v>EDC F/O</v>
      </c>
      <c r="C624" s="5" t="str">
        <f t="shared" si="27"/>
        <v>EDC</v>
      </c>
      <c r="D624" s="6" t="e">
        <f>'[1]RAW 1'!F626</f>
        <v>#REF!</v>
      </c>
      <c r="E624" s="6" t="str">
        <f>'RAW MONTHLY'!O626</f>
        <v>TRIPPED,TRIED AND STAYED</v>
      </c>
      <c r="F624" s="6" t="e">
        <f t="shared" si="28"/>
        <v>#REF!</v>
      </c>
      <c r="G624" s="7">
        <f>'RAW MONTHLY'!H626</f>
        <v>0.33749999999999997</v>
      </c>
      <c r="H624" s="8">
        <f>'RAW MONTHLY'!I626</f>
        <v>0.34583333333333338</v>
      </c>
      <c r="I624" s="17">
        <f t="shared" si="29"/>
        <v>0.2</v>
      </c>
    </row>
    <row r="625" spans="1:9" ht="24.95" customHeight="1">
      <c r="A625" t="str">
        <f>'RAW MONTHLY'!C627</f>
        <v>LIBERTY 33KV</v>
      </c>
      <c r="B625" s="5" t="str">
        <f>'RAW MONTHLY'!E627</f>
        <v>EDC F/O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TRIPPED,TRIED AND STAYED</v>
      </c>
      <c r="F625" s="6" t="e">
        <f t="shared" si="28"/>
        <v>#REF!</v>
      </c>
      <c r="G625" s="7">
        <f>'RAW MONTHLY'!H627</f>
        <v>0.55208333333333337</v>
      </c>
      <c r="H625" s="8">
        <f>'RAW MONTHLY'!I627</f>
        <v>0.55902777777777779</v>
      </c>
      <c r="I625" s="17">
        <f t="shared" si="29"/>
        <v>0.16666666666666666</v>
      </c>
    </row>
    <row r="626" spans="1:9" ht="24.95" customHeight="1">
      <c r="A626" t="str">
        <f>'RAW MONTHLY'!C628</f>
        <v>LIBERTY 33KV</v>
      </c>
      <c r="B626" s="5" t="str">
        <f>'RAW MONTHLY'!E628</f>
        <v>EDC F/O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 xml:space="preserve">NOTHING ABNORMAL FOUND </v>
      </c>
      <c r="F626" s="6" t="e">
        <f t="shared" si="28"/>
        <v>#REF!</v>
      </c>
      <c r="G626" s="7">
        <f>'RAW MONTHLY'!H628</f>
        <v>0.56458333333333333</v>
      </c>
      <c r="H626" s="8">
        <f>'RAW MONTHLY'!I628</f>
        <v>0.65138888888888891</v>
      </c>
      <c r="I626" s="17">
        <f t="shared" si="29"/>
        <v>2.0833333333333335</v>
      </c>
    </row>
    <row r="627" spans="1:9" ht="24.95" customHeight="1">
      <c r="A627" t="str">
        <f>'RAW MONTHLY'!C629</f>
        <v>INTERCHANGE 33KV</v>
      </c>
      <c r="B627" s="5" t="str">
        <f>'RAW MONTHLY'!E629</f>
        <v>EDC F/O</v>
      </c>
      <c r="C627" s="5" t="str">
        <f t="shared" si="27"/>
        <v>EDC</v>
      </c>
      <c r="D627" s="6" t="e">
        <f>'[1]RAW 1'!F629</f>
        <v>#REF!</v>
      </c>
      <c r="E627" s="6" t="str">
        <f>'RAW MONTHLY'!O629</f>
        <v>TRIPPED,TRIED AND STAYED</v>
      </c>
      <c r="F627" s="6" t="e">
        <f t="shared" si="28"/>
        <v>#REF!</v>
      </c>
      <c r="G627" s="7">
        <f>'RAW MONTHLY'!H629</f>
        <v>0.63472222222222219</v>
      </c>
      <c r="H627" s="8">
        <f>'RAW MONTHLY'!I629</f>
        <v>0.64236111111111105</v>
      </c>
      <c r="I627" s="17">
        <f t="shared" si="29"/>
        <v>0.18333333333333332</v>
      </c>
    </row>
    <row r="628" spans="1:9" ht="24.95" customHeight="1">
      <c r="A628" t="str">
        <f>'RAW MONTHLY'!C630</f>
        <v>EXPRESS 33KV</v>
      </c>
      <c r="B628" s="5" t="str">
        <f>'RAW MONTHLY'!E630</f>
        <v>EDC F/O</v>
      </c>
      <c r="C628" s="5" t="str">
        <f t="shared" si="27"/>
        <v>EDC</v>
      </c>
      <c r="D628" s="6" t="e">
        <f>'[1]RAW 1'!F630</f>
        <v>#REF!</v>
      </c>
      <c r="E628" s="6" t="str">
        <f>'RAW MONTHLY'!O630</f>
        <v>TRIPPED,TRIED AND STAYED</v>
      </c>
      <c r="F628" s="6" t="e">
        <f t="shared" si="28"/>
        <v>#REF!</v>
      </c>
      <c r="G628" s="7">
        <f>'RAW MONTHLY'!H630</f>
        <v>0.65347222222222223</v>
      </c>
      <c r="H628" s="8">
        <f>'RAW MONTHLY'!I630</f>
        <v>0.66736111111111107</v>
      </c>
      <c r="I628" s="17">
        <f t="shared" si="29"/>
        <v>0.33333333333333331</v>
      </c>
    </row>
    <row r="629" spans="1:9" ht="24.95" customHeight="1">
      <c r="A629" t="str">
        <f>'RAW MONTHLY'!C631</f>
        <v>OLUYOLE 33KV</v>
      </c>
      <c r="B629" s="5" t="str">
        <f>'RAW MONTHLY'!E631</f>
        <v>TCN L/S</v>
      </c>
      <c r="C629" s="5" t="str">
        <f t="shared" si="27"/>
        <v>L/S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0.65902777777777777</v>
      </c>
      <c r="H629" s="8">
        <f>'RAW MONTHLY'!I631</f>
        <v>0.66597222222222219</v>
      </c>
      <c r="I629" s="17">
        <f t="shared" si="29"/>
        <v>0.16666666666666666</v>
      </c>
    </row>
    <row r="630" spans="1:9" ht="24.95" customHeight="1">
      <c r="A630" t="str">
        <f>'RAW MONTHLY'!C632</f>
        <v>INTERCHANGE 33KV</v>
      </c>
      <c r="B630" s="5" t="str">
        <f>'RAW MONTHLY'!E632</f>
        <v>TCN L/S</v>
      </c>
      <c r="C630" s="5" t="str">
        <f t="shared" si="27"/>
        <v>L/S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0.86111111111111116</v>
      </c>
      <c r="H630" s="8">
        <f>'RAW MONTHLY'!I632</f>
        <v>0.98402777777777783</v>
      </c>
      <c r="I630" s="17">
        <f t="shared" si="29"/>
        <v>2.95</v>
      </c>
    </row>
    <row r="631" spans="1:9" ht="24.95" customHeight="1">
      <c r="A631" t="str">
        <f>'RAW MONTHLY'!C633</f>
        <v>INDUSTRIAL 33KV</v>
      </c>
      <c r="B631" s="5" t="str">
        <f>'RAW MONTHLY'!E633</f>
        <v>TCN L/S</v>
      </c>
      <c r="C631" s="5" t="str">
        <f t="shared" si="27"/>
        <v>L/S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0.86111111111111116</v>
      </c>
      <c r="H631" s="8">
        <f>'RAW MONTHLY'!I633</f>
        <v>0.98263888888888884</v>
      </c>
      <c r="I631" s="17">
        <f t="shared" si="29"/>
        <v>2.9166666666666665</v>
      </c>
    </row>
    <row r="632" spans="1:9" ht="24.95" customHeight="1">
      <c r="A632" t="str">
        <f>'RAW MONTHLY'!C634</f>
        <v>ROM 33KV</v>
      </c>
      <c r="B632" s="5" t="str">
        <f>'RAW MONTHLY'!E634</f>
        <v>EDC F/O</v>
      </c>
      <c r="C632" s="5" t="str">
        <f t="shared" si="27"/>
        <v>EDC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0.58194444444444449</v>
      </c>
      <c r="I632" s="17">
        <f t="shared" si="29"/>
        <v>13.966666666666667</v>
      </c>
    </row>
    <row r="633" spans="1:9" ht="24.95" customHeight="1">
      <c r="A633" t="str">
        <f>'RAW MONTHLY'!C635</f>
        <v>ROM 33KV</v>
      </c>
      <c r="B633" s="5" t="str">
        <f>'RAW MONTHLY'!E635</f>
        <v>EDC F/O</v>
      </c>
      <c r="C633" s="5" t="str">
        <f t="shared" si="27"/>
        <v>EDC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0.63472222222222219</v>
      </c>
      <c r="H633" s="8">
        <f>'RAW MONTHLY'!I635</f>
        <v>0.82777777777777783</v>
      </c>
      <c r="I633" s="17">
        <f t="shared" si="29"/>
        <v>4.6333333333333329</v>
      </c>
    </row>
    <row r="634" spans="1:9" ht="24.95" customHeight="1">
      <c r="A634" t="str">
        <f>'RAW MONTHLY'!C636</f>
        <v>ROM 33KV</v>
      </c>
      <c r="B634" s="5" t="str">
        <f>'RAW MONTHLY'!E636</f>
        <v>TCN L/S</v>
      </c>
      <c r="C634" s="5" t="str">
        <f t="shared" si="27"/>
        <v>L/S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0.86111111111111116</v>
      </c>
      <c r="H634" s="8">
        <f>'RAW MONTHLY'!I636</f>
        <v>0.99722222222222223</v>
      </c>
      <c r="I634" s="17">
        <f t="shared" si="29"/>
        <v>3.2666666666666666</v>
      </c>
    </row>
    <row r="635" spans="1:9" ht="24.95" customHeight="1">
      <c r="A635" t="str">
        <f>'RAW MONTHLY'!C637</f>
        <v>APETE 33KV</v>
      </c>
      <c r="B635" s="5" t="str">
        <f>'RAW MONTHLY'!E637</f>
        <v>EDC F/O</v>
      </c>
      <c r="C635" s="5" t="str">
        <f t="shared" si="27"/>
        <v>EDC</v>
      </c>
      <c r="D635" s="6" t="e">
        <f>'[1]RAW 1'!F637</f>
        <v>#REF!</v>
      </c>
      <c r="E635" s="6" t="str">
        <f>'RAW MONTHLY'!O637</f>
        <v>ISOLATOR OPENED  OUT @ AKERE.</v>
      </c>
      <c r="F635" s="6" t="e">
        <f t="shared" si="28"/>
        <v>#REF!</v>
      </c>
      <c r="G635" s="7">
        <f>'RAW MONTHLY'!H637</f>
        <v>0</v>
      </c>
      <c r="H635" s="8">
        <f>'RAW MONTHLY'!I637</f>
        <v>0.7368055555555556</v>
      </c>
      <c r="I635" s="17">
        <f t="shared" si="29"/>
        <v>17.683333333333334</v>
      </c>
    </row>
    <row r="636" spans="1:9" ht="24.95" customHeight="1">
      <c r="A636" t="str">
        <f>'RAW MONTHLY'!C638</f>
        <v>SAMODA 33KV</v>
      </c>
      <c r="B636" s="5" t="str">
        <f>'RAW MONTHLY'!E638</f>
        <v>EDC F/O</v>
      </c>
      <c r="C636" s="5" t="str">
        <f t="shared" si="27"/>
        <v>EDC</v>
      </c>
      <c r="D636" s="6" t="e">
        <f>'[1]RAW 1'!F638</f>
        <v>#REF!</v>
      </c>
      <c r="E636" s="6" t="str">
        <f>'RAW MONTHLY'!O638</f>
        <v>HEAVY RAINS, BAMBOO TREES CUT OFF THE LINES @ POLY 2ND GATE.</v>
      </c>
      <c r="F636" s="6" t="e">
        <f t="shared" si="28"/>
        <v>#REF!</v>
      </c>
      <c r="G636" s="7">
        <f>'RAW MONTHLY'!H638</f>
        <v>0</v>
      </c>
      <c r="H636" s="8">
        <f>'RAW MONTHLY'!I638</f>
        <v>0.62083333333333335</v>
      </c>
      <c r="I636" s="17">
        <f t="shared" si="29"/>
        <v>14.9</v>
      </c>
    </row>
    <row r="637" spans="1:9" ht="24.95" customHeight="1">
      <c r="A637" t="str">
        <f>'RAW MONTHLY'!C639</f>
        <v>APETE 33KV</v>
      </c>
      <c r="B637" s="5" t="str">
        <f>'RAW MONTHLY'!E639</f>
        <v>EDC L/S</v>
      </c>
      <c r="C637" s="5" t="str">
        <f t="shared" si="27"/>
        <v>L/S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0.8520833333333333</v>
      </c>
      <c r="H637" s="8">
        <f>'RAW MONTHLY'!I639</f>
        <v>0.99930555555555556</v>
      </c>
      <c r="I637" s="17">
        <f t="shared" si="29"/>
        <v>3.5333333333333332</v>
      </c>
    </row>
    <row r="638" spans="1:9" ht="24.95" customHeight="1">
      <c r="A638" t="str">
        <f>'RAW MONTHLY'!C640</f>
        <v>ERUWA TOWN 33KV FDR</v>
      </c>
      <c r="B638" s="5" t="str">
        <f>'RAW MONTHLY'!E640</f>
        <v>TCN/L/S</v>
      </c>
      <c r="C638" s="5" t="str">
        <f t="shared" si="27"/>
        <v>L/S</v>
      </c>
      <c r="D638" s="6" t="e">
        <f>'[1]RAW 1'!F640</f>
        <v>#REF!</v>
      </c>
      <c r="E638" s="6" t="str">
        <f>'RAW MONTHLY'!O640</f>
        <v>SUPPLY RESTORED UPTO IDERE</v>
      </c>
      <c r="F638" s="6" t="e">
        <f t="shared" si="28"/>
        <v>#REF!</v>
      </c>
      <c r="G638" s="7">
        <f>'RAW MONTHLY'!H640</f>
        <v>0</v>
      </c>
      <c r="H638" s="8">
        <f>'RAW MONTHLY'!I640</f>
        <v>0.73263888888888884</v>
      </c>
      <c r="I638" s="17">
        <f t="shared" si="29"/>
        <v>17.583333333333332</v>
      </c>
    </row>
    <row r="639" spans="1:9" ht="24.95" customHeight="1">
      <c r="A639" t="str">
        <f>'RAW MONTHLY'!C641</f>
        <v>OMI ADIO 33KV FDR</v>
      </c>
      <c r="B639" s="5" t="str">
        <f>'RAW MONTHLY'!E641</f>
        <v>EDC/E/F</v>
      </c>
      <c r="C639" s="5" t="str">
        <f t="shared" si="27"/>
        <v>EDC</v>
      </c>
      <c r="D639" s="6" t="e">
        <f>'[1]RAW 1'!F641</f>
        <v>#REF!</v>
      </c>
      <c r="E639" s="6" t="str">
        <f>'RAW MONTHLY'!O641</f>
        <v>SUPPLY RESTORED UPTO ABA  ARABA</v>
      </c>
      <c r="F639" s="6" t="e">
        <f t="shared" si="28"/>
        <v>#REF!</v>
      </c>
      <c r="G639" s="7">
        <f>'RAW MONTHLY'!H641</f>
        <v>0</v>
      </c>
      <c r="H639" s="8">
        <f>'RAW MONTHLY'!I641</f>
        <v>0.74305555555555547</v>
      </c>
      <c r="I639" s="17">
        <f t="shared" si="29"/>
        <v>17.833333333333332</v>
      </c>
    </row>
    <row r="640" spans="1:9" ht="24.95" customHeight="1">
      <c r="A640" t="str">
        <f>'RAW MONTHLY'!C642</f>
        <v>ERUWA/LANLATE 33KV FDR</v>
      </c>
      <c r="B640" s="5" t="str">
        <f>'RAW MONTHLY'!E642</f>
        <v>EDC/E/F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DUE TO TRIPPING ON ERUWA TOWN 33KV FDR</v>
      </c>
      <c r="F640" s="6" t="e">
        <f t="shared" si="28"/>
        <v>#REF!</v>
      </c>
      <c r="G640" s="7">
        <f>'RAW MONTHLY'!H642</f>
        <v>0.33611111111111108</v>
      </c>
      <c r="H640" s="8">
        <f>'RAW MONTHLY'!I642</f>
        <v>0.34583333333333338</v>
      </c>
      <c r="I640" s="17">
        <f t="shared" si="29"/>
        <v>0.23333333333333334</v>
      </c>
    </row>
    <row r="641" spans="1:9" ht="24.95" customHeight="1">
      <c r="A641" t="str">
        <f>'RAW MONTHLY'!C643</f>
        <v>ERUWA/LANLATE 33KV FDR</v>
      </c>
      <c r="B641" s="5" t="str">
        <f>'RAW MONTHLY'!E643</f>
        <v>EDC/O/C</v>
      </c>
      <c r="C641" s="5" t="str">
        <f t="shared" si="27"/>
        <v>EDC</v>
      </c>
      <c r="D641" s="6" t="e">
        <f>'[1]RAW 1'!F643</f>
        <v>#REF!</v>
      </c>
      <c r="E641" s="6" t="str">
        <f>'RAW MONTHLY'!O643</f>
        <v>EDC TRANSCIENT FAULT</v>
      </c>
      <c r="F641" s="6" t="e">
        <f t="shared" si="28"/>
        <v>#REF!</v>
      </c>
      <c r="G641" s="7">
        <f>'RAW MONTHLY'!H643</f>
        <v>0.54305555555555551</v>
      </c>
      <c r="H641" s="8">
        <f>'RAW MONTHLY'!I643</f>
        <v>0.54652777777777783</v>
      </c>
      <c r="I641" s="17">
        <f t="shared" si="29"/>
        <v>8.3333333333333329E-2</v>
      </c>
    </row>
    <row r="642" spans="1:9" ht="24.95" customHeight="1">
      <c r="A642" t="str">
        <f>'RAW MONTHLY'!C644</f>
        <v>APATA 33KV FDR</v>
      </c>
      <c r="B642" s="5" t="str">
        <f>'RAW MONTHLY'!E644</f>
        <v>EDC/E/F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DUE TO TRIPPING ON ERUWA /LANLATE 33KV  FDR</v>
      </c>
      <c r="F642" s="6" t="e">
        <f t="shared" si="28"/>
        <v>#REF!</v>
      </c>
      <c r="G642" s="7">
        <f>'RAW MONTHLY'!H644</f>
        <v>0.61597222222222225</v>
      </c>
      <c r="H642" s="8">
        <f>'RAW MONTHLY'!I644</f>
        <v>0.63402777777777775</v>
      </c>
      <c r="I642" s="17">
        <f t="shared" si="29"/>
        <v>0.43333333333333335</v>
      </c>
    </row>
    <row r="643" spans="1:9" ht="24.95" customHeight="1">
      <c r="A643" t="str">
        <f>'RAW MONTHLY'!C645</f>
        <v>ERUWA/LANLATE 33KV FDR</v>
      </c>
      <c r="B643" s="5" t="str">
        <f>'RAW MONTHLY'!E645</f>
        <v>EDC/E/F</v>
      </c>
      <c r="C643" s="5" t="str">
        <f t="shared" si="27"/>
        <v>EDC</v>
      </c>
      <c r="D643" s="6" t="e">
        <f>'[1]RAW 1'!F645</f>
        <v>#REF!</v>
      </c>
      <c r="E643" s="6" t="str">
        <f>'RAW MONTHLY'!O645</f>
        <v>EDC TRANSCIENT FAULT</v>
      </c>
      <c r="F643" s="6" t="e">
        <f t="shared" si="28"/>
        <v>#REF!</v>
      </c>
      <c r="G643" s="7">
        <f>'RAW MONTHLY'!H645</f>
        <v>0.61597222222222225</v>
      </c>
      <c r="H643" s="8">
        <f>'RAW MONTHLY'!I645</f>
        <v>0.63541666666666663</v>
      </c>
      <c r="I643" s="17">
        <f t="shared" si="29"/>
        <v>0.46666666666666667</v>
      </c>
    </row>
    <row r="644" spans="1:9" ht="24.95" customHeight="1">
      <c r="A644" t="str">
        <f>'RAW MONTHLY'!C646</f>
        <v>ERUWA/LANLATE 33KV FDR</v>
      </c>
      <c r="B644" s="5" t="str">
        <f>'RAW MONTHLY'!E646</f>
        <v>TCN/L/S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L/S</v>
      </c>
      <c r="D644" s="6" t="e">
        <f>'[1]RAW 1'!F646</f>
        <v>#REF!</v>
      </c>
      <c r="E644" s="6" t="str">
        <f>'RAW MONTHLY'!O646</f>
        <v>TCN FREQUENCY CONTROL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0.80208333333333337</v>
      </c>
      <c r="H644" s="8">
        <f>'RAW MONTHLY'!I646</f>
        <v>0.81111111111111101</v>
      </c>
      <c r="I644" s="17">
        <f t="shared" ref="I644:I707" si="32">HOUR(H644-G644)+MINUTE(H644-G644)/60</f>
        <v>0.21666666666666667</v>
      </c>
    </row>
    <row r="645" spans="1:9" ht="24.95" customHeight="1">
      <c r="A645" t="str">
        <f>'RAW MONTHLY'!C647</f>
        <v>OMI ADIO 33KV FDR</v>
      </c>
      <c r="B645" s="5" t="str">
        <f>'RAW MONTHLY'!E647</f>
        <v>TCN/F/O</v>
      </c>
      <c r="C645" s="5" t="str">
        <f t="shared" si="30"/>
        <v>F/O</v>
      </c>
      <c r="D645" s="6" t="e">
        <f>'[1]RAW 1'!F647</f>
        <v>#REF!</v>
      </c>
      <c r="E645" s="6" t="str">
        <f>'RAW MONTHLY'!O647</f>
        <v>TCN FREQUENCY CONTROL</v>
      </c>
      <c r="F645" s="6" t="e">
        <f t="shared" si="31"/>
        <v>#REF!</v>
      </c>
      <c r="G645" s="7">
        <f>'RAW MONTHLY'!H647</f>
        <v>0.80208333333333337</v>
      </c>
      <c r="H645" s="8">
        <f>'RAW MONTHLY'!I647</f>
        <v>0.81111111111111101</v>
      </c>
      <c r="I645" s="17">
        <f t="shared" si="32"/>
        <v>0.21666666666666667</v>
      </c>
    </row>
    <row r="646" spans="1:9" ht="24.95" customHeight="1">
      <c r="A646" t="str">
        <f>'RAW MONTHLY'!C648</f>
        <v>ERUWA TOWN 33KV FDR</v>
      </c>
      <c r="B646" s="5" t="str">
        <f>'RAW MONTHLY'!E648</f>
        <v>TCN/F/O</v>
      </c>
      <c r="C646" s="5" t="str">
        <f t="shared" si="30"/>
        <v>F/O</v>
      </c>
      <c r="D646" s="6" t="e">
        <f>'[1]RAW 1'!F648</f>
        <v>#REF!</v>
      </c>
      <c r="E646" s="6" t="str">
        <f>'RAW MONTHLY'!O648</f>
        <v>TCN FREQUENCY CONTROL</v>
      </c>
      <c r="F646" s="6" t="e">
        <f t="shared" si="31"/>
        <v>#REF!</v>
      </c>
      <c r="G646" s="7">
        <f>'RAW MONTHLY'!H648</f>
        <v>0.80208333333333337</v>
      </c>
      <c r="H646" s="8">
        <f>'RAW MONTHLY'!I648</f>
        <v>0.81111111111111101</v>
      </c>
      <c r="I646" s="17">
        <f t="shared" si="32"/>
        <v>0.21666666666666667</v>
      </c>
    </row>
    <row r="647" spans="1:9" ht="24.95" customHeight="1">
      <c r="A647" t="str">
        <f>'RAW MONTHLY'!C649</f>
        <v>OMI ADIO 33KV FDR</v>
      </c>
      <c r="B647" s="5" t="str">
        <f>'RAW MONTHLY'!E649</f>
        <v>TCN/L/S</v>
      </c>
      <c r="C647" s="5" t="str">
        <f t="shared" si="30"/>
        <v>L/S</v>
      </c>
      <c r="D647" s="6" t="e">
        <f>'[1]RAW 1'!F649</f>
        <v>#REF!</v>
      </c>
      <c r="E647" s="6" t="str">
        <f>'RAW MONTHLY'!O649</f>
        <v>TCN TRANSFOMER LIMITATION</v>
      </c>
      <c r="F647" s="6" t="e">
        <f t="shared" si="31"/>
        <v>#REF!</v>
      </c>
      <c r="G647" s="7">
        <f>'RAW MONTHLY'!H649</f>
        <v>0.81111111111111101</v>
      </c>
      <c r="H647" s="8">
        <f>'RAW MONTHLY'!I649</f>
        <v>0.99930555555555556</v>
      </c>
      <c r="I647" s="17">
        <f t="shared" si="32"/>
        <v>4.5166666666666666</v>
      </c>
    </row>
    <row r="648" spans="1:9" ht="24.95" customHeight="1">
      <c r="A648" t="str">
        <f>'RAW MONTHLY'!C650</f>
        <v>ERUWA TOWN 33KV FDR</v>
      </c>
      <c r="B648" s="5" t="str">
        <f>'RAW MONTHLY'!E650</f>
        <v>TCN/L/S</v>
      </c>
      <c r="C648" s="5" t="str">
        <f t="shared" si="30"/>
        <v>L/S</v>
      </c>
      <c r="D648" s="6" t="e">
        <f>'[1]RAW 1'!F650</f>
        <v>#REF!</v>
      </c>
      <c r="E648" s="6" t="str">
        <f>'RAW MONTHLY'!O650</f>
        <v>TCN TRANSFOMER LIMITATION</v>
      </c>
      <c r="F648" s="6" t="e">
        <f t="shared" si="31"/>
        <v>#REF!</v>
      </c>
      <c r="G648" s="7">
        <f>'RAW MONTHLY'!H650</f>
        <v>0.81111111111111101</v>
      </c>
      <c r="H648" s="8">
        <f>'RAW MONTHLY'!I650</f>
        <v>0.99930555555555556</v>
      </c>
      <c r="I648" s="17">
        <f t="shared" si="32"/>
        <v>4.5166666666666666</v>
      </c>
    </row>
    <row r="649" spans="1:9" ht="24.95" customHeight="1">
      <c r="A649" t="str">
        <f>'RAW MONTHLY'!C651</f>
        <v>INDUSTRIAL 33KV</v>
      </c>
      <c r="B649" s="5" t="str">
        <f>'RAW MONTHLY'!E651</f>
        <v>EDC F/O</v>
      </c>
      <c r="C649" s="5" t="str">
        <f t="shared" si="30"/>
        <v>EDC</v>
      </c>
      <c r="D649" s="6" t="e">
        <f>'[1]RAW 1'!F651</f>
        <v>#REF!</v>
      </c>
      <c r="E649" s="6" t="str">
        <f>'RAW MONTHLY'!O651</f>
        <v>EDC TRANSCIENT FAULT</v>
      </c>
      <c r="F649" s="6" t="e">
        <f t="shared" si="31"/>
        <v>#REF!</v>
      </c>
      <c r="G649" s="7">
        <f>'RAW MONTHLY'!H651</f>
        <v>0.42708333333333331</v>
      </c>
      <c r="H649" s="8">
        <f>'RAW MONTHLY'!I651</f>
        <v>0.44166666666666665</v>
      </c>
      <c r="I649" s="17">
        <f t="shared" si="32"/>
        <v>0.35</v>
      </c>
    </row>
    <row r="650" spans="1:9" ht="24.95" customHeight="1">
      <c r="A650" t="str">
        <f>'RAW MONTHLY'!C652</f>
        <v>LIBERTY 33KV</v>
      </c>
      <c r="B650" s="5" t="str">
        <f>'RAW MONTHLY'!E652</f>
        <v>TCN L/S</v>
      </c>
      <c r="C650" s="5" t="str">
        <f t="shared" si="30"/>
        <v>L/S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0.56874999999999998</v>
      </c>
      <c r="H650" s="8">
        <f>'RAW MONTHLY'!I652</f>
        <v>0.6069444444444444</v>
      </c>
      <c r="I650" s="17">
        <f t="shared" si="32"/>
        <v>0.91666666666666663</v>
      </c>
    </row>
    <row r="651" spans="1:9" ht="24.95" customHeight="1">
      <c r="A651" t="str">
        <f>'RAW MONTHLY'!C653</f>
        <v>EXPRESS 33KV</v>
      </c>
      <c r="B651" s="5" t="str">
        <f>'RAW MONTHLY'!E653</f>
        <v>TCN L/S</v>
      </c>
      <c r="C651" s="5" t="str">
        <f t="shared" si="30"/>
        <v>L/S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0.56944444444444442</v>
      </c>
      <c r="H651" s="8">
        <f>'RAW MONTHLY'!I653</f>
        <v>0.76527777777777783</v>
      </c>
      <c r="I651" s="17">
        <f t="shared" si="32"/>
        <v>4.7</v>
      </c>
    </row>
    <row r="652" spans="1:9" ht="24.95" customHeight="1">
      <c r="A652" t="str">
        <f>'RAW MONTHLY'!C654</f>
        <v>INTERCHANGE 33KV</v>
      </c>
      <c r="B652" s="5" t="str">
        <f>'RAW MONTHLY'!E654</f>
        <v>EDC F/O</v>
      </c>
      <c r="C652" s="5" t="str">
        <f t="shared" si="30"/>
        <v>EDC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0.62013888888888891</v>
      </c>
      <c r="H652" s="8">
        <f>'RAW MONTHLY'!I654</f>
        <v>0.62569444444444444</v>
      </c>
      <c r="I652" s="17">
        <f t="shared" si="32"/>
        <v>0.13333333333333333</v>
      </c>
    </row>
    <row r="653" spans="1:9" ht="24.95" customHeight="1">
      <c r="A653" t="str">
        <f>'RAW MONTHLY'!C655</f>
        <v>INTERCHANGE 33KV</v>
      </c>
      <c r="B653" s="5" t="str">
        <f>'RAW MONTHLY'!E655</f>
        <v>TCN L/S</v>
      </c>
      <c r="C653" s="5" t="str">
        <f t="shared" si="30"/>
        <v>L/S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0.76041666666666663</v>
      </c>
      <c r="H653" s="8">
        <f>'RAW MONTHLY'!I655</f>
        <v>0.92361111111111116</v>
      </c>
      <c r="I653" s="17">
        <f t="shared" si="32"/>
        <v>3.9166666666666665</v>
      </c>
    </row>
    <row r="654" spans="1:9" ht="24.95" customHeight="1">
      <c r="A654" t="str">
        <f>'RAW MONTHLY'!C656</f>
        <v>EXPRESS 33KV</v>
      </c>
      <c r="B654" s="5" t="str">
        <f>'RAW MONTHLY'!E656</f>
        <v>TCN L/S</v>
      </c>
      <c r="C654" s="5" t="str">
        <f t="shared" si="30"/>
        <v>L/S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0.87986111111111109</v>
      </c>
      <c r="H654" s="8">
        <f>'RAW MONTHLY'!I656</f>
        <v>0.88402777777777775</v>
      </c>
      <c r="I654" s="17">
        <f t="shared" si="32"/>
        <v>0.1</v>
      </c>
    </row>
    <row r="655" spans="1:9" ht="24.95" customHeight="1">
      <c r="A655" t="str">
        <f>'RAW MONTHLY'!C657</f>
        <v>INDUSTRIAL 33KV</v>
      </c>
      <c r="B655" s="5" t="str">
        <f>'RAW MONTHLY'!E657</f>
        <v>TCN L/S</v>
      </c>
      <c r="C655" s="5" t="str">
        <f t="shared" si="30"/>
        <v>L/S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0.87986111111111109</v>
      </c>
      <c r="H655" s="8">
        <f>'RAW MONTHLY'!I657</f>
        <v>0.92499999999999993</v>
      </c>
      <c r="I655" s="17">
        <f t="shared" si="32"/>
        <v>1.0833333333333333</v>
      </c>
    </row>
    <row r="656" spans="1:9" ht="24.95" customHeight="1">
      <c r="A656" t="str">
        <f>'RAW MONTHLY'!C658</f>
        <v>ROM 33KV</v>
      </c>
      <c r="B656" s="5" t="str">
        <f>'RAW MONTHLY'!E658</f>
        <v>EDC F/O</v>
      </c>
      <c r="C656" s="5" t="str">
        <f t="shared" si="30"/>
        <v>EDC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0.62013888888888891</v>
      </c>
      <c r="H656" s="8">
        <f>'RAW MONTHLY'!I658</f>
        <v>0.93958333333333333</v>
      </c>
      <c r="I656" s="17">
        <f t="shared" si="32"/>
        <v>7.666666666666667</v>
      </c>
    </row>
    <row r="657" spans="1:9" ht="24.95" customHeight="1">
      <c r="A657" t="str">
        <f>'RAW MONTHLY'!C659</f>
        <v>APETE 33KV</v>
      </c>
      <c r="B657" s="5" t="str">
        <f>'RAW MONTHLY'!E659</f>
        <v>EDC L/S</v>
      </c>
      <c r="C657" s="5" t="str">
        <f t="shared" si="30"/>
        <v>L/S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0.46180555555555558</v>
      </c>
      <c r="I657" s="17">
        <f t="shared" si="32"/>
        <v>11.083333333333334</v>
      </c>
    </row>
    <row r="658" spans="1:9" ht="24.95" customHeight="1">
      <c r="A658" t="str">
        <f>'RAW MONTHLY'!C660</f>
        <v>APETE 33KV</v>
      </c>
      <c r="B658" s="5" t="str">
        <f>'RAW MONTHLY'!E660</f>
        <v>EDC L/S</v>
      </c>
      <c r="C658" s="5" t="str">
        <f t="shared" si="30"/>
        <v>L/S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0.54861111111111105</v>
      </c>
      <c r="H658" s="8">
        <f>'RAW MONTHLY'!I660</f>
        <v>0.99930555555555556</v>
      </c>
      <c r="I658" s="17">
        <f t="shared" si="32"/>
        <v>10.816666666666666</v>
      </c>
    </row>
    <row r="659" spans="1:9" ht="24.95" customHeight="1">
      <c r="A659" t="str">
        <f>'RAW MONTHLY'!C661</f>
        <v>ELEYELE  33KV</v>
      </c>
      <c r="B659" s="5" t="str">
        <f>'RAW MONTHLY'!E661</f>
        <v>TCN L/S</v>
      </c>
      <c r="C659" s="5" t="str">
        <f t="shared" si="30"/>
        <v>L/S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0.54861111111111105</v>
      </c>
      <c r="H659" s="8">
        <f>'RAW MONTHLY'!I661</f>
        <v>0.82986111111111116</v>
      </c>
      <c r="I659" s="17">
        <f t="shared" si="32"/>
        <v>6.75</v>
      </c>
    </row>
    <row r="660" spans="1:9" ht="24.95" customHeight="1">
      <c r="A660" t="str">
        <f>'RAW MONTHLY'!C662</f>
        <v>MINISTER 33KV</v>
      </c>
      <c r="B660" s="5" t="str">
        <f>'RAW MONTHLY'!E662</f>
        <v>EDC L/S</v>
      </c>
      <c r="C660" s="5" t="str">
        <f t="shared" si="30"/>
        <v>L/S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0.55069444444444449</v>
      </c>
      <c r="H660" s="8">
        <f>'RAW MONTHLY'!I662</f>
        <v>0.99930555555555556</v>
      </c>
      <c r="I660" s="17">
        <f t="shared" si="32"/>
        <v>10.766666666666667</v>
      </c>
    </row>
    <row r="661" spans="1:9" ht="24.95" customHeight="1">
      <c r="A661" t="str">
        <f>'RAW MONTHLY'!C663</f>
        <v>OMI ADIO 33KV FDR</v>
      </c>
      <c r="B661" s="5" t="str">
        <f>'RAW MONTHLY'!E663</f>
        <v>TCN/L/S</v>
      </c>
      <c r="C661" s="5" t="str">
        <f t="shared" si="30"/>
        <v>L/S</v>
      </c>
      <c r="D661" s="6" t="e">
        <f>'[1]RAW 1'!F663</f>
        <v>#REF!</v>
      </c>
      <c r="E661" s="6" t="str">
        <f>'RAW MONTHLY'!O663</f>
        <v>TCN TRANSFOMER LIMITATION</v>
      </c>
      <c r="F661" s="6" t="e">
        <f t="shared" si="31"/>
        <v>#REF!</v>
      </c>
      <c r="G661" s="7">
        <f>'RAW MONTHLY'!H663</f>
        <v>0</v>
      </c>
      <c r="H661" s="8">
        <f>'RAW MONTHLY'!I663</f>
        <v>0.10902777777777778</v>
      </c>
      <c r="I661" s="17">
        <f t="shared" si="32"/>
        <v>2.6166666666666667</v>
      </c>
    </row>
    <row r="662" spans="1:9" ht="24.95" customHeight="1">
      <c r="A662" t="str">
        <f>'RAW MONTHLY'!C664</f>
        <v>ERUWA TOWN 33KV FDR</v>
      </c>
      <c r="B662" s="5" t="str">
        <f>'RAW MONTHLY'!E664</f>
        <v>TCN/L/S</v>
      </c>
      <c r="C662" s="5" t="str">
        <f t="shared" si="30"/>
        <v>L/S</v>
      </c>
      <c r="D662" s="6" t="e">
        <f>'[1]RAW 1'!F664</f>
        <v>#REF!</v>
      </c>
      <c r="E662" s="6" t="str">
        <f>'RAW MONTHLY'!O664</f>
        <v>TCN TRANSFOMER LIMITATION</v>
      </c>
      <c r="F662" s="6" t="e">
        <f t="shared" si="31"/>
        <v>#REF!</v>
      </c>
      <c r="G662" s="7">
        <f>'RAW MONTHLY'!H664</f>
        <v>0</v>
      </c>
      <c r="H662" s="8">
        <f>'RAW MONTHLY'!I664</f>
        <v>0.2986111111111111</v>
      </c>
      <c r="I662" s="17">
        <f t="shared" si="32"/>
        <v>7.166666666666667</v>
      </c>
    </row>
    <row r="663" spans="1:9" ht="24.95" customHeight="1">
      <c r="A663" t="str">
        <f>'RAW MONTHLY'!C665</f>
        <v>APATA 33KV FDR</v>
      </c>
      <c r="B663" s="5" t="str">
        <f>'RAW MONTHLY'!E665</f>
        <v>TCN/L/S</v>
      </c>
      <c r="C663" s="5" t="str">
        <f t="shared" si="30"/>
        <v>L/S</v>
      </c>
      <c r="D663" s="6" t="e">
        <f>'[1]RAW 1'!F665</f>
        <v>#REF!</v>
      </c>
      <c r="E663" s="6" t="str">
        <f>'RAW MONTHLY'!O665</f>
        <v>TCN TRANSFOMER LIMITATION</v>
      </c>
      <c r="F663" s="6" t="e">
        <f t="shared" si="31"/>
        <v>#REF!</v>
      </c>
      <c r="G663" s="7">
        <f>'RAW MONTHLY'!H665</f>
        <v>3.7499999999999999E-2</v>
      </c>
      <c r="H663" s="8">
        <f>'RAW MONTHLY'!I665</f>
        <v>4.8611111111111112E-2</v>
      </c>
      <c r="I663" s="17">
        <f t="shared" si="32"/>
        <v>0.26666666666666666</v>
      </c>
    </row>
    <row r="664" spans="1:9" ht="24.95" customHeight="1">
      <c r="A664" t="str">
        <f>'RAW MONTHLY'!C666</f>
        <v>OMI ADIO 33KV FDR</v>
      </c>
      <c r="B664" s="5" t="str">
        <f>'RAW MONTHLY'!E666</f>
        <v>TCN/L/S</v>
      </c>
      <c r="C664" s="5" t="str">
        <f t="shared" si="30"/>
        <v>L/S</v>
      </c>
      <c r="D664" s="6" t="e">
        <f>'[1]RAW 1'!F666</f>
        <v>#REF!</v>
      </c>
      <c r="E664" s="6" t="str">
        <f>'RAW MONTHLY'!O666</f>
        <v>TCN TRANSFOMER LIMITATION</v>
      </c>
      <c r="F664" s="6" t="e">
        <f t="shared" si="31"/>
        <v>#REF!</v>
      </c>
      <c r="G664" s="7">
        <f>'RAW MONTHLY'!H666</f>
        <v>0.26666666666666666</v>
      </c>
      <c r="H664" s="8">
        <f>'RAW MONTHLY'!I666</f>
        <v>0.4236111111111111</v>
      </c>
      <c r="I664" s="17">
        <f t="shared" si="32"/>
        <v>3.7666666666666666</v>
      </c>
    </row>
    <row r="665" spans="1:9" ht="24.95" customHeight="1">
      <c r="A665" t="str">
        <f>'RAW MONTHLY'!C667</f>
        <v>OMI ADIO 33KV FDR</v>
      </c>
      <c r="B665" s="5" t="str">
        <f>'RAW MONTHLY'!E667</f>
        <v>EDC/E/F</v>
      </c>
      <c r="C665" s="5" t="str">
        <f t="shared" si="30"/>
        <v>EDC</v>
      </c>
      <c r="D665" s="6" t="e">
        <f>'[1]RAW 1'!F667</f>
        <v>#REF!</v>
      </c>
      <c r="E665" s="6" t="str">
        <f>'RAW MONTHLY'!O667</f>
        <v>EDC TRANSCIENT FAULT</v>
      </c>
      <c r="F665" s="6" t="e">
        <f t="shared" si="31"/>
        <v>#REF!</v>
      </c>
      <c r="G665" s="7">
        <f>'RAW MONTHLY'!H667</f>
        <v>0.51111111111111118</v>
      </c>
      <c r="H665" s="8">
        <f>'RAW MONTHLY'!I667</f>
        <v>0.8520833333333333</v>
      </c>
      <c r="I665" s="17">
        <f t="shared" si="32"/>
        <v>8.1833333333333336</v>
      </c>
    </row>
    <row r="666" spans="1:9" ht="24.95" customHeight="1">
      <c r="A666" t="str">
        <f>'RAW MONTHLY'!C668</f>
        <v>ERUWA/LANLATE 33KV FDR</v>
      </c>
      <c r="B666" s="5" t="str">
        <f>'RAW MONTHLY'!E668</f>
        <v>EDC/E/F</v>
      </c>
      <c r="C666" s="5" t="str">
        <f t="shared" si="30"/>
        <v>EDC</v>
      </c>
      <c r="D666" s="6" t="e">
        <f>'[1]RAW 1'!F668</f>
        <v>#REF!</v>
      </c>
      <c r="E666" s="6" t="str">
        <f>'RAW MONTHLY'!O668</f>
        <v>EDC TRANSCIENT FAULT</v>
      </c>
      <c r="F666" s="6" t="e">
        <f t="shared" si="31"/>
        <v>#REF!</v>
      </c>
      <c r="G666" s="7">
        <f>'RAW MONTHLY'!H668</f>
        <v>0.51111111111111118</v>
      </c>
      <c r="H666" s="8">
        <f>'RAW MONTHLY'!I668</f>
        <v>0.51597222222222217</v>
      </c>
      <c r="I666" s="17">
        <f t="shared" si="32"/>
        <v>0.11666666666666667</v>
      </c>
    </row>
    <row r="667" spans="1:9" ht="24.95" customHeight="1">
      <c r="A667" t="str">
        <f>'RAW MONTHLY'!C669</f>
        <v>ERUWA TOWN 33KV FDR</v>
      </c>
      <c r="B667" s="5" t="str">
        <f>'RAW MONTHLY'!E669</f>
        <v>EDC/F/O</v>
      </c>
      <c r="C667" s="5" t="str">
        <f t="shared" si="30"/>
        <v>EDC</v>
      </c>
      <c r="D667" s="6" t="e">
        <f>'[1]RAW 1'!F669</f>
        <v>#REF!</v>
      </c>
      <c r="E667" s="6" t="str">
        <f>'RAW MONTHLY'!O669</f>
        <v>EDC FORCED OUTAGE</v>
      </c>
      <c r="F667" s="6" t="e">
        <f t="shared" si="31"/>
        <v>#REF!</v>
      </c>
      <c r="G667" s="7">
        <f>'RAW MONTHLY'!H669</f>
        <v>0.51111111111111118</v>
      </c>
      <c r="H667" s="8">
        <f>'RAW MONTHLY'!I669</f>
        <v>0.99930555555555556</v>
      </c>
      <c r="I667" s="17">
        <f t="shared" si="32"/>
        <v>11.716666666666667</v>
      </c>
    </row>
    <row r="668" spans="1:9" ht="24.95" customHeight="1">
      <c r="A668" t="str">
        <f>'RAW MONTHLY'!C670</f>
        <v>APATA 33KV FDR</v>
      </c>
      <c r="B668" s="5" t="str">
        <f>'RAW MONTHLY'!E670</f>
        <v>TCN/L/S</v>
      </c>
      <c r="C668" s="5" t="str">
        <f t="shared" si="30"/>
        <v>L/S</v>
      </c>
      <c r="D668" s="6" t="e">
        <f>'[1]RAW 1'!F670</f>
        <v>#REF!</v>
      </c>
      <c r="E668" s="6" t="str">
        <f>'RAW MONTHLY'!O670</f>
        <v>TCN TRANSFOMER LIMITATION</v>
      </c>
      <c r="F668" s="6" t="e">
        <f t="shared" si="31"/>
        <v>#REF!</v>
      </c>
      <c r="G668" s="7">
        <f>'RAW MONTHLY'!H670</f>
        <v>0.54722222222222217</v>
      </c>
      <c r="H668" s="8">
        <f>'RAW MONTHLY'!I670</f>
        <v>0.83194444444444438</v>
      </c>
      <c r="I668" s="17">
        <f t="shared" si="32"/>
        <v>6.833333333333333</v>
      </c>
    </row>
    <row r="669" spans="1:9" ht="24.95" customHeight="1">
      <c r="A669" t="str">
        <f>'RAW MONTHLY'!C671</f>
        <v>ERUWA/LANLATE 33KV FDR</v>
      </c>
      <c r="B669" s="5" t="str">
        <f>'RAW MONTHLY'!E671</f>
        <v>TCN/L/S</v>
      </c>
      <c r="C669" s="5" t="str">
        <f t="shared" si="30"/>
        <v>L/S</v>
      </c>
      <c r="D669" s="6" t="e">
        <f>'[1]RAW 1'!F671</f>
        <v>#REF!</v>
      </c>
      <c r="E669" s="6" t="str">
        <f>'RAW MONTHLY'!O671</f>
        <v>TCN TRANSFOMER LIMITATION</v>
      </c>
      <c r="F669" s="6" t="e">
        <f t="shared" si="31"/>
        <v>#REF!</v>
      </c>
      <c r="G669" s="7">
        <f>'RAW MONTHLY'!H671</f>
        <v>0.56805555555555554</v>
      </c>
      <c r="H669" s="8">
        <f>'RAW MONTHLY'!I671</f>
        <v>0.76736111111111116</v>
      </c>
      <c r="I669" s="17">
        <f t="shared" si="32"/>
        <v>4.7833333333333332</v>
      </c>
    </row>
    <row r="670" spans="1:9" ht="24.95" customHeight="1">
      <c r="A670" t="str">
        <f>'RAW MONTHLY'!C672</f>
        <v>EXPRESS 33KV</v>
      </c>
      <c r="B670" s="5" t="str">
        <f>'RAW MONTHLY'!E672</f>
        <v>EDC F/O</v>
      </c>
      <c r="C670" s="5" t="str">
        <f t="shared" si="30"/>
        <v>EDC</v>
      </c>
      <c r="D670" s="6" t="e">
        <f>'[1]RAW 1'!F672</f>
        <v>#REF!</v>
      </c>
      <c r="E670" s="6" t="str">
        <f>'RAW MONTHLY'!O672</f>
        <v>EDC FAULT</v>
      </c>
      <c r="F670" s="6" t="e">
        <f t="shared" si="31"/>
        <v>#REF!</v>
      </c>
      <c r="G670" s="7">
        <f>'RAW MONTHLY'!H672</f>
        <v>0.22013888888888888</v>
      </c>
      <c r="H670" s="8">
        <f>'RAW MONTHLY'!I672</f>
        <v>0.40833333333333338</v>
      </c>
      <c r="I670" s="17">
        <f t="shared" si="32"/>
        <v>4.5166666666666666</v>
      </c>
    </row>
    <row r="671" spans="1:9" ht="24.95" customHeight="1">
      <c r="A671" t="str">
        <f>'RAW MONTHLY'!C673</f>
        <v>INDUSTRIAL 33KV</v>
      </c>
      <c r="B671" s="5" t="str">
        <f>'RAW MONTHLY'!E673</f>
        <v>EDC F/O</v>
      </c>
      <c r="C671" s="5" t="str">
        <f t="shared" si="30"/>
        <v>EDC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0.22500000000000001</v>
      </c>
      <c r="H671" s="8">
        <f>'RAW MONTHLY'!I673</f>
        <v>0.99930555555555556</v>
      </c>
      <c r="I671" s="17">
        <f t="shared" si="32"/>
        <v>18.583333333333332</v>
      </c>
    </row>
    <row r="672" spans="1:9" ht="24.95" customHeight="1">
      <c r="A672" t="str">
        <f>'RAW MONTHLY'!C674</f>
        <v>OLUYOLE 33KV</v>
      </c>
      <c r="B672" s="5" t="str">
        <f>'RAW MONTHLY'!E674</f>
        <v>EDC F/O</v>
      </c>
      <c r="C672" s="5" t="str">
        <f t="shared" si="30"/>
        <v>EDC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0.22916666666666666</v>
      </c>
      <c r="H672" s="8">
        <f>'RAW MONTHLY'!I674</f>
        <v>0.39444444444444443</v>
      </c>
      <c r="I672" s="17">
        <f t="shared" si="32"/>
        <v>3.9666666666666668</v>
      </c>
    </row>
    <row r="673" spans="1:9" ht="24.95" customHeight="1">
      <c r="A673" t="str">
        <f>'RAW MONTHLY'!C675</f>
        <v>INTERCHANGE 33KV</v>
      </c>
      <c r="B673" s="5" t="str">
        <f>'RAW MONTHLY'!E675</f>
        <v>EDC F/O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AVIANS LEG ISOLATED</v>
      </c>
      <c r="F673" s="6" t="e">
        <f t="shared" si="31"/>
        <v>#REF!</v>
      </c>
      <c r="G673" s="7">
        <f>'RAW MONTHLY'!H675</f>
        <v>0.23124999999999998</v>
      </c>
      <c r="H673" s="8">
        <f>'RAW MONTHLY'!I675</f>
        <v>0.82152777777777775</v>
      </c>
      <c r="I673" s="17">
        <f t="shared" si="32"/>
        <v>14.166666666666666</v>
      </c>
    </row>
    <row r="674" spans="1:9" ht="24.95" customHeight="1">
      <c r="A674" t="str">
        <f>'RAW MONTHLY'!C676</f>
        <v>LIBERTY 33KV</v>
      </c>
      <c r="B674" s="5" t="str">
        <f>'RAW MONTHLY'!E676</f>
        <v>EDC F/O</v>
      </c>
      <c r="C674" s="5" t="str">
        <f t="shared" si="30"/>
        <v>EDC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0.33402777777777781</v>
      </c>
      <c r="H674" s="8">
        <f>'RAW MONTHLY'!I676</f>
        <v>0.4055555555555555</v>
      </c>
      <c r="I674" s="17">
        <f t="shared" si="32"/>
        <v>1.7166666666666668</v>
      </c>
    </row>
    <row r="675" spans="1:9" ht="24.95" customHeight="1">
      <c r="A675" t="str">
        <f>'RAW MONTHLY'!C677</f>
        <v>EXPRESS 33KV</v>
      </c>
      <c r="B675" s="5" t="str">
        <f>'RAW MONTHLY'!E677</f>
        <v>EDC F/O</v>
      </c>
      <c r="C675" s="5" t="str">
        <f t="shared" si="30"/>
        <v>EDC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0.88958333333333339</v>
      </c>
      <c r="H675" s="8">
        <f>'RAW MONTHLY'!I677</f>
        <v>0.99930555555555556</v>
      </c>
      <c r="I675" s="17">
        <f t="shared" si="32"/>
        <v>2.6333333333333333</v>
      </c>
    </row>
    <row r="676" spans="1:9" ht="24.95" customHeight="1">
      <c r="A676" t="str">
        <f>'RAW MONTHLY'!C678</f>
        <v>ROM 33KV</v>
      </c>
      <c r="B676" s="5" t="str">
        <f>'RAW MONTHLY'!E678</f>
        <v>EDC F/O</v>
      </c>
      <c r="C676" s="5" t="str">
        <f t="shared" si="30"/>
        <v>EDC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0.23124999999999998</v>
      </c>
      <c r="H676" s="8">
        <f>'RAW MONTHLY'!I678</f>
        <v>0.84861111111111109</v>
      </c>
      <c r="I676" s="17">
        <f t="shared" si="32"/>
        <v>14.816666666666666</v>
      </c>
    </row>
    <row r="677" spans="1:9" ht="24.95" customHeight="1">
      <c r="A677" t="str">
        <f>'RAW MONTHLY'!C679</f>
        <v>APETE 33KV</v>
      </c>
      <c r="B677" s="5" t="str">
        <f>'RAW MONTHLY'!E679</f>
        <v>EDC L/S</v>
      </c>
      <c r="C677" s="5" t="str">
        <f t="shared" si="30"/>
        <v>L/S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0.99930555555555556</v>
      </c>
      <c r="I677" s="17">
        <f t="shared" si="32"/>
        <v>23.983333333333334</v>
      </c>
    </row>
    <row r="678" spans="1:9" ht="24.95" customHeight="1">
      <c r="A678" t="str">
        <f>'RAW MONTHLY'!C680</f>
        <v>MINISTER 33KV</v>
      </c>
      <c r="B678" s="5" t="str">
        <f>'RAW MONTHLY'!E680</f>
        <v>EDC L/S</v>
      </c>
      <c r="C678" s="5" t="str">
        <f t="shared" si="30"/>
        <v>L/S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0.60277777777777775</v>
      </c>
      <c r="I678" s="17">
        <f t="shared" si="32"/>
        <v>14.466666666666667</v>
      </c>
    </row>
    <row r="679" spans="1:9" ht="24.95" customHeight="1">
      <c r="A679" t="str">
        <f>'RAW MONTHLY'!C681</f>
        <v>AGODI 1 33KV</v>
      </c>
      <c r="B679" s="5" t="str">
        <f>'RAW MONTHLY'!E681</f>
        <v>EDC F/O</v>
      </c>
      <c r="C679" s="5" t="str">
        <f t="shared" si="30"/>
        <v>EDC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0.23055555555555554</v>
      </c>
      <c r="H679" s="8">
        <f>'RAW MONTHLY'!I681</f>
        <v>0.29097222222222224</v>
      </c>
      <c r="I679" s="17">
        <f t="shared" si="32"/>
        <v>1.45</v>
      </c>
    </row>
    <row r="680" spans="1:9" ht="24.95" customHeight="1">
      <c r="A680" t="str">
        <f>'RAW MONTHLY'!C682</f>
        <v>SAMONDA 33KV</v>
      </c>
      <c r="B680" s="5" t="str">
        <f>'RAW MONTHLY'!E682</f>
        <v>EDC F/O</v>
      </c>
      <c r="C680" s="5" t="str">
        <f t="shared" si="30"/>
        <v>EDC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0.23472222222222219</v>
      </c>
      <c r="H680" s="8">
        <f>'RAW MONTHLY'!I682</f>
        <v>0.29930555555555555</v>
      </c>
      <c r="I680" s="17">
        <f t="shared" si="32"/>
        <v>1.55</v>
      </c>
    </row>
    <row r="681" spans="1:9" ht="24.95" customHeight="1">
      <c r="A681" t="str">
        <f>'RAW MONTHLY'!C683</f>
        <v>T-2B @ JERICHO</v>
      </c>
      <c r="B681" s="5" t="str">
        <f>'RAW MONTHLY'!E683</f>
        <v>EDC F/O</v>
      </c>
      <c r="C681" s="5" t="str">
        <f t="shared" si="30"/>
        <v>EDC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0.23819444444444446</v>
      </c>
      <c r="H681" s="8">
        <f>'RAW MONTHLY'!I683</f>
        <v>0.27708333333333335</v>
      </c>
      <c r="I681" s="17">
        <f t="shared" si="32"/>
        <v>0.93333333333333335</v>
      </c>
    </row>
    <row r="682" spans="1:9" ht="24.95" customHeight="1">
      <c r="A682" t="str">
        <f>'RAW MONTHLY'!C684</f>
        <v>ELEYELE  33KV</v>
      </c>
      <c r="B682" s="5" t="str">
        <f>'RAW MONTHLY'!E684</f>
        <v>EDC F/O</v>
      </c>
      <c r="C682" s="5" t="str">
        <f t="shared" si="30"/>
        <v>EDC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0.23958333333333334</v>
      </c>
      <c r="H682" s="8">
        <f>'RAW MONTHLY'!I684</f>
        <v>0.41111111111111115</v>
      </c>
      <c r="I682" s="17">
        <f t="shared" si="32"/>
        <v>4.1166666666666663</v>
      </c>
    </row>
    <row r="683" spans="1:9" ht="24.95" customHeight="1">
      <c r="A683" t="str">
        <f>'RAW MONTHLY'!C685</f>
        <v>SAMONDA 33KV</v>
      </c>
      <c r="B683" s="5" t="str">
        <f>'RAW MONTHLY'!E685</f>
        <v>EDC F/O</v>
      </c>
      <c r="C683" s="5" t="str">
        <f t="shared" si="30"/>
        <v>EDC</v>
      </c>
      <c r="D683" s="6" t="e">
        <f>'[1]RAW 1'!F685</f>
        <v>#REF!</v>
      </c>
      <c r="E683" s="6" t="str">
        <f>'RAW MONTHLY'!O685</f>
        <v>H,T JUMPER CUT ON RQ AMENDED AT POLY IBADAN</v>
      </c>
      <c r="F683" s="6" t="e">
        <f t="shared" si="31"/>
        <v>#REF!</v>
      </c>
      <c r="G683" s="7">
        <f>'RAW MONTHLY'!H685</f>
        <v>0.29930555555555555</v>
      </c>
      <c r="H683" s="8">
        <f>'RAW MONTHLY'!I685</f>
        <v>0.68541666666666667</v>
      </c>
      <c r="I683" s="17">
        <f t="shared" si="32"/>
        <v>9.2666666666666675</v>
      </c>
    </row>
    <row r="684" spans="1:9" ht="24.95" customHeight="1">
      <c r="A684" t="str">
        <f>'RAW MONTHLY'!C686</f>
        <v>ERUWA TOWN 33KV FDR</v>
      </c>
      <c r="B684" s="5" t="str">
        <f>'RAW MONTHLY'!E686</f>
        <v>TCN/L/S</v>
      </c>
      <c r="C684" s="5" t="str">
        <f t="shared" si="30"/>
        <v>L/S</v>
      </c>
      <c r="D684" s="6" t="e">
        <f>'[1]RAW 1'!F686</f>
        <v>#REF!</v>
      </c>
      <c r="E684" s="6" t="str">
        <f>'RAW MONTHLY'!O686</f>
        <v>TCN FREQUENCY CONTROL</v>
      </c>
      <c r="F684" s="6" t="e">
        <f t="shared" si="31"/>
        <v>#REF!</v>
      </c>
      <c r="G684" s="7">
        <f>'RAW MONTHLY'!H686</f>
        <v>0</v>
      </c>
      <c r="H684" s="8">
        <f>'RAW MONTHLY'!I686</f>
        <v>0.99930555555555556</v>
      </c>
      <c r="I684" s="17">
        <f t="shared" si="32"/>
        <v>23.983333333333334</v>
      </c>
    </row>
    <row r="685" spans="1:9" ht="24.95" customHeight="1">
      <c r="A685" t="str">
        <f>'RAW MONTHLY'!C687</f>
        <v>OMI-ADIO 33KV FDR</v>
      </c>
      <c r="B685" s="5" t="str">
        <f>'RAW MONTHLY'!E687</f>
        <v>TCN/L/S</v>
      </c>
      <c r="C685" s="5" t="str">
        <f t="shared" si="30"/>
        <v>L/S</v>
      </c>
      <c r="D685" s="6" t="e">
        <f>'[1]RAW 1'!F687</f>
        <v>#REF!</v>
      </c>
      <c r="E685" s="6" t="str">
        <f>'RAW MONTHLY'!O687</f>
        <v>TCN FREQUENCY CONTROL</v>
      </c>
      <c r="F685" s="6" t="e">
        <f t="shared" si="31"/>
        <v>#REF!</v>
      </c>
      <c r="G685" s="7">
        <f>'RAW MONTHLY'!H687</f>
        <v>0</v>
      </c>
      <c r="H685" s="8">
        <f>'RAW MONTHLY'!I687</f>
        <v>0.1423611111111111</v>
      </c>
      <c r="I685" s="17">
        <f t="shared" si="32"/>
        <v>3.4166666666666665</v>
      </c>
    </row>
    <row r="686" spans="1:9" ht="24.95" customHeight="1">
      <c r="A686" t="str">
        <f>'RAW MONTHLY'!C688</f>
        <v>OMI-ADIO 33KV FDR</v>
      </c>
      <c r="B686" s="5" t="str">
        <f>'RAW MONTHLY'!E688</f>
        <v>EDC/E/F</v>
      </c>
      <c r="C686" s="5" t="str">
        <f t="shared" si="30"/>
        <v>EDC</v>
      </c>
      <c r="D686" s="6" t="e">
        <f>'[1]RAW 1'!F688</f>
        <v>#REF!</v>
      </c>
      <c r="E686" s="6" t="str">
        <f>'RAW MONTHLY'!O688</f>
        <v>TCN FREQUENCY CONTROL</v>
      </c>
      <c r="F686" s="6" t="e">
        <f t="shared" si="31"/>
        <v>#REF!</v>
      </c>
      <c r="G686" s="7">
        <f>'RAW MONTHLY'!H688</f>
        <v>0.20486111111111113</v>
      </c>
      <c r="H686" s="8">
        <f>'RAW MONTHLY'!I688</f>
        <v>0.99930555555555556</v>
      </c>
      <c r="I686" s="17">
        <f t="shared" si="32"/>
        <v>19.066666666666666</v>
      </c>
    </row>
    <row r="687" spans="1:9" ht="24.95" customHeight="1">
      <c r="A687" t="str">
        <f>'RAW MONTHLY'!C689</f>
        <v>ERUWA/LANLATE 33KV FDR</v>
      </c>
      <c r="B687" s="5" t="str">
        <f>'RAW MONTHLY'!E689</f>
        <v>EDC/E/F</v>
      </c>
      <c r="C687" s="5" t="str">
        <f t="shared" si="30"/>
        <v>EDC</v>
      </c>
      <c r="D687" s="6" t="e">
        <f>'[1]RAW 1'!F689</f>
        <v>#REF!</v>
      </c>
      <c r="E687" s="6" t="str">
        <f>'RAW MONTHLY'!O689</f>
        <v>RESTORED UP TO THE ISOLATOR AT OMI-ADIO WHILE THE REST PART OPENED ON FAULT SUSPET</v>
      </c>
      <c r="F687" s="6" t="e">
        <f t="shared" si="31"/>
        <v>#REF!</v>
      </c>
      <c r="G687" s="7">
        <f>'RAW MONTHLY'!H689</f>
        <v>0.20694444444444446</v>
      </c>
      <c r="H687" s="8">
        <f>'RAW MONTHLY'!I689</f>
        <v>0.7402777777777777</v>
      </c>
      <c r="I687" s="17">
        <f t="shared" si="32"/>
        <v>12.8</v>
      </c>
    </row>
    <row r="688" spans="1:9" ht="24.95" customHeight="1">
      <c r="A688" t="str">
        <f>'RAW MONTHLY'!C690</f>
        <v>APATA 33KV FDR</v>
      </c>
      <c r="B688" s="5" t="str">
        <f>'RAW MONTHLY'!E690</f>
        <v>EDC/E/F</v>
      </c>
      <c r="C688" s="5" t="str">
        <f t="shared" si="30"/>
        <v>EDC</v>
      </c>
      <c r="D688" s="6" t="e">
        <f>'[1]RAW 1'!F690</f>
        <v>#REF!</v>
      </c>
      <c r="E688" s="6" t="str">
        <f>'RAW MONTHLY'!O690</f>
        <v>EDC TRANSIENT FAULT</v>
      </c>
      <c r="F688" s="6" t="e">
        <f t="shared" si="31"/>
        <v>#REF!</v>
      </c>
      <c r="G688" s="7">
        <f>'RAW MONTHLY'!H690</f>
        <v>0.23472222222222219</v>
      </c>
      <c r="H688" s="8">
        <f>'RAW MONTHLY'!I690</f>
        <v>0.42986111111111108</v>
      </c>
      <c r="I688" s="17">
        <f t="shared" si="32"/>
        <v>4.6833333333333336</v>
      </c>
    </row>
    <row r="689" spans="1:9" ht="24.95" customHeight="1">
      <c r="A689" t="str">
        <f>'RAW MONTHLY'!C691</f>
        <v>APATA 33KV FDR</v>
      </c>
      <c r="B689" s="5" t="str">
        <f>'RAW MONTHLY'!E691</f>
        <v>TCN/F/O</v>
      </c>
      <c r="C689" s="5" t="str">
        <f t="shared" si="30"/>
        <v>F/O</v>
      </c>
      <c r="D689" s="6" t="e">
        <f>'[1]RAW 1'!F691</f>
        <v>#REF!</v>
      </c>
      <c r="E689" s="6" t="str">
        <f>'RAW MONTHLY'!O691</f>
        <v>TCN FORCED OUTAGE</v>
      </c>
      <c r="F689" s="6" t="e">
        <f t="shared" si="31"/>
        <v>#REF!</v>
      </c>
      <c r="G689" s="7">
        <f>'RAW MONTHLY'!H691</f>
        <v>0.50416666666666665</v>
      </c>
      <c r="H689" s="8">
        <f>'RAW MONTHLY'!I691</f>
        <v>0.5131944444444444</v>
      </c>
      <c r="I689" s="17">
        <f t="shared" si="32"/>
        <v>0.21666666666666667</v>
      </c>
    </row>
    <row r="690" spans="1:9" ht="24.95" customHeight="1">
      <c r="A690" t="str">
        <f>'RAW MONTHLY'!C692</f>
        <v>APATA 33KV FDR</v>
      </c>
      <c r="B690" s="5" t="str">
        <f>'RAW MONTHLY'!E692</f>
        <v>EDC/E/F</v>
      </c>
      <c r="C690" s="5" t="str">
        <f t="shared" si="30"/>
        <v>EDC</v>
      </c>
      <c r="D690" s="6" t="e">
        <f>'[1]RAW 1'!F692</f>
        <v>#REF!</v>
      </c>
      <c r="E690" s="6" t="str">
        <f>'RAW MONTHLY'!O692</f>
        <v>EDC TRANSIENT FAULT</v>
      </c>
      <c r="F690" s="6" t="e">
        <f t="shared" si="31"/>
        <v>#REF!</v>
      </c>
      <c r="G690" s="7">
        <f>'RAW MONTHLY'!H692</f>
        <v>0.65972222222222221</v>
      </c>
      <c r="H690" s="8">
        <f>'RAW MONTHLY'!I692</f>
        <v>0.66597222222222219</v>
      </c>
      <c r="I690" s="17">
        <f t="shared" si="32"/>
        <v>0.15</v>
      </c>
    </row>
    <row r="691" spans="1:9" ht="24.95" customHeight="1">
      <c r="A691" t="str">
        <f>'RAW MONTHLY'!C693</f>
        <v>ERUWA/LANLATE 33KV FDR</v>
      </c>
      <c r="B691" s="5" t="str">
        <f>'RAW MONTHLY'!E693</f>
        <v>EDC/E/F</v>
      </c>
      <c r="C691" s="5" t="str">
        <f t="shared" si="30"/>
        <v>EDC</v>
      </c>
      <c r="D691" s="6" t="e">
        <f>'[1]RAW 1'!F693</f>
        <v>#REF!</v>
      </c>
      <c r="E691" s="6" t="str">
        <f>'RAW MONTHLY'!O693</f>
        <v xml:space="preserve"> RESTORED UP TO LINE ISOLATOR AT OWODE INJECTION S/S</v>
      </c>
      <c r="F691" s="6" t="e">
        <f t="shared" si="31"/>
        <v>#REF!</v>
      </c>
      <c r="G691" s="7">
        <f>'RAW MONTHLY'!H693</f>
        <v>0.78611111111111109</v>
      </c>
      <c r="H691" s="8">
        <f>'RAW MONTHLY'!I693</f>
        <v>0.81944444444444453</v>
      </c>
      <c r="I691" s="17">
        <f t="shared" si="32"/>
        <v>0.8</v>
      </c>
    </row>
    <row r="692" spans="1:9" ht="24.95" customHeight="1">
      <c r="A692" t="str">
        <f>'RAW MONTHLY'!C694</f>
        <v>APATA 33KV FDR</v>
      </c>
      <c r="B692" s="5" t="str">
        <f>'RAW MONTHLY'!E694</f>
        <v>EDC/E/F</v>
      </c>
      <c r="C692" s="5" t="str">
        <f t="shared" si="30"/>
        <v>EDC</v>
      </c>
      <c r="D692" s="6" t="e">
        <f>'[1]RAW 1'!F694</f>
        <v>#REF!</v>
      </c>
      <c r="E692" s="6" t="str">
        <f>'RAW MONTHLY'!O694</f>
        <v>EDC TRANSIENT FAULT</v>
      </c>
      <c r="F692" s="6" t="e">
        <f t="shared" si="31"/>
        <v>#REF!</v>
      </c>
      <c r="G692" s="7">
        <f>'RAW MONTHLY'!H694</f>
        <v>0.94791666666666663</v>
      </c>
      <c r="H692" s="8">
        <f>'RAW MONTHLY'!I694</f>
        <v>0.95694444444444438</v>
      </c>
      <c r="I692" s="17">
        <f t="shared" si="32"/>
        <v>0.21666666666666667</v>
      </c>
    </row>
    <row r="693" spans="1:9" ht="24.95" customHeight="1">
      <c r="A693" t="str">
        <f>'RAW MONTHLY'!C695</f>
        <v>INDUSTRIAL 33KV</v>
      </c>
      <c r="B693" s="5" t="str">
        <f>'RAW MONTHLY'!E695</f>
        <v>EDC F/O</v>
      </c>
      <c r="C693" s="5" t="str">
        <f t="shared" si="30"/>
        <v>EDC</v>
      </c>
      <c r="D693" s="6" t="e">
        <f>'[1]RAW 1'!F695</f>
        <v>#REF!</v>
      </c>
      <c r="E693" s="6" t="str">
        <f>'RAW MONTHLY'!O695</f>
        <v>R- PHASE CONDUCTOR RESTED ON CHANNEL IRON REPOSITION AT TOWN PLANING AREA.</v>
      </c>
      <c r="F693" s="6" t="e">
        <f t="shared" si="31"/>
        <v>#REF!</v>
      </c>
      <c r="G693" s="7">
        <f>'RAW MONTHLY'!H695</f>
        <v>0</v>
      </c>
      <c r="H693" s="8">
        <f>'RAW MONTHLY'!I695</f>
        <v>0.56180555555555556</v>
      </c>
      <c r="I693" s="17">
        <f t="shared" si="32"/>
        <v>13.483333333333333</v>
      </c>
    </row>
    <row r="694" spans="1:9" ht="24.95" customHeight="1">
      <c r="A694" t="str">
        <f>'RAW MONTHLY'!C696</f>
        <v>EXPRESS 33KV</v>
      </c>
      <c r="B694" s="5" t="str">
        <f>'RAW MONTHLY'!E696</f>
        <v>EDC F/O</v>
      </c>
      <c r="C694" s="5" t="str">
        <f t="shared" si="30"/>
        <v>EDC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0.99930555555555556</v>
      </c>
      <c r="I694" s="17">
        <f t="shared" si="32"/>
        <v>23.983333333333334</v>
      </c>
    </row>
    <row r="695" spans="1:9" ht="24.95" customHeight="1">
      <c r="A695" t="str">
        <f>'RAW MONTHLY'!C697</f>
        <v>INTERCHANGE 33KV</v>
      </c>
      <c r="B695" s="5" t="str">
        <f>'RAW MONTHLY'!E697</f>
        <v>EDC F/O</v>
      </c>
      <c r="C695" s="5" t="str">
        <f t="shared" si="30"/>
        <v>EDC</v>
      </c>
      <c r="D695" s="6" t="e">
        <f>'[1]RAW 1'!F697</f>
        <v>#REF!</v>
      </c>
      <c r="E695" s="6" t="str">
        <f>'RAW MONTHLY'!O697</f>
        <v>TRIPPED TRIED AND STAYED</v>
      </c>
      <c r="F695" s="6" t="e">
        <f t="shared" si="31"/>
        <v>#REF!</v>
      </c>
      <c r="G695" s="7">
        <f>'RAW MONTHLY'!H697</f>
        <v>0.48958333333333331</v>
      </c>
      <c r="H695" s="8">
        <f>'RAW MONTHLY'!I697</f>
        <v>0.50347222222222221</v>
      </c>
      <c r="I695" s="17">
        <f t="shared" si="32"/>
        <v>0.33333333333333331</v>
      </c>
    </row>
    <row r="696" spans="1:9" ht="24.95" customHeight="1">
      <c r="A696" t="str">
        <f>'RAW MONTHLY'!C698</f>
        <v>INDUSTRIAL 33KV</v>
      </c>
      <c r="B696" s="5" t="str">
        <f>'RAW MONTHLY'!E698</f>
        <v>EDC F/O</v>
      </c>
      <c r="C696" s="5" t="str">
        <f t="shared" si="30"/>
        <v>EDC</v>
      </c>
      <c r="D696" s="6" t="e">
        <f>'[1]RAW 1'!F698</f>
        <v>#REF!</v>
      </c>
      <c r="E696" s="6" t="str">
        <f>'RAW MONTHLY'!O698</f>
        <v>TRIPPED TRIED AND STAYED</v>
      </c>
      <c r="F696" s="6" t="e">
        <f t="shared" si="31"/>
        <v>#REF!</v>
      </c>
      <c r="G696" s="7">
        <f>'RAW MONTHLY'!H698</f>
        <v>0.90972222222222221</v>
      </c>
      <c r="H696" s="8">
        <f>'RAW MONTHLY'!I698</f>
        <v>0.93055555555555547</v>
      </c>
      <c r="I696" s="17">
        <f t="shared" si="32"/>
        <v>0.5</v>
      </c>
    </row>
    <row r="697" spans="1:9" ht="24.95" customHeight="1">
      <c r="A697" t="str">
        <f>'RAW MONTHLY'!C699</f>
        <v>ROM 33KV</v>
      </c>
      <c r="B697" s="5" t="str">
        <f>'RAW MONTHLY'!E699</f>
        <v>EDC F/O</v>
      </c>
      <c r="C697" s="5" t="str">
        <f t="shared" si="30"/>
        <v>EDC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0.48958333333333331</v>
      </c>
      <c r="H697" s="8">
        <f>'RAW MONTHLY'!I699</f>
        <v>0.50486111111111109</v>
      </c>
      <c r="I697" s="17">
        <f t="shared" si="32"/>
        <v>0.36666666666666664</v>
      </c>
    </row>
    <row r="698" spans="1:9" ht="24.95" customHeight="1">
      <c r="A698" t="str">
        <f>'RAW MONTHLY'!C700</f>
        <v>APETE 33KV</v>
      </c>
      <c r="B698" s="5" t="str">
        <f>'RAW MONTHLY'!E700</f>
        <v>EDC L/S</v>
      </c>
      <c r="C698" s="5" t="str">
        <f t="shared" si="30"/>
        <v>L/S</v>
      </c>
      <c r="D698" s="6" t="e">
        <f>'[1]RAW 1'!F700</f>
        <v>#REF!</v>
      </c>
      <c r="E698" s="6" t="str">
        <f>'RAW MONTHLY'!O700</f>
        <v>LABORE 200KVA ISOLATED(RUPTURED 2NOs OF FUSE), AKUFO ISOLATED ON FAULT SUSPECT.</v>
      </c>
      <c r="F698" s="6" t="e">
        <f t="shared" si="31"/>
        <v>#REF!</v>
      </c>
      <c r="G698" s="7">
        <f>'RAW MONTHLY'!H700</f>
        <v>0</v>
      </c>
      <c r="H698" s="8">
        <f>'RAW MONTHLY'!I700</f>
        <v>0.67569444444444438</v>
      </c>
      <c r="I698" s="17">
        <f t="shared" si="32"/>
        <v>16.216666666666665</v>
      </c>
    </row>
    <row r="699" spans="1:9" ht="24.95" customHeight="1">
      <c r="A699" t="str">
        <f>'RAW MONTHLY'!C701</f>
        <v>AGODI 1 33KV</v>
      </c>
      <c r="B699" s="5" t="str">
        <f>'RAW MONTHLY'!E701</f>
        <v>EDC F/O</v>
      </c>
      <c r="C699" s="5" t="str">
        <f t="shared" si="30"/>
        <v>EDC</v>
      </c>
      <c r="D699" s="6" t="e">
        <f>'[1]RAW 1'!F701</f>
        <v>#REF!</v>
      </c>
      <c r="E699" s="6" t="str">
        <f>'RAW MONTHLY'!O701</f>
        <v>FORCED OUTAGE DUE TO RED PHASE MISSING, CUT Y-PHS JUMPER AMENDED @ DANDARU.</v>
      </c>
      <c r="F699" s="6" t="e">
        <f t="shared" si="31"/>
        <v>#REF!</v>
      </c>
      <c r="G699" s="7">
        <f>'RAW MONTHLY'!H701</f>
        <v>6.7361111111111108E-2</v>
      </c>
      <c r="H699" s="8">
        <f>'RAW MONTHLY'!I701</f>
        <v>0.54097222222222219</v>
      </c>
      <c r="I699" s="17">
        <f t="shared" si="32"/>
        <v>11.366666666666667</v>
      </c>
    </row>
    <row r="700" spans="1:9" ht="24.95" customHeight="1">
      <c r="A700" t="str">
        <f>'RAW MONTHLY'!C702</f>
        <v>MINISTER 33KV</v>
      </c>
      <c r="B700" s="5" t="str">
        <f>'RAW MONTHLY'!E702</f>
        <v>EDC F/O</v>
      </c>
      <c r="C700" s="5" t="str">
        <f t="shared" si="30"/>
        <v>EDC</v>
      </c>
      <c r="D700" s="6" t="e">
        <f>'[1]RAW 1'!F702</f>
        <v>#REF!</v>
      </c>
      <c r="E700" s="6" t="str">
        <f>'RAW MONTHLY'!O702</f>
        <v>FORCED OUTAGE DUE TO MISSING RQ ON AGODI LINE 1</v>
      </c>
      <c r="F700" s="6" t="e">
        <f t="shared" si="31"/>
        <v>#REF!</v>
      </c>
      <c r="G700" s="7">
        <f>'RAW MONTHLY'!H702</f>
        <v>6.7361111111111108E-2</v>
      </c>
      <c r="H700" s="8">
        <f>'RAW MONTHLY'!I702</f>
        <v>0.55069444444444449</v>
      </c>
      <c r="I700" s="17">
        <f t="shared" si="32"/>
        <v>11.6</v>
      </c>
    </row>
    <row r="701" spans="1:9" ht="24.95" customHeight="1">
      <c r="A701" t="str">
        <f>'RAW MONTHLY'!C703</f>
        <v>AGODI 1 33KV</v>
      </c>
      <c r="B701" s="5" t="str">
        <f>'RAW MONTHLY'!E703</f>
        <v>EDC F/O</v>
      </c>
      <c r="C701" s="5" t="str">
        <f t="shared" si="30"/>
        <v>EDC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0.66180555555555554</v>
      </c>
      <c r="H701" s="8">
        <f>'RAW MONTHLY'!I703</f>
        <v>0.66736111111111107</v>
      </c>
      <c r="I701" s="17">
        <f t="shared" si="32"/>
        <v>0.13333333333333333</v>
      </c>
    </row>
    <row r="702" spans="1:9" ht="24.95" customHeight="1">
      <c r="A702" t="str">
        <f>'RAW MONTHLY'!C704</f>
        <v>ELEYELE  33KV</v>
      </c>
      <c r="B702" s="5" t="str">
        <f>'RAW MONTHLY'!E704</f>
        <v>EDC F/O</v>
      </c>
      <c r="C702" s="5" t="str">
        <f t="shared" si="30"/>
        <v>EDC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0.70416666666666661</v>
      </c>
      <c r="H702" s="8">
        <f>'RAW MONTHLY'!I704</f>
        <v>0.70972222222222225</v>
      </c>
      <c r="I702" s="17">
        <f t="shared" si="32"/>
        <v>0.13333333333333333</v>
      </c>
    </row>
    <row r="703" spans="1:9" ht="24.95" customHeight="1">
      <c r="A703" t="str">
        <f>'RAW MONTHLY'!C705</f>
        <v>ERUWA TOWN 33KV FDR</v>
      </c>
      <c r="B703" s="5" t="str">
        <f>'RAW MONTHLY'!E705</f>
        <v>EDC/F/O</v>
      </c>
      <c r="C703" s="5" t="str">
        <f t="shared" si="30"/>
        <v>EDC</v>
      </c>
      <c r="D703" s="6" t="e">
        <f>'[1]RAW 1'!F705</f>
        <v>#REF!</v>
      </c>
      <c r="E703" s="6" t="str">
        <f>'RAW MONTHLY'!O705</f>
        <v>EDC FORCED OUTAGE</v>
      </c>
      <c r="F703" s="6" t="e">
        <f t="shared" si="31"/>
        <v>#REF!</v>
      </c>
      <c r="G703" s="7">
        <f>'RAW MONTHLY'!H705</f>
        <v>0</v>
      </c>
      <c r="H703" s="8">
        <f>'RAW MONTHLY'!I705</f>
        <v>0.62708333333333333</v>
      </c>
      <c r="I703" s="17">
        <f t="shared" si="32"/>
        <v>15.05</v>
      </c>
    </row>
    <row r="704" spans="1:9" ht="24.95" customHeight="1">
      <c r="A704" t="str">
        <f>'RAW MONTHLY'!C706</f>
        <v>OMI ADIO 33KV FDR</v>
      </c>
      <c r="B704" s="5" t="str">
        <f>'RAW MONTHLY'!E706</f>
        <v>EDC/E/F</v>
      </c>
      <c r="C704" s="5" t="str">
        <f t="shared" si="30"/>
        <v>EDC</v>
      </c>
      <c r="D704" s="6" t="e">
        <f>'[1]RAW 1'!F706</f>
        <v>#REF!</v>
      </c>
      <c r="E704" s="6" t="str">
        <f>'RAW MONTHLY'!O706</f>
        <v>EDC TRANSIENT FAULT PENDING</v>
      </c>
      <c r="F704" s="6" t="e">
        <f t="shared" si="31"/>
        <v>#REF!</v>
      </c>
      <c r="G704" s="7">
        <f>'RAW MONTHLY'!H706</f>
        <v>0</v>
      </c>
      <c r="H704" s="8">
        <f>'RAW MONTHLY'!I706</f>
        <v>0.99930555555555556</v>
      </c>
      <c r="I704" s="17">
        <f t="shared" si="32"/>
        <v>23.983333333333334</v>
      </c>
    </row>
    <row r="705" spans="1:9" ht="24.95" customHeight="1">
      <c r="A705" t="str">
        <f>'RAW MONTHLY'!C707</f>
        <v>ERUWA LANLATE 33KV FDR</v>
      </c>
      <c r="B705" s="5" t="str">
        <f>'RAW MONTHLY'!E707</f>
        <v>EDC/E/F</v>
      </c>
      <c r="C705" s="5" t="str">
        <f t="shared" si="30"/>
        <v>EDC</v>
      </c>
      <c r="D705" s="6" t="e">
        <f>'[1]RAW 1'!F707</f>
        <v>#REF!</v>
      </c>
      <c r="E705" s="6" t="str">
        <f>'RAW MONTHLY'!O707</f>
        <v>EDC TRANSIENT FAULT</v>
      </c>
      <c r="F705" s="6" t="e">
        <f t="shared" si="31"/>
        <v>#REF!</v>
      </c>
      <c r="G705" s="7">
        <f>'RAW MONTHLY'!H707</f>
        <v>0.56805555555555554</v>
      </c>
      <c r="H705" s="8">
        <f>'RAW MONTHLY'!I707</f>
        <v>0.57708333333333328</v>
      </c>
      <c r="I705" s="17">
        <f t="shared" si="32"/>
        <v>0.21666666666666667</v>
      </c>
    </row>
    <row r="706" spans="1:9" ht="24.95" customHeight="1">
      <c r="A706" t="str">
        <f>'RAW MONTHLY'!C708</f>
        <v>APATA 33KV FDR</v>
      </c>
      <c r="B706" s="5" t="str">
        <f>'RAW MONTHLY'!E708</f>
        <v>EDC/E/F</v>
      </c>
      <c r="C706" s="5" t="str">
        <f t="shared" si="30"/>
        <v>EDC</v>
      </c>
      <c r="D706" s="6" t="e">
        <f>'[1]RAW 1'!F708</f>
        <v>#REF!</v>
      </c>
      <c r="E706" s="6" t="str">
        <f>'RAW MONTHLY'!O708</f>
        <v>EDC TRANSIENT FAULT</v>
      </c>
      <c r="F706" s="6" t="e">
        <f t="shared" si="31"/>
        <v>#REF!</v>
      </c>
      <c r="G706" s="7">
        <f>'RAW MONTHLY'!H708</f>
        <v>0.56874999999999998</v>
      </c>
      <c r="H706" s="8">
        <f>'RAW MONTHLY'!I708</f>
        <v>0.65694444444444444</v>
      </c>
      <c r="I706" s="17">
        <f t="shared" si="32"/>
        <v>2.1166666666666667</v>
      </c>
    </row>
    <row r="707" spans="1:9" ht="24.95" customHeight="1">
      <c r="A707" t="str">
        <f>'RAW MONTHLY'!C709</f>
        <v>ERUWA LANLATE 33KV FDR</v>
      </c>
      <c r="B707" s="5" t="str">
        <f>'RAW MONTHLY'!E709</f>
        <v>EDC/F/O</v>
      </c>
      <c r="C707" s="5" t="str">
        <f t="shared" si="30"/>
        <v>EDC</v>
      </c>
      <c r="D707" s="6" t="e">
        <f>'[1]RAW 1'!F709</f>
        <v>#REF!</v>
      </c>
      <c r="E707" s="6" t="str">
        <f>'RAW MONTHLY'!O709</f>
        <v>RESTORED UP TO ERUWA ISS SWITCHYARD</v>
      </c>
      <c r="F707" s="6" t="e">
        <f t="shared" si="31"/>
        <v>#REF!</v>
      </c>
      <c r="G707" s="7">
        <f>'RAW MONTHLY'!H709</f>
        <v>0.58333333333333337</v>
      </c>
      <c r="H707" s="8">
        <f>'RAW MONTHLY'!I709</f>
        <v>0.59444444444444444</v>
      </c>
      <c r="I707" s="17">
        <f t="shared" si="32"/>
        <v>0.26666666666666666</v>
      </c>
    </row>
    <row r="708" spans="1:9" ht="24.95" customHeight="1">
      <c r="A708" t="str">
        <f>'RAW MONTHLY'!C710</f>
        <v>ERUWA TOWN 33KV FDR</v>
      </c>
      <c r="B708" s="5" t="str">
        <f>'RAW MONTHLY'!E710</f>
        <v>TCN/L/S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L/S</v>
      </c>
      <c r="D708" s="6" t="e">
        <f>'[1]RAW 1'!F710</f>
        <v>#REF!</v>
      </c>
      <c r="E708" s="6" t="str">
        <f>'RAW MONTHLY'!O710</f>
        <v>TCN TRANSFOMER LIMITATION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0.78263888888888899</v>
      </c>
      <c r="H708" s="8">
        <f>'RAW MONTHLY'!I710</f>
        <v>0.99930555555555556</v>
      </c>
      <c r="I708" s="17">
        <f t="shared" ref="I708:I771" si="35">HOUR(H708-G708)+MINUTE(H708-G708)/60</f>
        <v>5.2</v>
      </c>
    </row>
    <row r="709" spans="1:9" ht="24.95" customHeight="1">
      <c r="A709" t="str">
        <f>'RAW MONTHLY'!C711</f>
        <v>EXPRESS 33KV</v>
      </c>
      <c r="B709" s="5" t="str">
        <f>'RAW MONTHLY'!E711</f>
        <v>EDC F/O</v>
      </c>
      <c r="C709" s="5" t="str">
        <f t="shared" si="33"/>
        <v>EDC</v>
      </c>
      <c r="D709" s="6" t="e">
        <f>'[1]RAW 1'!F711</f>
        <v>#REF!</v>
      </c>
      <c r="E709" s="6" t="str">
        <f>'RAW MONTHLY'!O711</f>
        <v>NOTHING ABNORMAL FOUND</v>
      </c>
      <c r="F709" s="6" t="e">
        <f t="shared" si="34"/>
        <v>#REF!</v>
      </c>
      <c r="G709" s="7">
        <f>'RAW MONTHLY'!H711</f>
        <v>0</v>
      </c>
      <c r="H709" s="8">
        <f>'RAW MONTHLY'!I711</f>
        <v>0.47986111111111113</v>
      </c>
      <c r="I709" s="17">
        <f t="shared" si="35"/>
        <v>11.516666666666667</v>
      </c>
    </row>
    <row r="710" spans="1:9" ht="24.95" customHeight="1">
      <c r="A710" t="str">
        <f>'RAW MONTHLY'!C712</f>
        <v>INTERCHANGE 33KV</v>
      </c>
      <c r="B710" s="5" t="str">
        <f>'RAW MONTHLY'!E712</f>
        <v>TCN L/S</v>
      </c>
      <c r="C710" s="5" t="str">
        <f t="shared" si="33"/>
        <v>L/S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0.4381944444444445</v>
      </c>
      <c r="H710" s="8">
        <f>'RAW MONTHLY'!I712</f>
        <v>0.45694444444444443</v>
      </c>
      <c r="I710" s="17">
        <f t="shared" si="35"/>
        <v>0.45</v>
      </c>
    </row>
    <row r="711" spans="1:9" ht="24.95" customHeight="1">
      <c r="A711" t="str">
        <f>'RAW MONTHLY'!C713</f>
        <v>INTERCHANGE 33KV</v>
      </c>
      <c r="B711" s="5" t="str">
        <f>'RAW MONTHLY'!E713</f>
        <v>EDC F/O</v>
      </c>
      <c r="C711" s="5" t="str">
        <f t="shared" si="33"/>
        <v>EDC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0.4916666666666667</v>
      </c>
      <c r="H711" s="8">
        <f>'RAW MONTHLY'!I713</f>
        <v>0.51944444444444449</v>
      </c>
      <c r="I711" s="17">
        <f t="shared" si="35"/>
        <v>0.66666666666666663</v>
      </c>
    </row>
    <row r="712" spans="1:9" ht="24.95" customHeight="1">
      <c r="A712" t="str">
        <f>'RAW MONTHLY'!C714</f>
        <v>OLUYOLE 11KV</v>
      </c>
      <c r="B712" s="5" t="str">
        <f>'RAW MONTHLY'!E714</f>
        <v>TCN F/O</v>
      </c>
      <c r="C712" s="5" t="str">
        <f t="shared" si="33"/>
        <v>F/O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0.51180555555555551</v>
      </c>
      <c r="H712" s="8">
        <f>'RAW MONTHLY'!I714</f>
        <v>0.53611111111111109</v>
      </c>
      <c r="I712" s="17">
        <f t="shared" si="35"/>
        <v>0.58333333333333337</v>
      </c>
    </row>
    <row r="713" spans="1:9" ht="24.95" customHeight="1">
      <c r="A713" t="str">
        <f>'RAW MONTHLY'!C715</f>
        <v>EXPRESS 33KV</v>
      </c>
      <c r="B713" s="5" t="str">
        <f>'RAW MONTHLY'!E715</f>
        <v>TCN F/O</v>
      </c>
      <c r="C713" s="5" t="str">
        <f t="shared" si="33"/>
        <v>F/O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0.51180555555555551</v>
      </c>
      <c r="H713" s="8">
        <f>'RAW MONTHLY'!I715</f>
        <v>0.53749999999999998</v>
      </c>
      <c r="I713" s="17">
        <f t="shared" si="35"/>
        <v>0.6166666666666667</v>
      </c>
    </row>
    <row r="714" spans="1:9" ht="24.95" customHeight="1">
      <c r="A714" t="str">
        <f>'RAW MONTHLY'!C716</f>
        <v>OLUYOLE 11KV</v>
      </c>
      <c r="B714" s="5" t="str">
        <f>'RAW MONTHLY'!E716</f>
        <v>TCN L/S</v>
      </c>
      <c r="C714" s="5" t="str">
        <f t="shared" si="33"/>
        <v>L/S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0.59722222222222221</v>
      </c>
      <c r="H714" s="8">
        <f>'RAW MONTHLY'!I716</f>
        <v>0.6</v>
      </c>
      <c r="I714" s="17">
        <f t="shared" si="35"/>
        <v>6.6666666666666666E-2</v>
      </c>
    </row>
    <row r="715" spans="1:9" ht="24.95" customHeight="1">
      <c r="A715" t="str">
        <f>'RAW MONTHLY'!C717</f>
        <v>LIBERTY 11KV</v>
      </c>
      <c r="B715" s="5" t="str">
        <f>'RAW MONTHLY'!E717</f>
        <v>TCN L/S</v>
      </c>
      <c r="C715" s="5" t="str">
        <f t="shared" si="33"/>
        <v>L/S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0.59722222222222221</v>
      </c>
      <c r="H715" s="8">
        <f>'RAW MONTHLY'!I717</f>
        <v>0.63055555555555554</v>
      </c>
      <c r="I715" s="17">
        <f t="shared" si="35"/>
        <v>0.8</v>
      </c>
    </row>
    <row r="716" spans="1:9" ht="24.95" customHeight="1">
      <c r="A716" t="str">
        <f>'RAW MONTHLY'!C718</f>
        <v>LIBERTY 11KV</v>
      </c>
      <c r="B716" s="5" t="str">
        <f>'RAW MONTHLY'!E718</f>
        <v>EDC F/O</v>
      </c>
      <c r="C716" s="5" t="str">
        <f t="shared" si="33"/>
        <v>EDC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0.7416666666666667</v>
      </c>
      <c r="H716" s="8">
        <f>'RAW MONTHLY'!I718</f>
        <v>0.84236111111111101</v>
      </c>
      <c r="I716" s="17">
        <f t="shared" si="35"/>
        <v>2.4166666666666665</v>
      </c>
    </row>
    <row r="717" spans="1:9" ht="24.95" customHeight="1">
      <c r="A717" t="str">
        <f>'RAW MONTHLY'!C719</f>
        <v>INTERCHANGE 33KV</v>
      </c>
      <c r="B717" s="5" t="str">
        <f>'RAW MONTHLY'!E719</f>
        <v>EDC F/O</v>
      </c>
      <c r="C717" s="5" t="str">
        <f t="shared" si="33"/>
        <v>EDC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0.74930555555555556</v>
      </c>
      <c r="H717" s="8">
        <f>'RAW MONTHLY'!I719</f>
        <v>0.84444444444444444</v>
      </c>
      <c r="I717" s="17">
        <f t="shared" si="35"/>
        <v>2.2833333333333332</v>
      </c>
    </row>
    <row r="718" spans="1:9" ht="24.95" customHeight="1">
      <c r="A718" t="str">
        <f>'RAW MONTHLY'!C720</f>
        <v>OLUYOLE 11KV</v>
      </c>
      <c r="B718" s="5" t="str">
        <f>'RAW MONTHLY'!E720</f>
        <v>EDC F/O</v>
      </c>
      <c r="C718" s="5" t="str">
        <f t="shared" si="33"/>
        <v>EDC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0.77569444444444446</v>
      </c>
      <c r="H718" s="8">
        <f>'RAW MONTHLY'!I720</f>
        <v>0.84930555555555554</v>
      </c>
      <c r="I718" s="17">
        <f t="shared" si="35"/>
        <v>1.7666666666666666</v>
      </c>
    </row>
    <row r="719" spans="1:9" ht="24.95" customHeight="1">
      <c r="A719" t="str">
        <f>'RAW MONTHLY'!C721</f>
        <v>INTERCHANGE 33KV</v>
      </c>
      <c r="B719" s="5" t="str">
        <f>'RAW MONTHLY'!E721</f>
        <v>EDC F/O</v>
      </c>
      <c r="C719" s="5" t="str">
        <f t="shared" si="33"/>
        <v>EDC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0.85138888888888886</v>
      </c>
      <c r="H719" s="8">
        <f>'RAW MONTHLY'!I721</f>
        <v>0.87569444444444444</v>
      </c>
      <c r="I719" s="17">
        <f t="shared" si="35"/>
        <v>0.58333333333333337</v>
      </c>
    </row>
    <row r="720" spans="1:9" ht="24.95" customHeight="1">
      <c r="A720">
        <f>'RAW MONTHLY'!C722</f>
        <v>0</v>
      </c>
      <c r="B720" s="5" t="str">
        <f>'RAW MONTHLY'!E722</f>
        <v>TCN L/S</v>
      </c>
      <c r="C720" s="5" t="str">
        <f t="shared" si="33"/>
        <v>L/S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 t="str">
        <f>'RAW MONTHLY'!C723</f>
        <v>ROM 33KV</v>
      </c>
      <c r="B721" s="5" t="str">
        <f>'RAW MONTHLY'!E723</f>
        <v>TCN L/S</v>
      </c>
      <c r="C721" s="5" t="str">
        <f t="shared" si="33"/>
        <v>L/S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0.4381944444444445</v>
      </c>
      <c r="H721" s="8">
        <f>'RAW MONTHLY'!I723</f>
        <v>0.48749999999999999</v>
      </c>
      <c r="I721" s="17">
        <f t="shared" si="35"/>
        <v>1.1833333333333333</v>
      </c>
    </row>
    <row r="722" spans="1:9" ht="24.95" customHeight="1">
      <c r="A722" t="str">
        <f>'RAW MONTHLY'!C724</f>
        <v>ROM 33KV</v>
      </c>
      <c r="B722" s="5" t="str">
        <f>'RAW MONTHLY'!E724</f>
        <v>EDC F/O</v>
      </c>
      <c r="C722" s="5" t="str">
        <f t="shared" si="33"/>
        <v>EDC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0.4916666666666667</v>
      </c>
      <c r="H722" s="8">
        <f>'RAW MONTHLY'!I724</f>
        <v>0.61458333333333337</v>
      </c>
      <c r="I722" s="17">
        <f t="shared" si="35"/>
        <v>2.95</v>
      </c>
    </row>
    <row r="723" spans="1:9" ht="24.95" customHeight="1">
      <c r="A723" t="str">
        <f>'RAW MONTHLY'!C725</f>
        <v>ROM 33KV</v>
      </c>
      <c r="B723" s="5" t="str">
        <f>'RAW MONTHLY'!E725</f>
        <v>EDC F/O</v>
      </c>
      <c r="C723" s="5" t="str">
        <f t="shared" si="33"/>
        <v>EDC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0.74930555555555556</v>
      </c>
      <c r="H723" s="8">
        <f>'RAW MONTHLY'!I725</f>
        <v>0.99930555555555556</v>
      </c>
      <c r="I723" s="17">
        <f t="shared" si="35"/>
        <v>6</v>
      </c>
    </row>
    <row r="724" spans="1:9" ht="24.95" customHeight="1">
      <c r="A724" s="47" t="str">
        <f>'RAW MONTHLY'!C726</f>
        <v>APETE 33KV</v>
      </c>
      <c r="B724" s="5" t="str">
        <f>'RAW MONTHLY'!E726</f>
        <v>EDC L/S</v>
      </c>
      <c r="C724" s="5" t="str">
        <f t="shared" si="33"/>
        <v>L/S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0.22916666666666666</v>
      </c>
      <c r="H724" s="8">
        <f>'RAW MONTHLY'!I726</f>
        <v>0.3576388888888889</v>
      </c>
      <c r="I724" s="17">
        <f t="shared" si="35"/>
        <v>3.0833333333333335</v>
      </c>
    </row>
    <row r="725" spans="1:9" ht="24.95" customHeight="1">
      <c r="A725" s="47" t="str">
        <f>'RAW MONTHLY'!C727</f>
        <v>APETE 33KV</v>
      </c>
      <c r="B725" s="5" t="str">
        <f>'RAW MONTHLY'!E727</f>
        <v>EDC L/S</v>
      </c>
      <c r="C725" s="5" t="str">
        <f t="shared" si="33"/>
        <v>L/S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0.40416666666666662</v>
      </c>
      <c r="H725" s="8">
        <f>'RAW MONTHLY'!I727</f>
        <v>0.63680555555555551</v>
      </c>
      <c r="I725" s="17">
        <f t="shared" si="35"/>
        <v>5.583333333333333</v>
      </c>
    </row>
    <row r="726" spans="1:9" ht="24.95" customHeight="1">
      <c r="A726" t="str">
        <f>'RAW MONTHLY'!C728</f>
        <v>SAMONDA 33KV</v>
      </c>
      <c r="B726" s="5" t="str">
        <f>'RAW MONTHLY'!E728</f>
        <v>EDC F/O</v>
      </c>
      <c r="C726" s="5" t="str">
        <f t="shared" si="33"/>
        <v>EDC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0.45347222222222222</v>
      </c>
      <c r="H726" s="8">
        <f>'RAW MONTHLY'!I728</f>
        <v>0.4604166666666667</v>
      </c>
      <c r="I726" s="17">
        <f t="shared" si="35"/>
        <v>0.16666666666666666</v>
      </c>
    </row>
    <row r="727" spans="1:9" ht="24.95" customHeight="1">
      <c r="A727" t="str">
        <f>'RAW MONTHLY'!C729</f>
        <v>AGODI 1 33KV</v>
      </c>
      <c r="B727" s="5" t="str">
        <f>'RAW MONTHLY'!E729</f>
        <v>EDC F/O</v>
      </c>
      <c r="C727" s="5" t="str">
        <f t="shared" si="33"/>
        <v>EDC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0.65138888888888891</v>
      </c>
      <c r="H727" s="8">
        <f>'RAW MONTHLY'!I729</f>
        <v>0.66527777777777775</v>
      </c>
      <c r="I727" s="17">
        <f t="shared" si="35"/>
        <v>0.33333333333333331</v>
      </c>
    </row>
    <row r="728" spans="1:9" ht="24.95" customHeight="1">
      <c r="A728" t="str">
        <f>'RAW MONTHLY'!C730</f>
        <v>MINISTER 33KV</v>
      </c>
      <c r="B728" s="5" t="str">
        <f>'RAW MONTHLY'!E730</f>
        <v>EDC F/O</v>
      </c>
      <c r="C728" s="5" t="str">
        <f t="shared" si="33"/>
        <v>EDC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0.65138888888888891</v>
      </c>
      <c r="H728" s="8">
        <f>'RAW MONTHLY'!I730</f>
        <v>0.99930555555555556</v>
      </c>
      <c r="I728" s="17">
        <f t="shared" si="35"/>
        <v>8.35</v>
      </c>
    </row>
    <row r="729" spans="1:9" ht="24.95" customHeight="1">
      <c r="A729" t="str">
        <f>'RAW MONTHLY'!C731</f>
        <v>APETE 33KV</v>
      </c>
      <c r="B729" s="5" t="str">
        <f>'RAW MONTHLY'!E731</f>
        <v>EDC F/O</v>
      </c>
      <c r="C729" s="5" t="str">
        <f t="shared" si="33"/>
        <v>EDC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4.2361111111111106E-2</v>
      </c>
      <c r="H729" s="8">
        <f>'RAW MONTHLY'!I731</f>
        <v>0.99930555555555556</v>
      </c>
      <c r="I729" s="17">
        <f t="shared" si="35"/>
        <v>22.966666666666665</v>
      </c>
    </row>
    <row r="730" spans="1:9" ht="24.95" customHeight="1">
      <c r="A730" t="str">
        <f>'RAW MONTHLY'!C732</f>
        <v>ELEYELE  33KV</v>
      </c>
      <c r="B730" s="5" t="str">
        <f>'RAW MONTHLY'!E732</f>
        <v>EDC F/O</v>
      </c>
      <c r="C730" s="5" t="str">
        <f t="shared" si="33"/>
        <v>EDC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0.75069444444444444</v>
      </c>
      <c r="H730" s="8">
        <f>'RAW MONTHLY'!I732</f>
        <v>0.84236111111111101</v>
      </c>
      <c r="I730" s="17">
        <f t="shared" si="35"/>
        <v>2.2000000000000002</v>
      </c>
    </row>
    <row r="731" spans="1:9" ht="24.95" customHeight="1">
      <c r="A731" t="str">
        <f>'RAW MONTHLY'!C733</f>
        <v>AGODI 1 33KV</v>
      </c>
      <c r="B731" s="5" t="str">
        <f>'RAW MONTHLY'!E733</f>
        <v>EDC F/O</v>
      </c>
      <c r="C731" s="5" t="str">
        <f t="shared" si="33"/>
        <v>EDC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0.75069444444444444</v>
      </c>
      <c r="H731" s="8">
        <f>'RAW MONTHLY'!I733</f>
        <v>0.79027777777777775</v>
      </c>
      <c r="I731" s="17">
        <f t="shared" si="35"/>
        <v>0.95</v>
      </c>
    </row>
    <row r="732" spans="1:9" ht="24.95" customHeight="1">
      <c r="A732" t="str">
        <f>'RAW MONTHLY'!C734</f>
        <v>FAN MILK 1 33KV</v>
      </c>
      <c r="B732" s="5" t="str">
        <f>'RAW MONTHLY'!E734</f>
        <v>EDC F/O</v>
      </c>
      <c r="C732" s="5" t="str">
        <f t="shared" si="33"/>
        <v>EDC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0.76250000000000007</v>
      </c>
      <c r="H732" s="8">
        <f>'RAW MONTHLY'!I734</f>
        <v>0.7944444444444444</v>
      </c>
      <c r="I732" s="17">
        <f t="shared" si="35"/>
        <v>0.76666666666666672</v>
      </c>
    </row>
    <row r="733" spans="1:9" ht="24.95" customHeight="1">
      <c r="A733" t="str">
        <f>'RAW MONTHLY'!C735</f>
        <v>FAN MILK 1 33KV</v>
      </c>
      <c r="B733" s="5" t="str">
        <f>'RAW MONTHLY'!E735</f>
        <v>EDC F/O</v>
      </c>
      <c r="C733" s="5" t="str">
        <f t="shared" si="33"/>
        <v>EDC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0.84513888888888899</v>
      </c>
      <c r="H733" s="8">
        <f>'RAW MONTHLY'!I735</f>
        <v>0.96388888888888891</v>
      </c>
      <c r="I733" s="17">
        <f t="shared" si="35"/>
        <v>2.85</v>
      </c>
    </row>
    <row r="734" spans="1:9" ht="24.95" customHeight="1">
      <c r="A734" t="str">
        <f>'RAW MONTHLY'!C736</f>
        <v>AGODI 1 33KV</v>
      </c>
      <c r="B734" s="5" t="str">
        <f>'RAW MONTHLY'!E736</f>
        <v>EDC F/O</v>
      </c>
      <c r="C734" s="5" t="str">
        <f t="shared" si="33"/>
        <v>EDC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0.85763888888888884</v>
      </c>
      <c r="H734" s="8">
        <f>'RAW MONTHLY'!I736</f>
        <v>0.96388888888888891</v>
      </c>
      <c r="I734" s="17">
        <f t="shared" si="35"/>
        <v>2.5499999999999998</v>
      </c>
    </row>
    <row r="735" spans="1:9" ht="24.95" customHeight="1">
      <c r="A735" t="str">
        <f>'RAW MONTHLY'!C737</f>
        <v>ERUWA TOWN 33KV FDR</v>
      </c>
      <c r="B735" s="5" t="str">
        <f>'RAW MONTHLY'!E737</f>
        <v>TCN/L/S</v>
      </c>
      <c r="C735" s="5" t="str">
        <f t="shared" si="33"/>
        <v>L/S</v>
      </c>
      <c r="D735" s="6" t="e">
        <f>'[1]RAW 1'!F737</f>
        <v>#REF!</v>
      </c>
      <c r="E735" s="6" t="str">
        <f>'RAW MONTHLY'!O737</f>
        <v>TCN TRANSFOMER LIMITATION</v>
      </c>
      <c r="F735" s="6" t="e">
        <f t="shared" si="34"/>
        <v>#REF!</v>
      </c>
      <c r="G735" s="7">
        <f>'RAW MONTHLY'!H737</f>
        <v>0</v>
      </c>
      <c r="H735" s="8">
        <f>'RAW MONTHLY'!I737</f>
        <v>0.38055555555555554</v>
      </c>
      <c r="I735" s="17">
        <f t="shared" si="35"/>
        <v>9.1333333333333329</v>
      </c>
    </row>
    <row r="736" spans="1:9" ht="24.95" customHeight="1">
      <c r="A736" t="str">
        <f>'RAW MONTHLY'!C738</f>
        <v>OMI ADIO 33KV FDR</v>
      </c>
      <c r="B736" s="5" t="str">
        <f>'RAW MONTHLY'!E738</f>
        <v>EDC/E/F</v>
      </c>
      <c r="C736" s="5" t="str">
        <f t="shared" si="33"/>
        <v>EDC</v>
      </c>
      <c r="D736" s="6" t="e">
        <f>'[1]RAW 1'!F738</f>
        <v>#REF!</v>
      </c>
      <c r="E736" s="6" t="str">
        <f>'RAW MONTHLY'!O738</f>
        <v>SUPPLY RESTORED UPTO OSEMBELE ISOLATOR</v>
      </c>
      <c r="F736" s="6" t="e">
        <f t="shared" si="34"/>
        <v>#REF!</v>
      </c>
      <c r="G736" s="7">
        <f>'RAW MONTHLY'!H738</f>
        <v>0</v>
      </c>
      <c r="H736" s="8">
        <f>'RAW MONTHLY'!I738</f>
        <v>0.65972222222222221</v>
      </c>
      <c r="I736" s="17">
        <f t="shared" si="35"/>
        <v>15.833333333333334</v>
      </c>
    </row>
    <row r="737" spans="1:9" ht="24.95" customHeight="1">
      <c r="A737" t="str">
        <f>'RAW MONTHLY'!C739</f>
        <v>ERUWA TOWN 33KV FDR</v>
      </c>
      <c r="B737" s="5" t="str">
        <f>'RAW MONTHLY'!E739</f>
        <v>TCN/L/S</v>
      </c>
      <c r="C737" s="5" t="str">
        <f t="shared" si="33"/>
        <v>L/S</v>
      </c>
      <c r="D737" s="6" t="e">
        <f>'[1]RAW 1'!F739</f>
        <v>#REF!</v>
      </c>
      <c r="E737" s="6" t="str">
        <f>'RAW MONTHLY'!O739</f>
        <v>TCN TRANSFOMER LIMITATION</v>
      </c>
      <c r="F737" s="6" t="e">
        <f t="shared" si="34"/>
        <v>#REF!</v>
      </c>
      <c r="G737" s="7">
        <f>'RAW MONTHLY'!H739</f>
        <v>0.40625</v>
      </c>
      <c r="H737" s="8">
        <f>'RAW MONTHLY'!I739</f>
        <v>0.54513888888888895</v>
      </c>
      <c r="I737" s="17">
        <f t="shared" si="35"/>
        <v>3.3333333333333335</v>
      </c>
    </row>
    <row r="738" spans="1:9" ht="24.95" customHeight="1">
      <c r="A738" t="str">
        <f>'RAW MONTHLY'!C740</f>
        <v>APATA 33KV FDR</v>
      </c>
      <c r="B738" s="5" t="str">
        <f>'RAW MONTHLY'!E740</f>
        <v>TCN/L/S</v>
      </c>
      <c r="C738" s="5" t="str">
        <f t="shared" si="33"/>
        <v>L/S</v>
      </c>
      <c r="D738" s="6" t="e">
        <f>'[1]RAW 1'!F740</f>
        <v>#REF!</v>
      </c>
      <c r="E738" s="6" t="str">
        <f>'RAW MONTHLY'!O740</f>
        <v>TCN FREQUENCY CONTROL</v>
      </c>
      <c r="F738" s="6" t="e">
        <f t="shared" si="34"/>
        <v>#REF!</v>
      </c>
      <c r="G738" s="7">
        <f>'RAW MONTHLY'!H740</f>
        <v>0.44236111111111115</v>
      </c>
      <c r="H738" s="8">
        <f>'RAW MONTHLY'!I740</f>
        <v>0.45277777777777778</v>
      </c>
      <c r="I738" s="17">
        <f t="shared" si="35"/>
        <v>0.25</v>
      </c>
    </row>
    <row r="739" spans="1:9" ht="24.95" customHeight="1">
      <c r="A739" t="str">
        <f>'RAW MONTHLY'!C741</f>
        <v>APATA 33KV FDR</v>
      </c>
      <c r="B739" s="5" t="str">
        <f>'RAW MONTHLY'!E741</f>
        <v>EDC/E/F</v>
      </c>
      <c r="C739" s="5" t="str">
        <f t="shared" si="33"/>
        <v>EDC</v>
      </c>
      <c r="D739" s="6" t="e">
        <f>'[1]RAW 1'!F741</f>
        <v>#REF!</v>
      </c>
      <c r="E739" s="6" t="str">
        <f>'RAW MONTHLY'!O741</f>
        <v>EDC TRANSCIENT FAULT</v>
      </c>
      <c r="F739" s="6" t="e">
        <f t="shared" si="34"/>
        <v>#REF!</v>
      </c>
      <c r="G739" s="7">
        <f>'RAW MONTHLY'!H741</f>
        <v>0.46180555555555558</v>
      </c>
      <c r="H739" s="8">
        <f>'RAW MONTHLY'!I741</f>
        <v>0.46597222222222223</v>
      </c>
      <c r="I739" s="17">
        <f t="shared" si="35"/>
        <v>0.1</v>
      </c>
    </row>
    <row r="740" spans="1:9" ht="24.95" customHeight="1">
      <c r="A740" t="str">
        <f>'RAW MONTHLY'!C742</f>
        <v>ERUWA/LANLATE 33KV FDR</v>
      </c>
      <c r="B740" s="5" t="str">
        <f>'RAW MONTHLY'!E742</f>
        <v>EDC/E/F</v>
      </c>
      <c r="C740" s="5" t="str">
        <f t="shared" si="33"/>
        <v>EDC</v>
      </c>
      <c r="D740" s="6" t="e">
        <f>'[1]RAW 1'!F742</f>
        <v>#REF!</v>
      </c>
      <c r="E740" s="6" t="str">
        <f>'RAW MONTHLY'!O742</f>
        <v>DUE TO TRIPPING ON OMI ADIO 33KV FDR</v>
      </c>
      <c r="F740" s="6" t="e">
        <f t="shared" si="34"/>
        <v>#REF!</v>
      </c>
      <c r="G740" s="7">
        <f>'RAW MONTHLY'!H742</f>
        <v>0.58819444444444446</v>
      </c>
      <c r="H740" s="8">
        <f>'RAW MONTHLY'!I742</f>
        <v>0.59444444444444444</v>
      </c>
      <c r="I740" s="17">
        <f t="shared" si="35"/>
        <v>0.15</v>
      </c>
    </row>
    <row r="741" spans="1:9" ht="24.95" customHeight="1">
      <c r="A741" t="str">
        <f>'RAW MONTHLY'!C743</f>
        <v>ERUWA TOWN 33KV FDR</v>
      </c>
      <c r="B741" s="5" t="str">
        <f>'RAW MONTHLY'!E743</f>
        <v>TCN/L/S</v>
      </c>
      <c r="C741" s="5" t="str">
        <f t="shared" si="33"/>
        <v>L/S</v>
      </c>
      <c r="D741" s="6" t="e">
        <f>'[1]RAW 1'!F743</f>
        <v>#REF!</v>
      </c>
      <c r="E741" s="6" t="str">
        <f>'RAW MONTHLY'!O743</f>
        <v>TCN TRANSFOMER LIMITATION</v>
      </c>
      <c r="F741" s="6" t="e">
        <f t="shared" si="34"/>
        <v>#REF!</v>
      </c>
      <c r="G741" s="7">
        <f>'RAW MONTHLY'!H743</f>
        <v>0.59444444444444444</v>
      </c>
      <c r="H741" s="8">
        <f>'RAW MONTHLY'!I743</f>
        <v>0.59861111111111109</v>
      </c>
      <c r="I741" s="17">
        <f t="shared" si="35"/>
        <v>0.1</v>
      </c>
    </row>
    <row r="742" spans="1:9" ht="24.95" customHeight="1">
      <c r="A742" t="str">
        <f>'RAW MONTHLY'!C744</f>
        <v>ERUWA TOWN 33KV FDR</v>
      </c>
      <c r="B742" s="5" t="str">
        <f>'RAW MONTHLY'!E744</f>
        <v>TCN/L/S</v>
      </c>
      <c r="C742" s="5" t="str">
        <f t="shared" si="33"/>
        <v>L/S</v>
      </c>
      <c r="D742" s="6" t="e">
        <f>'[1]RAW 1'!F744</f>
        <v>#REF!</v>
      </c>
      <c r="E742" s="6" t="str">
        <f>'RAW MONTHLY'!O744</f>
        <v>TCN TRANSFOMER LIMITATION</v>
      </c>
      <c r="F742" s="6" t="e">
        <f t="shared" si="34"/>
        <v>#REF!</v>
      </c>
      <c r="G742" s="7">
        <f>'RAW MONTHLY'!H744</f>
        <v>0.60486111111111118</v>
      </c>
      <c r="H742" s="8">
        <f>'RAW MONTHLY'!I744</f>
        <v>0.99930555555555556</v>
      </c>
      <c r="I742" s="17">
        <f t="shared" si="35"/>
        <v>9.4666666666666668</v>
      </c>
    </row>
    <row r="743" spans="1:9" ht="24.95" customHeight="1">
      <c r="A743" t="str">
        <f>'RAW MONTHLY'!C745</f>
        <v>OMI ADIO 33KV FDR</v>
      </c>
      <c r="B743" s="5" t="str">
        <f>'RAW MONTHLY'!E745</f>
        <v>EDC/E/F</v>
      </c>
      <c r="C743" s="5" t="str">
        <f t="shared" si="33"/>
        <v>EDC</v>
      </c>
      <c r="D743" s="6" t="e">
        <f>'[1]RAW 1'!F745</f>
        <v>#REF!</v>
      </c>
      <c r="E743" s="6" t="str">
        <f>'RAW MONTHLY'!O745</f>
        <v>EDC TRANSCIENT FAULT</v>
      </c>
      <c r="F743" s="6" t="e">
        <f t="shared" si="34"/>
        <v>#REF!</v>
      </c>
      <c r="G743" s="7">
        <f>'RAW MONTHLY'!H745</f>
        <v>0.71875</v>
      </c>
      <c r="H743" s="8">
        <f>'RAW MONTHLY'!I745</f>
        <v>0.99930555555555556</v>
      </c>
      <c r="I743" s="17">
        <f t="shared" si="35"/>
        <v>6.7333333333333334</v>
      </c>
    </row>
    <row r="744" spans="1:9" ht="24.95" customHeight="1">
      <c r="A744" t="str">
        <f>'RAW MONTHLY'!C746</f>
        <v>ERUWA/LANLATE 33KV FDR</v>
      </c>
      <c r="B744" s="5" t="str">
        <f>'RAW MONTHLY'!E746</f>
        <v>EDC/E/F</v>
      </c>
      <c r="C744" s="5" t="str">
        <f t="shared" si="33"/>
        <v>EDC</v>
      </c>
      <c r="D744" s="6" t="e">
        <f>'[1]RAW 1'!F746</f>
        <v>#REF!</v>
      </c>
      <c r="E744" s="6" t="str">
        <f>'RAW MONTHLY'!O746</f>
        <v>EDC TRANSCIENT FAULT</v>
      </c>
      <c r="F744" s="6" t="e">
        <f t="shared" si="34"/>
        <v>#REF!</v>
      </c>
      <c r="G744" s="7">
        <f>'RAW MONTHLY'!H746</f>
        <v>0.71875</v>
      </c>
      <c r="H744" s="8">
        <f>'RAW MONTHLY'!I746</f>
        <v>0.84166666666666667</v>
      </c>
      <c r="I744" s="17">
        <f t="shared" si="35"/>
        <v>2.95</v>
      </c>
    </row>
    <row r="745" spans="1:9" ht="24.95" customHeight="1">
      <c r="A745" t="str">
        <f>'RAW MONTHLY'!C747</f>
        <v>APATA 33KV FDR</v>
      </c>
      <c r="B745" s="5" t="str">
        <f>'RAW MONTHLY'!E747</f>
        <v>EDC/E/F</v>
      </c>
      <c r="C745" s="5" t="str">
        <f t="shared" si="33"/>
        <v>EDC</v>
      </c>
      <c r="D745" s="6" t="e">
        <f>'[1]RAW 1'!F747</f>
        <v>#REF!</v>
      </c>
      <c r="E745" s="6" t="str">
        <f>'RAW MONTHLY'!O747</f>
        <v>EDC TRANSCIENT FAULT</v>
      </c>
      <c r="F745" s="6" t="e">
        <f t="shared" si="34"/>
        <v>#REF!</v>
      </c>
      <c r="G745" s="7">
        <f>'RAW MONTHLY'!H747</f>
        <v>0.7416666666666667</v>
      </c>
      <c r="H745" s="8">
        <f>'RAW MONTHLY'!I747</f>
        <v>0.83888888888888891</v>
      </c>
      <c r="I745" s="17">
        <f t="shared" si="35"/>
        <v>2.3333333333333335</v>
      </c>
    </row>
    <row r="746" spans="1:9" ht="24.95" customHeight="1">
      <c r="A746" t="str">
        <f>'RAW MONTHLY'!C748</f>
        <v>APATA 33KV FDR</v>
      </c>
      <c r="B746" s="5" t="str">
        <f>'RAW MONTHLY'!E748</f>
        <v>EDC/E/F</v>
      </c>
      <c r="C746" s="5" t="str">
        <f t="shared" si="33"/>
        <v>EDC</v>
      </c>
      <c r="D746" s="6" t="e">
        <f>'[1]RAW 1'!F748</f>
        <v>#REF!</v>
      </c>
      <c r="E746" s="6" t="str">
        <f>'RAW MONTHLY'!O748</f>
        <v>EDC TRANSCIENT FAULT</v>
      </c>
      <c r="F746" s="6" t="e">
        <f t="shared" si="34"/>
        <v>#REF!</v>
      </c>
      <c r="G746" s="7">
        <f>'RAW MONTHLY'!H748</f>
        <v>0.84861111111111109</v>
      </c>
      <c r="H746" s="8">
        <f>'RAW MONTHLY'!I748</f>
        <v>0.87083333333333324</v>
      </c>
      <c r="I746" s="17">
        <f t="shared" si="35"/>
        <v>0.53333333333333333</v>
      </c>
    </row>
    <row r="747" spans="1:9" ht="24.95" customHeight="1">
      <c r="A747" t="str">
        <f>'RAW MONTHLY'!C749</f>
        <v>ERUWA/LANLATE 33KV FDR</v>
      </c>
      <c r="B747" s="5" t="str">
        <f>'RAW MONTHLY'!E749</f>
        <v>EDC/E/F</v>
      </c>
      <c r="C747" s="5" t="str">
        <f t="shared" si="33"/>
        <v>EDC</v>
      </c>
      <c r="D747" s="6" t="e">
        <f>'[1]RAW 1'!F749</f>
        <v>#REF!</v>
      </c>
      <c r="E747" s="6" t="str">
        <f>'RAW MONTHLY'!O749</f>
        <v>EDC TRANSCIENT FAULT</v>
      </c>
      <c r="F747" s="6" t="e">
        <f t="shared" si="34"/>
        <v>#REF!</v>
      </c>
      <c r="G747" s="7">
        <f>'RAW MONTHLY'!H749</f>
        <v>0.8534722222222223</v>
      </c>
      <c r="H747" s="8">
        <f>'RAW MONTHLY'!I749</f>
        <v>0.87152777777777779</v>
      </c>
      <c r="I747" s="17">
        <f t="shared" si="35"/>
        <v>0.43333333333333335</v>
      </c>
    </row>
    <row r="748" spans="1:9" ht="24.95" customHeight="1">
      <c r="A748" t="str">
        <f>'RAW MONTHLY'!C750</f>
        <v>INTERCHANGE 33KV</v>
      </c>
      <c r="B748" s="5" t="str">
        <f>'RAW MONTHLY'!E750</f>
        <v>TCN L/S</v>
      </c>
      <c r="C748" s="5" t="str">
        <f t="shared" si="33"/>
        <v>L/S</v>
      </c>
      <c r="D748" s="6" t="e">
        <f>'[1]RAW 1'!F750</f>
        <v>#REF!</v>
      </c>
      <c r="E748" s="6" t="str">
        <f>'RAW MONTHLY'!O750</f>
        <v>TCN FREQUENCY CONTROL</v>
      </c>
      <c r="F748" s="6" t="e">
        <f t="shared" si="34"/>
        <v>#REF!</v>
      </c>
      <c r="G748" s="7">
        <f>'RAW MONTHLY'!H750</f>
        <v>0.62569444444444444</v>
      </c>
      <c r="H748" s="8">
        <f>'RAW MONTHLY'!I750</f>
        <v>0.83124999999999993</v>
      </c>
      <c r="I748" s="17">
        <f t="shared" si="35"/>
        <v>4.9333333333333336</v>
      </c>
    </row>
    <row r="749" spans="1:9" ht="24.95" customHeight="1">
      <c r="A749" t="str">
        <f>'RAW MONTHLY'!C751</f>
        <v>EXPRESS 33KV</v>
      </c>
      <c r="B749" s="5" t="str">
        <f>'RAW MONTHLY'!E751</f>
        <v>EDC F/O</v>
      </c>
      <c r="C749" s="5" t="str">
        <f t="shared" si="33"/>
        <v>EDC</v>
      </c>
      <c r="D749" s="6" t="e">
        <f>'[1]RAW 1'!F751</f>
        <v>#REF!</v>
      </c>
      <c r="E749" s="6" t="str">
        <f>'RAW MONTHLY'!O751</f>
        <v>TRIPPED TRIED AND STAYED</v>
      </c>
      <c r="F749" s="6" t="e">
        <f t="shared" si="34"/>
        <v>#REF!</v>
      </c>
      <c r="G749" s="7">
        <f>'RAW MONTHLY'!H751</f>
        <v>0.71944444444444444</v>
      </c>
      <c r="H749" s="8">
        <f>'RAW MONTHLY'!I751</f>
        <v>0.88888888888888884</v>
      </c>
      <c r="I749" s="17">
        <f t="shared" si="35"/>
        <v>4.0666666666666664</v>
      </c>
    </row>
    <row r="750" spans="1:9" ht="24.95" customHeight="1">
      <c r="A750" t="str">
        <f>'RAW MONTHLY'!C752</f>
        <v>INDUSTRIAL 33KV</v>
      </c>
      <c r="B750" s="5" t="str">
        <f>'RAW MONTHLY'!E752</f>
        <v>EDC F/O</v>
      </c>
      <c r="C750" s="5" t="str">
        <f t="shared" si="33"/>
        <v>EDC</v>
      </c>
      <c r="D750" s="6" t="e">
        <f>'[1]RAW 1'!F752</f>
        <v>#REF!</v>
      </c>
      <c r="E750" s="6" t="str">
        <f>'RAW MONTHLY'!O752</f>
        <v>TRIPPED TRIED AND STAYED</v>
      </c>
      <c r="F750" s="6" t="e">
        <f t="shared" si="34"/>
        <v>#REF!</v>
      </c>
      <c r="G750" s="7">
        <f>'RAW MONTHLY'!H752</f>
        <v>0.74652777777777779</v>
      </c>
      <c r="H750" s="8">
        <f>'RAW MONTHLY'!I752</f>
        <v>0.83194444444444438</v>
      </c>
      <c r="I750" s="17">
        <f t="shared" si="35"/>
        <v>2.0499999999999998</v>
      </c>
    </row>
    <row r="751" spans="1:9" ht="24.95" customHeight="1">
      <c r="A751" t="str">
        <f>'RAW MONTHLY'!C753</f>
        <v>ROM 33KV</v>
      </c>
      <c r="B751" s="5" t="str">
        <f>'RAW MONTHLY'!E753</f>
        <v>EDC F/O</v>
      </c>
      <c r="C751" s="5" t="str">
        <f t="shared" si="33"/>
        <v>EDC</v>
      </c>
      <c r="D751" s="6" t="e">
        <f>'[1]RAW 1'!F753</f>
        <v>#REF!</v>
      </c>
      <c r="E751" s="6" t="str">
        <f>'RAW MONTHLY'!O753</f>
        <v>TRACED WITH NOTHING FOUND</v>
      </c>
      <c r="F751" s="6" t="e">
        <f t="shared" si="34"/>
        <v>#REF!</v>
      </c>
      <c r="G751" s="7">
        <f>'RAW MONTHLY'!H753</f>
        <v>0</v>
      </c>
      <c r="H751" s="8">
        <f>'RAW MONTHLY'!I753</f>
        <v>0.57500000000000007</v>
      </c>
      <c r="I751" s="17">
        <f t="shared" si="35"/>
        <v>13.8</v>
      </c>
    </row>
    <row r="752" spans="1:9" ht="24.95" customHeight="1">
      <c r="A752" t="str">
        <f>'RAW MONTHLY'!C754</f>
        <v>ROM 33KV</v>
      </c>
      <c r="B752" s="5" t="str">
        <f>'RAW MONTHLY'!E754</f>
        <v>TCN L/S</v>
      </c>
      <c r="C752" s="5" t="str">
        <f t="shared" si="33"/>
        <v>L/S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0.62569444444444444</v>
      </c>
      <c r="H752" s="8">
        <f>'RAW MONTHLY'!I754</f>
        <v>0.92291666666666661</v>
      </c>
      <c r="I752" s="17">
        <f t="shared" si="35"/>
        <v>7.1333333333333337</v>
      </c>
    </row>
    <row r="753" spans="1:9" ht="24.95" customHeight="1">
      <c r="A753" t="str">
        <f>'RAW MONTHLY'!C755</f>
        <v>ERUWA TOWN 33KV FDR</v>
      </c>
      <c r="B753" s="5" t="str">
        <f>'RAW MONTHLY'!E755</f>
        <v>TCN/L/S</v>
      </c>
      <c r="C753" s="5" t="str">
        <f t="shared" si="33"/>
        <v>L/S</v>
      </c>
      <c r="D753" s="6" t="e">
        <f>'[1]RAW 1'!F755</f>
        <v>#REF!</v>
      </c>
      <c r="E753" s="6" t="str">
        <f>'RAW MONTHLY'!O755</f>
        <v>TCN FREQUENCY CONTROL</v>
      </c>
      <c r="F753" s="6" t="e">
        <f t="shared" si="34"/>
        <v>#REF!</v>
      </c>
      <c r="G753" s="7">
        <f>'RAW MONTHLY'!H755</f>
        <v>0</v>
      </c>
      <c r="H753" s="8">
        <f>'RAW MONTHLY'!I755</f>
        <v>0.99930555555555556</v>
      </c>
      <c r="I753" s="17">
        <f t="shared" si="35"/>
        <v>23.983333333333334</v>
      </c>
    </row>
    <row r="754" spans="1:9" ht="24.95" customHeight="1">
      <c r="A754" t="str">
        <f>'RAW MONTHLY'!C756</f>
        <v>OMI ADIO 33KV FDR</v>
      </c>
      <c r="B754" s="5" t="str">
        <f>'RAW MONTHLY'!E756</f>
        <v>TCN/L/S</v>
      </c>
      <c r="C754" s="5" t="str">
        <f t="shared" si="33"/>
        <v>L/S</v>
      </c>
      <c r="D754" s="6" t="e">
        <f>'[1]RAW 1'!F756</f>
        <v>#REF!</v>
      </c>
      <c r="E754" s="6" t="str">
        <f>'RAW MONTHLY'!O756</f>
        <v>TCN FREQUENCY CONTROL</v>
      </c>
      <c r="F754" s="6" t="e">
        <f t="shared" si="34"/>
        <v>#REF!</v>
      </c>
      <c r="G754" s="7">
        <f>'RAW MONTHLY'!H756</f>
        <v>0</v>
      </c>
      <c r="H754" s="8">
        <f>'RAW MONTHLY'!I756</f>
        <v>4.3750000000000004E-2</v>
      </c>
      <c r="I754" s="17">
        <f t="shared" si="35"/>
        <v>1.05</v>
      </c>
    </row>
    <row r="755" spans="1:9" ht="24.95" customHeight="1">
      <c r="A755" t="str">
        <f>'RAW MONTHLY'!C757</f>
        <v>OMI ADIO 33KV FDR</v>
      </c>
      <c r="B755" s="5" t="str">
        <f>'RAW MONTHLY'!E757</f>
        <v>TCN/L/S</v>
      </c>
      <c r="C755" s="5" t="str">
        <f t="shared" si="33"/>
        <v>L/S</v>
      </c>
      <c r="D755" s="6" t="e">
        <f>'[1]RAW 1'!F757</f>
        <v>#REF!</v>
      </c>
      <c r="E755" s="6" t="str">
        <f>'RAW MONTHLY'!O757</f>
        <v>TCN FREQUENCY CONTROL</v>
      </c>
      <c r="F755" s="6" t="e">
        <f t="shared" si="34"/>
        <v>#REF!</v>
      </c>
      <c r="G755" s="7">
        <f>'RAW MONTHLY'!H757</f>
        <v>0.26874999999999999</v>
      </c>
      <c r="H755" s="8">
        <f>'RAW MONTHLY'!I757</f>
        <v>0.99930555555555556</v>
      </c>
      <c r="I755" s="17">
        <f t="shared" si="35"/>
        <v>17.533333333333335</v>
      </c>
    </row>
    <row r="756" spans="1:9" ht="24.95" customHeight="1">
      <c r="A756" t="str">
        <f>'RAW MONTHLY'!C758</f>
        <v>APATA 33KV FDR</v>
      </c>
      <c r="B756" s="5" t="str">
        <f>'RAW MONTHLY'!E758</f>
        <v>TCN/L/S</v>
      </c>
      <c r="C756" s="5" t="str">
        <f t="shared" si="33"/>
        <v>L/S</v>
      </c>
      <c r="D756" s="6" t="e">
        <f>'[1]RAW 1'!F758</f>
        <v>#REF!</v>
      </c>
      <c r="E756" s="6" t="str">
        <f>'RAW MONTHLY'!O758</f>
        <v>TCN FREQUENCY CONTROL</v>
      </c>
      <c r="F756" s="6" t="e">
        <f t="shared" si="34"/>
        <v>#REF!</v>
      </c>
      <c r="G756" s="7">
        <f>'RAW MONTHLY'!H758</f>
        <v>0.54375000000000007</v>
      </c>
      <c r="H756" s="8">
        <f>'RAW MONTHLY'!I758</f>
        <v>0.60833333333333328</v>
      </c>
      <c r="I756" s="17">
        <f t="shared" si="35"/>
        <v>1.55</v>
      </c>
    </row>
    <row r="757" spans="1:9" ht="24.95" customHeight="1">
      <c r="A757" t="str">
        <f>'RAW MONTHLY'!C759</f>
        <v>ERUWA/LANLATE 33KV FDR</v>
      </c>
      <c r="B757" s="5" t="str">
        <f>'RAW MONTHLY'!E759</f>
        <v>EDC/E/F</v>
      </c>
      <c r="C757" s="5" t="str">
        <f t="shared" si="33"/>
        <v>EDC</v>
      </c>
      <c r="D757" s="6" t="e">
        <f>'[1]RAW 1'!F759</f>
        <v>#REF!</v>
      </c>
      <c r="E757" s="6" t="str">
        <f>'RAW MONTHLY'!O759</f>
        <v>EDC TRANSIENT FAULT</v>
      </c>
      <c r="F757" s="6" t="e">
        <f t="shared" si="34"/>
        <v>#REF!</v>
      </c>
      <c r="G757" s="7">
        <f>'RAW MONTHLY'!H759</f>
        <v>0.65416666666666667</v>
      </c>
      <c r="H757" s="8">
        <f>'RAW MONTHLY'!I759</f>
        <v>0.82777777777777783</v>
      </c>
      <c r="I757" s="17">
        <f t="shared" si="35"/>
        <v>4.166666666666667</v>
      </c>
    </row>
    <row r="758" spans="1:9" ht="24.95" customHeight="1">
      <c r="A758" t="str">
        <f>'RAW MONTHLY'!C760</f>
        <v>APATA 33KV FDR</v>
      </c>
      <c r="B758" s="5" t="str">
        <f>'RAW MONTHLY'!E760</f>
        <v>EDC/E/F</v>
      </c>
      <c r="C758" s="5" t="str">
        <f t="shared" si="33"/>
        <v>EDC</v>
      </c>
      <c r="D758" s="6" t="e">
        <f>'[1]RAW 1'!F760</f>
        <v>#REF!</v>
      </c>
      <c r="E758" s="6" t="str">
        <f>'RAW MONTHLY'!O760</f>
        <v>EDC TRANSIENT FAULT</v>
      </c>
      <c r="F758" s="6" t="e">
        <f t="shared" si="34"/>
        <v>#REF!</v>
      </c>
      <c r="G758" s="7">
        <f>'RAW MONTHLY'!H760</f>
        <v>0.67638888888888893</v>
      </c>
      <c r="H758" s="8">
        <f>'RAW MONTHLY'!I760</f>
        <v>0.83194444444444438</v>
      </c>
      <c r="I758" s="17">
        <f t="shared" si="35"/>
        <v>3.7333333333333334</v>
      </c>
    </row>
    <row r="759" spans="1:9" ht="24.95" customHeight="1">
      <c r="A759" t="str">
        <f>'RAW MONTHLY'!C761</f>
        <v>APETE 33KV</v>
      </c>
      <c r="B759" s="5" t="str">
        <f>'RAW MONTHLY'!E761</f>
        <v>EDC F/O</v>
      </c>
      <c r="C759" s="5" t="str">
        <f t="shared" si="33"/>
        <v>EDC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0.17430555555555557</v>
      </c>
      <c r="I759" s="17">
        <f t="shared" si="35"/>
        <v>4.1833333333333336</v>
      </c>
    </row>
    <row r="760" spans="1:9" ht="24.95" customHeight="1">
      <c r="A760" t="str">
        <f>'RAW MONTHLY'!C762</f>
        <v>MINISTER 33KV</v>
      </c>
      <c r="B760" s="5" t="str">
        <f>'RAW MONTHLY'!E762</f>
        <v>EDC F/O</v>
      </c>
      <c r="C760" s="5" t="str">
        <f t="shared" si="33"/>
        <v>EDC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1.3888888888888888E-2</v>
      </c>
      <c r="H760" s="8">
        <f>'RAW MONTHLY'!I762</f>
        <v>0.90694444444444444</v>
      </c>
      <c r="I760" s="17">
        <f t="shared" si="35"/>
        <v>21.433333333333334</v>
      </c>
    </row>
    <row r="761" spans="1:9" ht="24.95" customHeight="1">
      <c r="A761" t="str">
        <f>'RAW MONTHLY'!C763</f>
        <v>APETE 33KV</v>
      </c>
      <c r="B761" s="5" t="str">
        <f>'RAW MONTHLY'!E763</f>
        <v>EDC L/S</v>
      </c>
      <c r="C761" s="5" t="str">
        <f t="shared" si="33"/>
        <v>L/S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0.2388888888888889</v>
      </c>
      <c r="H761" s="8">
        <f>'RAW MONTHLY'!I763</f>
        <v>0.99930555555555556</v>
      </c>
      <c r="I761" s="17">
        <f t="shared" si="35"/>
        <v>18.25</v>
      </c>
    </row>
    <row r="762" spans="1:9" ht="24.95" customHeight="1">
      <c r="A762" t="str">
        <f>'RAW MONTHLY'!C764</f>
        <v>SAMONDA 33KV</v>
      </c>
      <c r="B762" s="5" t="str">
        <f>'RAW MONTHLY'!E764</f>
        <v>EDC F/O</v>
      </c>
      <c r="C762" s="5" t="str">
        <f t="shared" si="33"/>
        <v>EDC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0.24374999999999999</v>
      </c>
      <c r="H762" s="8">
        <f>'RAW MONTHLY'!I764</f>
        <v>0.25555555555555559</v>
      </c>
      <c r="I762" s="17">
        <f t="shared" si="35"/>
        <v>0.28333333333333333</v>
      </c>
    </row>
    <row r="763" spans="1:9" ht="24.95" customHeight="1">
      <c r="A763" t="str">
        <f>'RAW MONTHLY'!C765</f>
        <v>AGODI 1, 33KV</v>
      </c>
      <c r="B763" s="5" t="str">
        <f>'RAW MONTHLY'!E765</f>
        <v>EDC F/O</v>
      </c>
      <c r="C763" s="5" t="str">
        <f t="shared" si="33"/>
        <v>EDC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0.5708333333333333</v>
      </c>
      <c r="H763" s="8">
        <f>'RAW MONTHLY'!I765</f>
        <v>0.58958333333333335</v>
      </c>
      <c r="I763" s="17">
        <f t="shared" si="35"/>
        <v>0.45</v>
      </c>
    </row>
    <row r="764" spans="1:9" ht="24.95" customHeight="1">
      <c r="A764" t="str">
        <f>'RAW MONTHLY'!C766</f>
        <v>SAMONDA 33KV</v>
      </c>
      <c r="B764" s="5" t="str">
        <f>'RAW MONTHLY'!E766</f>
        <v>EDC P/O</v>
      </c>
      <c r="C764" s="5" t="str">
        <f t="shared" si="33"/>
        <v>EDC</v>
      </c>
      <c r="D764" s="6" t="e">
        <f>'[1]RAW 1'!F766</f>
        <v>#REF!</v>
      </c>
      <c r="E764" s="6" t="str">
        <f>'RAW MONTHLY'!O766</f>
        <v>TO ISOLATE LIFEFORTE FOR NON PAYMENT.</v>
      </c>
      <c r="F764" s="6" t="e">
        <f t="shared" si="34"/>
        <v>#REF!</v>
      </c>
      <c r="G764" s="7">
        <f>'RAW MONTHLY'!H766</f>
        <v>0.6333333333333333</v>
      </c>
      <c r="H764" s="8">
        <f>'RAW MONTHLY'!I766</f>
        <v>0.77847222222222223</v>
      </c>
      <c r="I764" s="17">
        <f t="shared" si="35"/>
        <v>3.4833333333333334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M82:O82"/>
    <mergeCell ref="Q82:S82"/>
    <mergeCell ref="U82:W82"/>
    <mergeCell ref="M109:O109"/>
    <mergeCell ref="Q109:S109"/>
    <mergeCell ref="U109:W109"/>
    <mergeCell ref="M28:O28"/>
    <mergeCell ref="Q28:S28"/>
    <mergeCell ref="U28:W28"/>
    <mergeCell ref="M55:O55"/>
    <mergeCell ref="Q55:S55"/>
    <mergeCell ref="U55:W55"/>
    <mergeCell ref="D1:I1"/>
    <mergeCell ref="M1:O1"/>
    <mergeCell ref="Q1:S1"/>
    <mergeCell ref="U1:W1"/>
    <mergeCell ref="B3:I3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