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80" yWindow="0" windowWidth="21620" windowHeight="15460" tabRatio="500" activeTab="2"/>
  </bookViews>
  <sheets>
    <sheet name="Top 10 Users" sheetId="20" r:id="rId1"/>
    <sheet name="Email Topic Averages" sheetId="19" r:id="rId2"/>
    <sheet name="Community Participation" sheetId="18" r:id="rId3"/>
    <sheet name="Email Responses" sheetId="4" r:id="rId4"/>
    <sheet name="Emails with No Replies" sheetId="6" r:id="rId5"/>
  </sheets>
  <definedNames>
    <definedName name="_xlnm._FilterDatabase" localSheetId="2" hidden="1">'Community Participation'!$A$1:$D$1</definedName>
    <definedName name="_xlnm._FilterDatabase" localSheetId="1" hidden="1">'Email Topic Averages'!$A$1:$D$331</definedName>
    <definedName name="msg0" localSheetId="1">'Email Topic Averages'!#REF!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9" l="1"/>
  <c r="H3" i="19"/>
  <c r="H4" i="19"/>
  <c r="H5" i="19"/>
  <c r="H6" i="19"/>
  <c r="H7" i="19"/>
  <c r="H8" i="19"/>
  <c r="H9" i="19"/>
  <c r="H11" i="19"/>
  <c r="H12" i="19"/>
  <c r="H13" i="19"/>
  <c r="H10" i="19"/>
  <c r="F262" i="19"/>
  <c r="G5" i="19"/>
  <c r="G4" i="19"/>
  <c r="C315" i="19"/>
  <c r="G3" i="19"/>
  <c r="G2" i="19"/>
  <c r="D131" i="19"/>
  <c r="D2" i="19"/>
  <c r="D3" i="19"/>
  <c r="D132" i="19"/>
  <c r="D233" i="19"/>
  <c r="D262" i="19"/>
  <c r="D234" i="19"/>
  <c r="D133" i="19"/>
  <c r="D4" i="19"/>
  <c r="D263" i="19"/>
  <c r="D134" i="19"/>
  <c r="D135" i="19"/>
  <c r="D5" i="19"/>
  <c r="D235" i="19"/>
  <c r="D294" i="19"/>
  <c r="D6" i="19"/>
  <c r="D136" i="19"/>
  <c r="D236" i="19"/>
  <c r="D295" i="19"/>
  <c r="D129" i="19"/>
  <c r="D137" i="19"/>
  <c r="D7" i="19"/>
  <c r="D227" i="19"/>
  <c r="D8" i="19"/>
  <c r="D228" i="19"/>
  <c r="D229" i="19"/>
  <c r="D264" i="19"/>
  <c r="D9" i="19"/>
  <c r="D201" i="19"/>
  <c r="D138" i="19"/>
  <c r="D10" i="19"/>
  <c r="D11" i="19"/>
  <c r="D12" i="19"/>
  <c r="D265" i="19"/>
  <c r="D13" i="19"/>
  <c r="D14" i="19"/>
  <c r="D237" i="19"/>
  <c r="D238" i="19"/>
  <c r="D15" i="19"/>
  <c r="D16" i="19"/>
  <c r="D17" i="19"/>
  <c r="D18" i="19"/>
  <c r="D266" i="19"/>
  <c r="D139" i="19"/>
  <c r="D267" i="19"/>
  <c r="D19" i="19"/>
  <c r="D140" i="19"/>
  <c r="D230" i="19"/>
  <c r="D20" i="19"/>
  <c r="D268" i="19"/>
  <c r="D21" i="19"/>
  <c r="D22" i="19"/>
  <c r="D239" i="19"/>
  <c r="D269" i="19"/>
  <c r="D270" i="19"/>
  <c r="D23" i="19"/>
  <c r="D24" i="19"/>
  <c r="D141" i="19"/>
  <c r="D271" i="19"/>
  <c r="D202" i="19"/>
  <c r="D142" i="19"/>
  <c r="D25" i="19"/>
  <c r="D203" i="19"/>
  <c r="D204" i="19"/>
  <c r="D26" i="19"/>
  <c r="D27" i="19"/>
  <c r="D28" i="19"/>
  <c r="D143" i="19"/>
  <c r="D144" i="19"/>
  <c r="D145" i="19"/>
  <c r="D240" i="19"/>
  <c r="D146" i="19"/>
  <c r="D147" i="19"/>
  <c r="D148" i="19"/>
  <c r="D149" i="19"/>
  <c r="D29" i="19"/>
  <c r="D241" i="19"/>
  <c r="D305" i="19"/>
  <c r="D30" i="19"/>
  <c r="D31" i="19"/>
  <c r="D32" i="19"/>
  <c r="D272" i="19"/>
  <c r="D150" i="19"/>
  <c r="D273" i="19"/>
  <c r="D151" i="19"/>
  <c r="D221" i="19"/>
  <c r="D296" i="19"/>
  <c r="D274" i="19"/>
  <c r="D222" i="19"/>
  <c r="D33" i="19"/>
  <c r="D205" i="19"/>
  <c r="D152" i="19"/>
  <c r="D34" i="19"/>
  <c r="D153" i="19"/>
  <c r="D242" i="19"/>
  <c r="D35" i="19"/>
  <c r="D243" i="19"/>
  <c r="D36" i="19"/>
  <c r="D37" i="19"/>
  <c r="D38" i="19"/>
  <c r="D39" i="19"/>
  <c r="D275" i="19"/>
  <c r="D40" i="19"/>
  <c r="D41" i="19"/>
  <c r="D42" i="19"/>
  <c r="D244" i="19"/>
  <c r="D43" i="19"/>
  <c r="D276" i="19"/>
  <c r="D44" i="19"/>
  <c r="D45" i="19"/>
  <c r="D206" i="19"/>
  <c r="D154" i="19"/>
  <c r="D46" i="19"/>
  <c r="D155" i="19"/>
  <c r="D156" i="19"/>
  <c r="D47" i="19"/>
  <c r="D48" i="19"/>
  <c r="D157" i="19"/>
  <c r="D49" i="19"/>
  <c r="D308" i="19"/>
  <c r="D158" i="19"/>
  <c r="D306" i="19"/>
  <c r="D50" i="19"/>
  <c r="D207" i="19"/>
  <c r="D208" i="19"/>
  <c r="D51" i="19"/>
  <c r="D159" i="19"/>
  <c r="D209" i="19"/>
  <c r="D52" i="19"/>
  <c r="D53" i="19"/>
  <c r="D160" i="19"/>
  <c r="D54" i="19"/>
  <c r="D161" i="19"/>
  <c r="D162" i="19"/>
  <c r="D163" i="19"/>
  <c r="D164" i="19"/>
  <c r="D165" i="19"/>
  <c r="D166" i="19"/>
  <c r="D55" i="19"/>
  <c r="D56" i="19"/>
  <c r="D167" i="19"/>
  <c r="D309" i="19"/>
  <c r="D57" i="19"/>
  <c r="D168" i="19"/>
  <c r="D58" i="19"/>
  <c r="D277" i="19"/>
  <c r="D59" i="19"/>
  <c r="D60" i="19"/>
  <c r="D169" i="19"/>
  <c r="D170" i="19"/>
  <c r="D310" i="19"/>
  <c r="D297" i="19"/>
  <c r="D278" i="19"/>
  <c r="D171" i="19"/>
  <c r="D61" i="19"/>
  <c r="D62" i="19"/>
  <c r="D279" i="19"/>
  <c r="D63" i="19"/>
  <c r="D64" i="19"/>
  <c r="D311" i="19"/>
  <c r="D65" i="19"/>
  <c r="D223" i="19"/>
  <c r="D245" i="19"/>
  <c r="D66" i="19"/>
  <c r="D172" i="19"/>
  <c r="D67" i="19"/>
  <c r="D173" i="19"/>
  <c r="D68" i="19"/>
  <c r="D174" i="19"/>
  <c r="D280" i="19"/>
  <c r="D69" i="19"/>
  <c r="D175" i="19"/>
  <c r="D298" i="19"/>
  <c r="D70" i="19"/>
  <c r="D246" i="19"/>
  <c r="D71" i="19"/>
  <c r="D210" i="19"/>
  <c r="D72" i="19"/>
  <c r="D176" i="19"/>
  <c r="D177" i="19"/>
  <c r="D178" i="19"/>
  <c r="D179" i="19"/>
  <c r="D73" i="19"/>
  <c r="D180" i="19"/>
  <c r="D247" i="19"/>
  <c r="D74" i="19"/>
  <c r="D181" i="19"/>
  <c r="D75" i="19"/>
  <c r="D76" i="19"/>
  <c r="D281" i="19"/>
  <c r="D77" i="19"/>
  <c r="D78" i="19"/>
  <c r="D79" i="19"/>
  <c r="D80" i="19"/>
  <c r="D81" i="19"/>
  <c r="D82" i="19"/>
  <c r="D83" i="19"/>
  <c r="D84" i="19"/>
  <c r="D85" i="19"/>
  <c r="D86" i="19"/>
  <c r="D87" i="19"/>
  <c r="D211" i="19"/>
  <c r="D88" i="19"/>
  <c r="D282" i="19"/>
  <c r="D89" i="19"/>
  <c r="D90" i="19"/>
  <c r="D91" i="19"/>
  <c r="D212" i="19"/>
  <c r="D92" i="19"/>
  <c r="D182" i="19"/>
  <c r="D183" i="19"/>
  <c r="D248" i="19"/>
  <c r="D249" i="19"/>
  <c r="D184" i="19"/>
  <c r="D93" i="19"/>
  <c r="D94" i="19"/>
  <c r="D250" i="19"/>
  <c r="D224" i="19"/>
  <c r="D231" i="19"/>
  <c r="D95" i="19"/>
  <c r="D312" i="19"/>
  <c r="D313" i="19"/>
  <c r="D96" i="19"/>
  <c r="D251" i="19"/>
  <c r="D97" i="19"/>
  <c r="D252" i="19"/>
  <c r="D253" i="19"/>
  <c r="D185" i="19"/>
  <c r="D186" i="19"/>
  <c r="D219" i="19"/>
  <c r="D98" i="19"/>
  <c r="D99" i="19"/>
  <c r="D100" i="19"/>
  <c r="D101" i="19"/>
  <c r="D102" i="19"/>
  <c r="D299" i="19"/>
  <c r="D103" i="19"/>
  <c r="D104" i="19"/>
  <c r="D300" i="19"/>
  <c r="D301" i="19"/>
  <c r="D187" i="19"/>
  <c r="D302" i="19"/>
  <c r="D303" i="19"/>
  <c r="D254" i="19"/>
  <c r="D105" i="19"/>
  <c r="D106" i="19"/>
  <c r="D107" i="19"/>
  <c r="D188" i="19"/>
  <c r="D189" i="19"/>
  <c r="D108" i="19"/>
  <c r="D109" i="19"/>
  <c r="D283" i="19"/>
  <c r="D284" i="19"/>
  <c r="D285" i="19"/>
  <c r="D110" i="19"/>
  <c r="D111" i="19"/>
  <c r="D112" i="19"/>
  <c r="D304" i="19"/>
  <c r="D213" i="19"/>
  <c r="D214" i="19"/>
  <c r="D113" i="19"/>
  <c r="D255" i="19"/>
  <c r="D225" i="19"/>
  <c r="D130" i="19"/>
  <c r="D190" i="19"/>
  <c r="D191" i="19"/>
  <c r="D192" i="19"/>
  <c r="D114" i="19"/>
  <c r="D286" i="19"/>
  <c r="D287" i="19"/>
  <c r="D115" i="19"/>
  <c r="D215" i="19"/>
  <c r="D216" i="19"/>
  <c r="D193" i="19"/>
  <c r="D194" i="19"/>
  <c r="D195" i="19"/>
  <c r="D256" i="19"/>
  <c r="D116" i="19"/>
  <c r="D117" i="19"/>
  <c r="D118" i="19"/>
  <c r="D288" i="19"/>
  <c r="D232" i="19"/>
  <c r="D119" i="19"/>
  <c r="D217" i="19"/>
  <c r="D218" i="19"/>
  <c r="D289" i="19"/>
  <c r="D120" i="19"/>
  <c r="D121" i="19"/>
  <c r="D196" i="19"/>
  <c r="D314" i="19"/>
  <c r="D220" i="19"/>
  <c r="D197" i="19"/>
  <c r="D198" i="19"/>
  <c r="D122" i="19"/>
  <c r="D123" i="19"/>
  <c r="D291" i="19"/>
  <c r="D199" i="19"/>
  <c r="D200" i="19"/>
  <c r="D257" i="19"/>
  <c r="D258" i="19"/>
  <c r="D259" i="19"/>
  <c r="D292" i="19"/>
  <c r="D260" i="19"/>
  <c r="D124" i="19"/>
  <c r="D307" i="19"/>
  <c r="D125" i="19"/>
  <c r="D126" i="19"/>
  <c r="D261" i="19"/>
  <c r="D226" i="19"/>
  <c r="D293" i="19"/>
  <c r="D127" i="19"/>
  <c r="D128" i="19"/>
  <c r="R29" i="4"/>
  <c r="G31" i="4"/>
  <c r="H31" i="4"/>
  <c r="I31" i="4"/>
  <c r="J31" i="4"/>
  <c r="K31" i="4"/>
  <c r="L31" i="4"/>
  <c r="M31" i="4"/>
  <c r="N31" i="4"/>
  <c r="G32" i="4"/>
  <c r="H32" i="4"/>
  <c r="I32" i="4"/>
  <c r="J32" i="4"/>
  <c r="K32" i="4"/>
  <c r="L32" i="4"/>
  <c r="M32" i="4"/>
  <c r="N32" i="4"/>
  <c r="H41" i="4"/>
  <c r="G41" i="4"/>
  <c r="F41" i="4"/>
  <c r="G39" i="4"/>
  <c r="F39" i="4"/>
  <c r="H38" i="4"/>
  <c r="G38" i="4"/>
  <c r="F38" i="4"/>
  <c r="H34" i="4"/>
  <c r="F34" i="4"/>
  <c r="F32" i="4"/>
  <c r="F31" i="4"/>
  <c r="K30" i="4"/>
  <c r="J30" i="4"/>
  <c r="I30" i="4"/>
  <c r="H30" i="4"/>
  <c r="G30" i="4"/>
  <c r="F30" i="4"/>
  <c r="F24" i="4"/>
  <c r="F37" i="4"/>
  <c r="G24" i="4"/>
  <c r="G37" i="4"/>
  <c r="F27" i="4"/>
  <c r="F40" i="4"/>
  <c r="H8" i="6"/>
  <c r="H2" i="6"/>
  <c r="H3" i="6"/>
  <c r="H4" i="6"/>
  <c r="H5" i="6"/>
  <c r="H6" i="6"/>
  <c r="H7" i="6"/>
  <c r="H9" i="6"/>
  <c r="H10" i="6"/>
  <c r="H11" i="6"/>
  <c r="H12" i="6"/>
  <c r="H13" i="6"/>
  <c r="H14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/>
  <c r="G11" i="6"/>
  <c r="I11" i="6"/>
  <c r="G12" i="6"/>
  <c r="I12" i="6"/>
  <c r="G13" i="6"/>
  <c r="I13" i="6"/>
  <c r="G2" i="6"/>
  <c r="I2" i="6"/>
  <c r="N27" i="4"/>
  <c r="M27" i="4"/>
  <c r="L27" i="4"/>
  <c r="K27" i="4"/>
  <c r="J27" i="4"/>
  <c r="I27" i="4"/>
  <c r="M28" i="4"/>
  <c r="L28" i="4"/>
  <c r="K28" i="4"/>
  <c r="J28" i="4"/>
  <c r="I28" i="4"/>
  <c r="G28" i="4"/>
  <c r="H28" i="4"/>
  <c r="H27" i="4"/>
  <c r="G27" i="4"/>
  <c r="N28" i="4"/>
  <c r="F26" i="4"/>
  <c r="G26" i="4"/>
  <c r="H26" i="4"/>
  <c r="H39" i="4"/>
  <c r="I26" i="4"/>
  <c r="I39" i="4"/>
  <c r="J26" i="4"/>
  <c r="J39" i="4"/>
  <c r="K26" i="4"/>
  <c r="K39" i="4"/>
  <c r="L26" i="4"/>
  <c r="L39" i="4"/>
  <c r="M26" i="4"/>
  <c r="M39" i="4"/>
  <c r="N26" i="4"/>
  <c r="N39" i="4"/>
  <c r="O39" i="4"/>
  <c r="G40" i="4"/>
  <c r="H40" i="4"/>
  <c r="I40" i="4"/>
  <c r="J40" i="4"/>
  <c r="K40" i="4"/>
  <c r="L40" i="4"/>
  <c r="M40" i="4"/>
  <c r="N40" i="4"/>
  <c r="O40" i="4"/>
  <c r="K41" i="4"/>
  <c r="L41" i="4"/>
  <c r="M41" i="4"/>
  <c r="N41" i="4"/>
  <c r="I41" i="4"/>
  <c r="J41" i="4"/>
  <c r="F28" i="4"/>
  <c r="O41" i="4"/>
  <c r="G22" i="4"/>
  <c r="G35" i="4"/>
  <c r="H22" i="4"/>
  <c r="H35" i="4"/>
  <c r="I22" i="4"/>
  <c r="I35" i="4"/>
  <c r="J22" i="4"/>
  <c r="J35" i="4"/>
  <c r="K22" i="4"/>
  <c r="K35" i="4"/>
  <c r="L22" i="4"/>
  <c r="L35" i="4"/>
  <c r="M22" i="4"/>
  <c r="M35" i="4"/>
  <c r="N22" i="4"/>
  <c r="N35" i="4"/>
  <c r="G25" i="4"/>
  <c r="H25" i="4"/>
  <c r="I25" i="4"/>
  <c r="I38" i="4"/>
  <c r="J25" i="4"/>
  <c r="J38" i="4"/>
  <c r="K25" i="4"/>
  <c r="K38" i="4"/>
  <c r="L25" i="4"/>
  <c r="L38" i="4"/>
  <c r="M25" i="4"/>
  <c r="M38" i="4"/>
  <c r="N25" i="4"/>
  <c r="N38" i="4"/>
  <c r="O27" i="4"/>
  <c r="F25" i="4"/>
  <c r="F23" i="4"/>
  <c r="F36" i="4"/>
  <c r="F22" i="4"/>
  <c r="F35" i="4"/>
  <c r="F21" i="4"/>
  <c r="G20" i="4"/>
  <c r="G33" i="4"/>
  <c r="H20" i="4"/>
  <c r="H33" i="4"/>
  <c r="I20" i="4"/>
  <c r="I33" i="4"/>
  <c r="J20" i="4"/>
  <c r="J33" i="4"/>
  <c r="K20" i="4"/>
  <c r="K33" i="4"/>
  <c r="L20" i="4"/>
  <c r="L33" i="4"/>
  <c r="M20" i="4"/>
  <c r="M33" i="4"/>
  <c r="N20" i="4"/>
  <c r="N33" i="4"/>
  <c r="F20" i="4"/>
  <c r="F33" i="4"/>
  <c r="G19" i="4"/>
  <c r="H19" i="4"/>
  <c r="I19" i="4"/>
  <c r="J19" i="4"/>
  <c r="K19" i="4"/>
  <c r="L19" i="4"/>
  <c r="M19" i="4"/>
  <c r="N19" i="4"/>
  <c r="F19" i="4"/>
  <c r="F18" i="4"/>
  <c r="G18" i="4"/>
  <c r="H18" i="4"/>
  <c r="I18" i="4"/>
  <c r="J18" i="4"/>
  <c r="K18" i="4"/>
  <c r="L18" i="4"/>
  <c r="M18" i="4"/>
  <c r="N18" i="4"/>
  <c r="O31" i="4"/>
  <c r="O32" i="4"/>
  <c r="O33" i="4"/>
  <c r="G21" i="4"/>
  <c r="G34" i="4"/>
  <c r="H21" i="4"/>
  <c r="I21" i="4"/>
  <c r="I34" i="4"/>
  <c r="J21" i="4"/>
  <c r="J34" i="4"/>
  <c r="K21" i="4"/>
  <c r="K34" i="4"/>
  <c r="L21" i="4"/>
  <c r="L34" i="4"/>
  <c r="M21" i="4"/>
  <c r="M34" i="4"/>
  <c r="N21" i="4"/>
  <c r="N34" i="4"/>
  <c r="O34" i="4"/>
  <c r="O35" i="4"/>
  <c r="G23" i="4"/>
  <c r="G36" i="4"/>
  <c r="H23" i="4"/>
  <c r="H36" i="4"/>
  <c r="I23" i="4"/>
  <c r="I36" i="4"/>
  <c r="J23" i="4"/>
  <c r="J36" i="4"/>
  <c r="K23" i="4"/>
  <c r="K36" i="4"/>
  <c r="L23" i="4"/>
  <c r="L36" i="4"/>
  <c r="M23" i="4"/>
  <c r="M36" i="4"/>
  <c r="N23" i="4"/>
  <c r="N36" i="4"/>
  <c r="O36" i="4"/>
  <c r="H24" i="4"/>
  <c r="H37" i="4"/>
  <c r="I24" i="4"/>
  <c r="I37" i="4"/>
  <c r="J24" i="4"/>
  <c r="J37" i="4"/>
  <c r="K24" i="4"/>
  <c r="K37" i="4"/>
  <c r="L24" i="4"/>
  <c r="L37" i="4"/>
  <c r="M24" i="4"/>
  <c r="M37" i="4"/>
  <c r="N24" i="4"/>
  <c r="N37" i="4"/>
  <c r="O37" i="4"/>
  <c r="O38" i="4"/>
  <c r="F17" i="4"/>
  <c r="G17" i="4"/>
  <c r="H17" i="4"/>
  <c r="I17" i="4"/>
  <c r="J17" i="4"/>
  <c r="K17" i="4"/>
  <c r="L17" i="4"/>
  <c r="L30" i="4"/>
  <c r="M17" i="4"/>
  <c r="M30" i="4"/>
  <c r="N17" i="4"/>
  <c r="N30" i="4"/>
  <c r="O30" i="4"/>
  <c r="O28" i="4"/>
  <c r="O26" i="4"/>
  <c r="O22" i="4"/>
  <c r="O21" i="4"/>
  <c r="O17" i="4"/>
  <c r="O18" i="4"/>
  <c r="O19" i="4"/>
  <c r="O20" i="4"/>
  <c r="O23" i="4"/>
  <c r="O24" i="4"/>
  <c r="O25" i="4"/>
</calcChain>
</file>

<file path=xl/sharedStrings.xml><?xml version="1.0" encoding="utf-8"?>
<sst xmlns="http://schemas.openxmlformats.org/spreadsheetml/2006/main" count="1661" uniqueCount="370">
  <si>
    <t>#messages</t>
  </si>
  <si>
    <t>Educational and Occupational Credentials in schema.org</t>
  </si>
  <si>
    <t>Index of Types -&gt; Domains</t>
  </si>
  <si>
    <t>JSON-LD schema.org examples for WPHeader, WPFooter &amp; SitenavigationElement</t>
  </si>
  <si>
    <t>Legislation metadata implemented in Luxembourg</t>
  </si>
  <si>
    <t>New Financial properties</t>
  </si>
  <si>
    <t>W3C Questionnaire and TPAC session on Practices and Tooling for Web Data Standardization</t>
  </si>
  <si>
    <t>Data Licensing</t>
  </si>
  <si>
    <t>How are schema.org specifications written?</t>
  </si>
  <si>
    <t>No more Schema.org data on YouTube</t>
  </si>
  <si>
    <t>Proposal to extend the domains of temporal and spatial</t>
  </si>
  <si>
    <t>schema-onto</t>
  </si>
  <si>
    <t>schema.org JSON-LD context file and identifier IRIs</t>
  </si>
  <si>
    <t>Using Schema.org data for OpenStreetMap</t>
  </si>
  <si>
    <t>VR schema proposal - need some help</t>
  </si>
  <si>
    <t>ERR_TOO_MANY_REDIRECTS @ www.schema.org</t>
  </si>
  <si>
    <t>Properties table missing from CreativeWork</t>
  </si>
  <si>
    <t>Rationale behind separate TechArticle / HowTo types?</t>
  </si>
  <si>
    <t>Wikidata now has a "refine date" property</t>
  </si>
  <si>
    <t>New interface Schema Generator</t>
  </si>
  <si>
    <t>One-way connections</t>
  </si>
  <si>
    <t>Proposal for defining licenses</t>
  </si>
  <si>
    <t>question regarding repeatability of properties</t>
  </si>
  <si>
    <t>Schema.org v 3.3</t>
  </si>
  <si>
    <t>Some Errors in Schema</t>
  </si>
  <si>
    <t>A Schema for Dogs, Cats, Animas?</t>
  </si>
  <si>
    <t>AudioObject improvements</t>
  </si>
  <si>
    <t>demande de retirer des moteurs de recherche e sur mon lien de Tronquit andre se site qui n'a pas cache et je ne sais pas à qui il appartient</t>
  </si>
  <si>
    <t>Disambiguating Things</t>
  </si>
  <si>
    <t>Encoding geospatial features on schema.org</t>
  </si>
  <si>
    <t>expanding proposed "documentation" property</t>
  </si>
  <si>
    <t>Property for available but not necessarily present?</t>
  </si>
  <si>
    <t>Question</t>
  </si>
  <si>
    <t>se site n'a pas de cache et risque d'endommager mon ordinateur</t>
  </si>
  <si>
    <t>Suggestion for Describing Technical Documents Under Schema.org</t>
  </si>
  <si>
    <t>Off Topic</t>
  </si>
  <si>
    <t>reviewedBy finalled landed in Wikidata</t>
  </si>
  <si>
    <t>RDF representation for pending terms</t>
  </si>
  <si>
    <t>Organization not in schema.org core?</t>
  </si>
  <si>
    <t>Missing microdata condition</t>
  </si>
  <si>
    <t>How well recognized / parsed / handled are composite types?</t>
  </si>
  <si>
    <t>Abstract services and organisations under LocalBusiness</t>
  </si>
  <si>
    <t>[schemaorg/schemaorg] Guidance or vocab needed regarding Real Estate (property purchase, rental etc.) (#241)</t>
  </si>
  <si>
    <t>Proposal – extension for Athletics</t>
  </si>
  <si>
    <t>Please add property="skill" to the typeOf="Person"</t>
  </si>
  <si>
    <t>Political Rhetoric Vocabulary</t>
  </si>
  <si>
    <t>Nutritional Facts Label = NutritionInformation ?</t>
  </si>
  <si>
    <t>Newest Types or Properties on Pending in JSONLD format</t>
  </si>
  <si>
    <t>Modeling contact info in address book</t>
  </si>
  <si>
    <t>Does WaPo Fact Checker get the semantics of schema.org's ClaimReview wrong?</t>
  </si>
  <si>
    <t>Decision tree schema</t>
  </si>
  <si>
    <t>Can PerformanceRole adequately capture a Musician's role against a MusicAlbum ?</t>
  </si>
  <si>
    <t>Category</t>
  </si>
  <si>
    <t>Fix</t>
  </si>
  <si>
    <t>Organisation</t>
  </si>
  <si>
    <t>Investigating Technology</t>
  </si>
  <si>
    <t>Clarification</t>
  </si>
  <si>
    <t>Extension</t>
  </si>
  <si>
    <t>Modification</t>
  </si>
  <si>
    <t>Release</t>
  </si>
  <si>
    <t>Documentation</t>
  </si>
  <si>
    <t>Use by consumers</t>
  </si>
  <si>
    <t>Version Control</t>
  </si>
  <si>
    <t>Schema.org, Enumerations and Wikidata proposal</t>
  </si>
  <si>
    <t>EMAIL TOPIC</t>
  </si>
  <si>
    <t>Other / Off Topic</t>
  </si>
  <si>
    <t>Using schema.org</t>
  </si>
  <si>
    <t>Git example - something to be adapted?</t>
  </si>
  <si>
    <t>Google Knowledge Graph</t>
  </si>
  <si>
    <t>Hello there</t>
  </si>
  <si>
    <t>zoo.by</t>
  </si>
  <si>
    <t>github usage</t>
  </si>
  <si>
    <t>Schema Request</t>
  </si>
  <si>
    <t>Schema for Internet radios</t>
  </si>
  <si>
    <t>Schema discussions</t>
  </si>
  <si>
    <t>My markup doesn't work</t>
  </si>
  <si>
    <t>http v. https</t>
  </si>
  <si>
    <t>Hi Schema.org members. Erik Anderson from Bloomberg. Question about routing/directions (traffic, walking, bicycle)</t>
  </si>
  <si>
    <t>Bridge height</t>
  </si>
  <si>
    <t>#GAAD #a11y ideas?</t>
  </si>
  <si>
    <t>Embedding JSON with &lt;script&gt; tags inside &lt;script&gt; tags</t>
  </si>
  <si>
    <t>Good Day</t>
  </si>
  <si>
    <t>Google Structured Data Testing Tool - improved support for multiple independent types</t>
  </si>
  <si>
    <t>JSON-LD Editor</t>
  </si>
  <si>
    <t>Multilingual names</t>
  </si>
  <si>
    <t>Question regarding using &lt;http://www.schema.org/ItemList&gt; with items from other ontologies</t>
  </si>
  <si>
    <t>Schema addition request</t>
  </si>
  <si>
    <t>Schema Generator updated</t>
  </si>
  <si>
    <t>schema.org structure for dictionaries</t>
  </si>
  <si>
    <t>Schema.org v3.2 release candidate for review</t>
  </si>
  <si>
    <t>API</t>
  </si>
  <si>
    <t>Could you help us on several issues?</t>
  </si>
  <si>
    <t>event --&gt; speaker</t>
  </si>
  <si>
    <t>How to join the community?</t>
  </si>
  <si>
    <t>human readable labels for schema.org terms (and translated labels)</t>
  </si>
  <si>
    <t>Online business</t>
  </si>
  <si>
    <t>Ontology generation</t>
  </si>
  <si>
    <t>Schema Generator Community Group</t>
  </si>
  <si>
    <t>schema-org-gen group establishment</t>
  </si>
  <si>
    <t>sparqlEndPoint</t>
  </si>
  <si>
    <t>There is an error in your Sitelinks Search Box template: NO_VARIABLE.</t>
  </si>
  <si>
    <t>W3C proposal</t>
  </si>
  <si>
    <t>W3C support</t>
  </si>
  <si>
    <t>archived technical documentation &amp; schema</t>
  </si>
  <si>
    <t>Argumentation Schema</t>
  </si>
  <si>
    <t>Consideration for BoatTrip</t>
  </si>
  <si>
    <t>Fact-checking and Argumentation</t>
  </si>
  <si>
    <t>Improvement of www.schema.org/menu</t>
  </si>
  <si>
    <t>Legal issues and services extension</t>
  </si>
  <si>
    <t>Possible features</t>
  </si>
  <si>
    <t>Correct Schema markup for real estate website</t>
  </si>
  <si>
    <t>Extension proposal for Senior Housing</t>
  </si>
  <si>
    <t>How can JSON-LD be embedded in HTML body?</t>
  </si>
  <si>
    <t>RDFa markup not picked up in extractors</t>
  </si>
  <si>
    <t>rdfs:domain and refs:range in schema.org</t>
  </si>
  <si>
    <t>Schema Generator maintenance</t>
  </si>
  <si>
    <t>schema jsonld</t>
  </si>
  <si>
    <t>scheme category identification?</t>
  </si>
  <si>
    <t>Travel Booking Agent Product markup</t>
  </si>
  <si>
    <t>'human' and 'civics' related ontology work</t>
  </si>
  <si>
    <t>Best schema structure for lottery results</t>
  </si>
  <si>
    <t>Class hierarchy - MobilePhone</t>
  </si>
  <si>
    <t>creativeWork:3dModel</t>
  </si>
  <si>
    <t>Extension proposal for TouristAttraction class</t>
  </si>
  <si>
    <t>Human Ontology</t>
  </si>
  <si>
    <t>Human.schema.org ?</t>
  </si>
  <si>
    <t>image with associated products</t>
  </si>
  <si>
    <t>Press Releases</t>
  </si>
  <si>
    <t>Question about example at https://schema.org/interactionStatistic</t>
  </si>
  <si>
    <t>Question on expressing translations of terms</t>
  </si>
  <si>
    <t>Schema for glyph icon</t>
  </si>
  <si>
    <t>The Kindness Equation</t>
  </si>
  <si>
    <t>TouristAttraction extension proposal [via The Tourism Structured Web Data Community Group]</t>
  </si>
  <si>
    <t>Trump vs. Ontology</t>
  </si>
  <si>
    <t>Voldemort vs. Ontology</t>
  </si>
  <si>
    <t>additionalVariable on ExercisePlan in pending review</t>
  </si>
  <si>
    <t>Bibliographic Works (was: Leaping aliases or Property aliases in Schema.org)</t>
  </si>
  <si>
    <t>CIVICS: Ontology Mapping</t>
  </si>
  <si>
    <t>Instance ID</t>
  </si>
  <si>
    <t>Leaping aliases or Property aliases in Schema.org</t>
  </si>
  <si>
    <t>PalliativeProcedure stemming from 2 parent Types.</t>
  </si>
  <si>
    <t>Reusing "status" property from the health-lifesci extension</t>
  </si>
  <si>
    <t>Stack Overflow Question</t>
  </si>
  <si>
    <t>Why is Campground under 2 hierarchy levels ?</t>
  </si>
  <si>
    <t>Wise Encyclopedia for Minds and Machines</t>
  </si>
  <si>
    <t>Wise Web and Technological Singularity</t>
  </si>
  <si>
    <t>Arrays (lists) in schema.org</t>
  </si>
  <si>
    <t>BlogPosting and Article - Helping Publshing Software perform better</t>
  </si>
  <si>
    <t>Deadline found...but no, Schema.org search is lying</t>
  </si>
  <si>
    <t>Fabrication or Manufacturing Schema (Sep 19, 2016)</t>
  </si>
  <si>
    <t>Health-Lifesci extension question</t>
  </si>
  <si>
    <t>JSON-LD context of schema.org down ?</t>
  </si>
  <si>
    <t>Missing an enumerated value for installment payment (acceptedPaymentMethod)</t>
  </si>
  <si>
    <t>Non-schema.org ontologies</t>
  </si>
  <si>
    <t>Open intervals for temporalCoverage ?</t>
  </si>
  <si>
    <t>Playlists and ItemLists</t>
  </si>
  <si>
    <t>public mailing list</t>
  </si>
  <si>
    <t>querying data defined with schema.org</t>
  </si>
  <si>
    <t>Range of brand</t>
  </si>
  <si>
    <t>Schemas/structured data session at W3C TPAC</t>
  </si>
  <si>
    <t>sdo Software</t>
  </si>
  <si>
    <t>suggestions to http://schema.org/VisualArtwork</t>
  </si>
  <si>
    <t>There is one error in the page LoseAction</t>
  </si>
  <si>
    <t>Uhmm, what happened to author on CreativeWork ?</t>
  </si>
  <si>
    <t>Add New Specific Type to LocalBusiness Schema</t>
  </si>
  <si>
    <t>Affiliation Change</t>
  </si>
  <si>
    <t>Currency code has changed for Belarus</t>
  </si>
  <si>
    <t>few questions about Recipe</t>
  </si>
  <si>
    <t>few questions about Recipe [part 2]</t>
  </si>
  <si>
    <t>Issues with http://schema.org/Recipe</t>
  </si>
  <si>
    <t>namesake and namedAfter</t>
  </si>
  <si>
    <t>Schema.org v3.1 release candidate (sdo-makemake branch) - please review for release in 1-2 weeks</t>
  </si>
  <si>
    <t>Schema.org: what schema is best suited for covering pages of word definitions?</t>
  </si>
  <si>
    <t>sdo 3.1 - Offering a Room</t>
  </si>
  <si>
    <t>Third sector services extension?</t>
  </si>
  <si>
    <t>Extension for schema.org/Skiresort</t>
  </si>
  <si>
    <t>Analysis and fixes for glitches introduced in v3 release</t>
  </si>
  <si>
    <t>Can't find my event</t>
  </si>
  <si>
    <t>Company with investments received</t>
  </si>
  <si>
    <t>Dissertation Research</t>
  </si>
  <si>
    <t>External Extension Library Help</t>
  </si>
  <si>
    <t>Generator hosted</t>
  </si>
  <si>
    <t>Moving issue# 894 EnumerationValue along</t>
  </si>
  <si>
    <t>offers package?</t>
  </si>
  <si>
    <t>PLEASE UNSUBSCRIBE</t>
  </si>
  <si>
    <t>publisher field for Blogposts and websites</t>
  </si>
  <si>
    <t>schema.org Markup for DITA XML-based Technical Documentation</t>
  </si>
  <si>
    <t>SearchAction vs FindAction, and OpenSearch totalResults equivalent</t>
  </si>
  <si>
    <t>&lt;Generator&gt; End of free trail</t>
  </si>
  <si>
    <t>Conformance certification</t>
  </si>
  <si>
    <t>External Extension</t>
  </si>
  <si>
    <t>How to add Schema in my Hotel Booking Website</t>
  </si>
  <si>
    <t>How to download schemas</t>
  </si>
  <si>
    <t>How to encode a product family?</t>
  </si>
  <si>
    <t>Inconsistencies</t>
  </si>
  <si>
    <t>Legislation : proposed extension</t>
  </si>
  <si>
    <t>Let give Pending / Extensions some Love</t>
  </si>
  <si>
    <t>publishing sdo-deimos - in progress</t>
  </si>
  <si>
    <t>Schema.org release candidate (sdo-deimos) - please review for release in 1-2 weeks</t>
  </si>
  <si>
    <t>Schema.org v.next - Hotels vocab status ?</t>
  </si>
  <si>
    <t>TPAC 2016 Registration Now Open</t>
  </si>
  <si>
    <t>Website About Us Pages</t>
  </si>
  <si>
    <t>17th International Conference on E-Commerce and Web Technologies - Deadline approaching</t>
  </si>
  <si>
    <t>Accessibility Metadata issue</t>
  </si>
  <si>
    <t>ANN: WebDataCommons releases 24.4 billion quads RDFa, Microdata, Embedded JSON-LD and Microformat data originating from 2.7 million pay-level-domains</t>
  </si>
  <si>
    <t>Collaboration inquiry</t>
  </si>
  <si>
    <t>Creation of internal group for Schema.org discussions</t>
  </si>
  <si>
    <t>Google Structured Data Testing Tool fails on valid JSON-LD</t>
  </si>
  <si>
    <t>Help testing improvements to schema.org site infrastructure</t>
  </si>
  <si>
    <t>How it works? Do you send blog to archive?</t>
  </si>
  <si>
    <t>PhysicalActivity, ExercisePlan</t>
  </si>
  <si>
    <t>Psychotherapeutic group</t>
  </si>
  <si>
    <t>Question about JSON-LD Data Types</t>
  </si>
  <si>
    <t>Question about Schema Development Timeline</t>
  </si>
  <si>
    <t>Relation with CalConnect?</t>
  </si>
  <si>
    <t>Review schema for books and short stories.</t>
  </si>
  <si>
    <t>Schema.org generator</t>
  </si>
  <si>
    <t>Schema.org generator improvements</t>
  </si>
  <si>
    <t>schema.org upcoming topics</t>
  </si>
  <si>
    <t>SDTT returns a new type of notifications, anyone knows what they are and what's their role?</t>
  </si>
  <si>
    <t>Types of Maps and Map pages</t>
  </si>
  <si>
    <t>unsubscribing doesnt work</t>
  </si>
  <si>
    <t>Will your Community Group meet during TPAC 2016?</t>
  </si>
  <si>
    <t>Written Works and Collections</t>
  </si>
  <si>
    <t>BRIDGE Project &amp; Schema.org</t>
  </si>
  <si>
    <t>Crediting source of properties in schema.org or extension</t>
  </si>
  <si>
    <t>OpenLink Structured Data Sniffer updated to v2.9.0</t>
  </si>
  <si>
    <t>Question on using the schema.org encoded in JSON-LD for a website</t>
  </si>
  <si>
    <t>Representation of passport information</t>
  </si>
  <si>
    <t>schema.org in legislation and legal documents</t>
  </si>
  <si>
    <t>Schema.org Product Info</t>
  </si>
  <si>
    <t>Schema.orgAaron Bradley &lt;aaranged@gmail.com&gt; Product Info</t>
  </si>
  <si>
    <t>SHACL version of schema.org</t>
  </si>
  <si>
    <t>Suggestion for new category</t>
  </si>
  <si>
    <t>Web Services?</t>
  </si>
  <si>
    <t>FRBR and schema.org</t>
  </si>
  <si>
    <t>is there a schema extension for software development use cases?</t>
  </si>
  <si>
    <t>itemscope issue</t>
  </si>
  <si>
    <t>Preparing for next schema.org release</t>
  </si>
  <si>
    <t>Schema and adult sites</t>
  </si>
  <si>
    <t>Schema usage and licensing</t>
  </si>
  <si>
    <t>Travel</t>
  </si>
  <si>
    <t>CfP: 17th International Conference on E-Commerce and Web Technologies</t>
  </si>
  <si>
    <t>Happy New Year from your friends at Wordnik</t>
  </si>
  <si>
    <t>Ignore non-schema properties</t>
  </si>
  <si>
    <t>Markup for legislation</t>
  </si>
  <si>
    <t>W3C invites W3C Community Groups to meet at TPAC 2016</t>
  </si>
  <si>
    <t>Broken link on schema.org</t>
  </si>
  <si>
    <t>could crawlers follow rel="alternate" type="application/ld+json" ?</t>
  </si>
  <si>
    <t>Data Management User Survey</t>
  </si>
  <si>
    <t>Schema.org Community Group: thanks to everyone who contributed in 2015, and looking forward to 2016</t>
  </si>
  <si>
    <t>schema.org for educational courses</t>
  </si>
  <si>
    <t>Suggestion for Event class ReligiousEvent</t>
  </si>
  <si>
    <t>Tourism Schema</t>
  </si>
  <si>
    <t>Common programming interfaces for schema.org objects</t>
  </si>
  <si>
    <t>Dictionary - Terms and Definitions Schema</t>
  </si>
  <si>
    <t>Government Contracts Schema</t>
  </si>
  <si>
    <t>mainEntity, sameAs, url</t>
  </si>
  <si>
    <t>Markup Questions about Loan comparison / review.</t>
  </si>
  <si>
    <t>Next schema.org release - please review sdo-phobos (v2.2) drafts</t>
  </si>
  <si>
    <t>Question about isbn and other standardized numbering schemes</t>
  </si>
  <si>
    <t>`generator` in Schema.org?</t>
  </si>
  <si>
    <t>How to reference PDF documents</t>
  </si>
  <si>
    <t>schema.org/WebPageElement and it's subTypes</t>
  </si>
  <si>
    <t>Service and LocalBusiness</t>
  </si>
  <si>
    <t>Structured data validator API by Yandex</t>
  </si>
  <si>
    <t>Canonicalization of schema.org URLs</t>
  </si>
  <si>
    <t>Events without a physical location</t>
  </si>
  <si>
    <t>Examples of pages using MicroData?</t>
  </si>
  <si>
    <t>Genomic data schema</t>
  </si>
  <si>
    <t>Help with JSON-LD Request</t>
  </si>
  <si>
    <t>how to unsubscribe</t>
  </si>
  <si>
    <t>Schemas for Opinions of Federal Courts</t>
  </si>
  <si>
    <t>Shipping schema.org v2.1 (sdo-ganymede)</t>
  </si>
  <si>
    <t>Travel Action to a TouristAttraction</t>
  </si>
  <si>
    <t>Two proposals for schema.org/WebPage</t>
  </si>
  <si>
    <t>Visa Resource Center Schema</t>
  </si>
  <si>
    <t>Anchor tag scope - URL vs. Expected type</t>
  </si>
  <si>
    <t>favicon.ico</t>
  </si>
  <si>
    <t>hydrology domain</t>
  </si>
  <si>
    <t>language</t>
  </si>
  <si>
    <t>old versions of schema.org ontology</t>
  </si>
  <si>
    <t>Other types of recipes</t>
  </si>
  <si>
    <t>page collecting schema.org properties</t>
  </si>
  <si>
    <t>restaurant menu</t>
  </si>
  <si>
    <t>Schema for categories of awards or scores</t>
  </si>
  <si>
    <t>schema.org properties with multiple value types</t>
  </si>
  <si>
    <t>schema:offers domain and range inverted?</t>
  </si>
  <si>
    <t>USECS: Global Ontology of the World</t>
  </si>
  <si>
    <t>W3C Community Group Launched for Archives and Schema.org</t>
  </si>
  <si>
    <t>Deletion of temporary appspot.com demos</t>
  </si>
  <si>
    <t>description of courses with LRMI / schema.org</t>
  </si>
  <si>
    <t>Extension Mechanism - Implementation Details</t>
  </si>
  <si>
    <t>Fwd: description of courses with LRMI / schema.org</t>
  </si>
  <si>
    <t>HTML Entities and Escaping in JSON-LD Literals</t>
  </si>
  <si>
    <t>JSON-LD and multiple values</t>
  </si>
  <si>
    <t>named exact types / schemas</t>
  </si>
  <si>
    <t>Query schema.org data?</t>
  </si>
  <si>
    <t>Support for URLs per language or region in schema.org</t>
  </si>
  <si>
    <t>Typo Error</t>
  </si>
  <si>
    <t>vocabulary for legal decision (e.g., Supreme Court cases)</t>
  </si>
  <si>
    <t>Approaching "we think we're done" for sdo-gozer release aka schema.org v2.0: please review</t>
  </si>
  <si>
    <t>Call for Participation in Healthcare Schema Vocabulary Community Group</t>
  </si>
  <si>
    <t>Healthcare Schema Vocabulary Community Group Launched</t>
  </si>
  <si>
    <t>Itemref on parent entities within the same scope should not inherit itemprop value of the target</t>
  </si>
  <si>
    <t>Propose astro.schema.org</t>
  </si>
  <si>
    <t>Schema.org github update - issue labels etc</t>
  </si>
  <si>
    <t>Usage of schema:additionalProperty</t>
  </si>
  <si>
    <t>vocabulary for legal decisions (e.g., Supreme Court cases)</t>
  </si>
  <si>
    <t>W3C Automotive Ontology Community Group</t>
  </si>
  <si>
    <t>A milestone</t>
  </si>
  <si>
    <t>Adding a gtin12 property to schema.org ? (based on existing gtin8, gtin13, gtin14)</t>
  </si>
  <si>
    <t>Difference between url and contentUrl?</t>
  </si>
  <si>
    <t>Fwd: Spec review request: CSV on the Web</t>
  </si>
  <si>
    <t>Github issue tracker - wrapping up for sdo-gozer release</t>
  </si>
  <si>
    <t>Is http://schema.org preferred over http://schema.org? Is https://schema.org wrong?</t>
  </si>
  <si>
    <t>Proposal: series of "Advanced Use" articles</t>
  </si>
  <si>
    <t>Starting things off...</t>
  </si>
  <si>
    <t>Test [via Schema.org Community Group]</t>
  </si>
  <si>
    <t>The role of Role in Schema.org</t>
  </si>
  <si>
    <t>url should be an alias of JSON-LD's @id keyword</t>
  </si>
  <si>
    <t>Modification/drift</t>
  </si>
  <si>
    <t>Bug</t>
  </si>
  <si>
    <t>schema.org website</t>
  </si>
  <si>
    <t>github use</t>
  </si>
  <si>
    <t>organisation</t>
  </si>
  <si>
    <t>investigate technology</t>
  </si>
  <si>
    <t>documentation</t>
  </si>
  <si>
    <t>Total Classified</t>
  </si>
  <si>
    <t xml:space="preserve">rdfs:domain and refs:range in schema.org *** 2 of these messages were off topic </t>
  </si>
  <si>
    <t>#replies</t>
  </si>
  <si>
    <t>classification / no comments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</si>
  <si>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</si>
  <si>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</si>
  <si>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</si>
  <si>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</si>
  <si>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</si>
  <si>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</si>
  <si>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</si>
  <si>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</si>
  <si>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40+</t>
  </si>
  <si>
    <t>Github use</t>
  </si>
  <si>
    <t>Investigate Technology</t>
  </si>
  <si>
    <t>Zero Replies</t>
  </si>
  <si>
    <t>Zero Replies Percent</t>
  </si>
  <si>
    <t>Proper labeling of a Matroska file</t>
  </si>
  <si>
    <t>Virtual Reality Schema Extension Question</t>
  </si>
  <si>
    <t>Schema.org v3.3 release candidate for review</t>
  </si>
  <si>
    <t>Problem with replies</t>
  </si>
  <si>
    <t>Person</t>
  </si>
  <si>
    <t>Number of Emails</t>
  </si>
  <si>
    <t>Median</t>
  </si>
  <si>
    <t>Mean</t>
  </si>
  <si>
    <t>Number of Emails Sent</t>
  </si>
  <si>
    <t>Number of Email Replies</t>
  </si>
  <si>
    <t>User</t>
  </si>
  <si>
    <t>Anon User #1</t>
  </si>
  <si>
    <t>Anon User #2</t>
  </si>
  <si>
    <t>Anon User #3</t>
  </si>
  <si>
    <t>Anon User #4</t>
  </si>
  <si>
    <t>Anon User #5</t>
  </si>
  <si>
    <t>Anon User #6</t>
  </si>
  <si>
    <t>Anon User #7</t>
  </si>
  <si>
    <t>Anon User #8</t>
  </si>
  <si>
    <t>Anon User #9</t>
  </si>
  <si>
    <t>Anon User #10</t>
  </si>
  <si>
    <t>Anon User #11</t>
  </si>
  <si>
    <t>No Emails Sent</t>
  </si>
  <si>
    <t>No Emails Replied</t>
  </si>
  <si>
    <t xml:space="preserve">Anon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</si>
</sst>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 applyFont="1"/>
    <xf numFmtId="49" fontId="0" fillId="0" borderId="0" xfId="0" applyNumberFormat="1" applyFont="1"/>
    <xf numFmtId="2" fontId="0" fillId="0" borderId="0" xfId="0" applyNumberFormat="1" applyFont="1"/>
    <xf numFmtId="10" fontId="0" fillId="0" borderId="0" xfId="0" applyNumberFormat="1" applyFont="1"/>
  </cellXfs>
  <cellStyles count="1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Normal 2" xfId="1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:B11"/>
    </sheetView>
  </sheetViews>
  <sheetFormatPr baseColWidth="10" defaultRowHeight="15" x14ac:dyDescent="0"/>
  <cols>
    <col min="1" max="1" width="17.5" style="4" bestFit="1" customWidth="1"/>
    <col min="2" max="2" width="15.83203125" style="4" bestFit="1" customWidth="1"/>
  </cols>
  <sheetData>
    <row r="1" spans="1:2">
      <c r="A1" s="4" t="s">
        <v>355</v>
      </c>
      <c r="B1" s="4" t="s">
        <v>367</v>
      </c>
    </row>
    <row r="2" spans="1:2">
      <c r="A2" s="1" t="s">
        <v>356</v>
      </c>
      <c r="B2" s="4">
        <v>26</v>
      </c>
    </row>
    <row r="3" spans="1:2">
      <c r="A3" s="1" t="s">
        <v>357</v>
      </c>
      <c r="B3" s="4">
        <v>19</v>
      </c>
    </row>
    <row r="4" spans="1:2">
      <c r="A4" s="1" t="s">
        <v>358</v>
      </c>
      <c r="B4" s="4">
        <v>18</v>
      </c>
    </row>
    <row r="5" spans="1:2">
      <c r="A5" s="1" t="s">
        <v>359</v>
      </c>
      <c r="B5" s="4">
        <v>14</v>
      </c>
    </row>
    <row r="6" spans="1:2">
      <c r="A6" s="1" t="s">
        <v>360</v>
      </c>
      <c r="B6" s="4">
        <v>7</v>
      </c>
    </row>
    <row r="7" spans="1:2">
      <c r="A7" s="1" t="s">
        <v>361</v>
      </c>
      <c r="B7" s="4">
        <v>5</v>
      </c>
    </row>
    <row r="8" spans="1:2">
      <c r="A8" s="1" t="s">
        <v>362</v>
      </c>
      <c r="B8" s="4">
        <v>4</v>
      </c>
    </row>
    <row r="9" spans="1:2">
      <c r="A9" s="1" t="s">
        <v>363</v>
      </c>
      <c r="B9" s="4">
        <v>4</v>
      </c>
    </row>
    <row r="10" spans="1:2">
      <c r="A10" s="1" t="s">
        <v>364</v>
      </c>
      <c r="B10" s="4">
        <v>4</v>
      </c>
    </row>
    <row r="11" spans="1:2">
      <c r="A11" s="1" t="s">
        <v>365</v>
      </c>
      <c r="B11" s="4">
        <v>3</v>
      </c>
    </row>
    <row r="13" spans="1:2">
      <c r="A13" s="4" t="s">
        <v>355</v>
      </c>
      <c r="B13" s="4" t="s">
        <v>368</v>
      </c>
    </row>
    <row r="14" spans="1:2">
      <c r="A14" s="1" t="s">
        <v>356</v>
      </c>
      <c r="B14" s="4">
        <v>135</v>
      </c>
    </row>
    <row r="15" spans="1:2">
      <c r="A15" s="1" t="s">
        <v>357</v>
      </c>
      <c r="B15" s="4">
        <v>124</v>
      </c>
    </row>
    <row r="16" spans="1:2">
      <c r="A16" s="1" t="s">
        <v>365</v>
      </c>
      <c r="B16" s="4">
        <v>81</v>
      </c>
    </row>
    <row r="17" spans="1:2">
      <c r="A17" s="1" t="s">
        <v>358</v>
      </c>
      <c r="B17" s="4">
        <v>64</v>
      </c>
    </row>
    <row r="18" spans="1:2">
      <c r="A18" s="1" t="s">
        <v>364</v>
      </c>
      <c r="B18" s="4">
        <v>44</v>
      </c>
    </row>
    <row r="19" spans="1:2">
      <c r="A19" s="1" t="s">
        <v>359</v>
      </c>
      <c r="B19" s="4">
        <v>37</v>
      </c>
    </row>
    <row r="20" spans="1:2">
      <c r="A20" s="1" t="s">
        <v>366</v>
      </c>
      <c r="B20" s="4">
        <v>24</v>
      </c>
    </row>
    <row r="21" spans="1:2">
      <c r="A21" s="1" t="s">
        <v>362</v>
      </c>
      <c r="B21" s="4">
        <v>23</v>
      </c>
    </row>
    <row r="22" spans="1:2">
      <c r="A22" s="1" t="s">
        <v>363</v>
      </c>
      <c r="B22" s="4">
        <v>23</v>
      </c>
    </row>
    <row r="23" spans="1:2">
      <c r="A23" s="1" t="s">
        <v>360</v>
      </c>
      <c r="B23" s="4"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workbookViewId="0">
      <selection activeCell="F7" sqref="F7"/>
    </sheetView>
  </sheetViews>
  <sheetFormatPr baseColWidth="10" defaultRowHeight="15" x14ac:dyDescent="0"/>
  <cols>
    <col min="1" max="1" width="104.5" style="5" bestFit="1" customWidth="1"/>
    <col min="2" max="2" width="24" style="4" customWidth="1"/>
    <col min="3" max="4" width="10.83203125" style="4"/>
    <col min="5" max="5" width="3" style="4" customWidth="1"/>
    <col min="6" max="6" width="21.5" style="4" bestFit="1" customWidth="1"/>
    <col min="7" max="16384" width="10.83203125" style="4"/>
  </cols>
  <sheetData>
    <row r="1" spans="1:8">
      <c r="A1" s="5" t="s">
        <v>64</v>
      </c>
      <c r="B1" s="4" t="s">
        <v>52</v>
      </c>
      <c r="C1" s="4" t="s">
        <v>0</v>
      </c>
      <c r="D1" s="4" t="s">
        <v>330</v>
      </c>
      <c r="G1" s="4" t="s">
        <v>351</v>
      </c>
      <c r="H1" s="4" t="s">
        <v>352</v>
      </c>
    </row>
    <row r="2" spans="1:8">
      <c r="A2" s="6" t="s">
        <v>42</v>
      </c>
      <c r="B2" s="1" t="s">
        <v>56</v>
      </c>
      <c r="C2" s="4">
        <v>1</v>
      </c>
      <c r="D2" s="4">
        <f t="shared" ref="D2:D65" si="0">C2-1</f>
        <v>0</v>
      </c>
      <c r="F2" s="4" t="s">
        <v>56</v>
      </c>
      <c r="G2" s="4">
        <f>MEDIAN(D2:D128)</f>
        <v>2</v>
      </c>
      <c r="H2" s="4">
        <f>SUMIF(B:B,F2,D:D)/COUNTIF(B:B,F2)</f>
        <v>3.5196850393700787</v>
      </c>
    </row>
    <row r="3" spans="1:8">
      <c r="A3" s="6" t="s">
        <v>79</v>
      </c>
      <c r="B3" s="4" t="s">
        <v>56</v>
      </c>
      <c r="C3" s="4">
        <v>1</v>
      </c>
      <c r="D3" s="4">
        <f t="shared" si="0"/>
        <v>0</v>
      </c>
      <c r="F3" s="4" t="s">
        <v>60</v>
      </c>
      <c r="G3" s="4">
        <f>MEDIAN(D129:D130)</f>
        <v>2</v>
      </c>
      <c r="H3" s="4">
        <f t="shared" ref="H3:H9" si="1">SUMIF(B:B,F3,D:D)/COUNTIF(B:B,F3)</f>
        <v>2</v>
      </c>
    </row>
    <row r="4" spans="1:8">
      <c r="A4" s="6" t="s">
        <v>41</v>
      </c>
      <c r="B4" s="1" t="s">
        <v>56</v>
      </c>
      <c r="C4" s="4">
        <v>3</v>
      </c>
      <c r="D4" s="4">
        <f t="shared" si="0"/>
        <v>2</v>
      </c>
      <c r="F4" s="4" t="s">
        <v>57</v>
      </c>
      <c r="G4" s="4">
        <f>MEDIAN(D131:D200)</f>
        <v>4</v>
      </c>
      <c r="H4" s="4">
        <f t="shared" si="1"/>
        <v>6.4</v>
      </c>
    </row>
    <row r="5" spans="1:8">
      <c r="A5" s="6" t="s">
        <v>135</v>
      </c>
      <c r="B5" s="4" t="s">
        <v>56</v>
      </c>
      <c r="C5" s="4">
        <v>1</v>
      </c>
      <c r="D5" s="4">
        <f t="shared" si="0"/>
        <v>0</v>
      </c>
      <c r="F5" s="4" t="s">
        <v>53</v>
      </c>
      <c r="G5" s="4">
        <f>MEDIAN(D201:D218)</f>
        <v>1</v>
      </c>
      <c r="H5" s="4">
        <f t="shared" si="1"/>
        <v>2.3333333333333335</v>
      </c>
    </row>
    <row r="6" spans="1:8">
      <c r="A6" s="6" t="s">
        <v>277</v>
      </c>
      <c r="B6" s="4" t="s">
        <v>56</v>
      </c>
      <c r="C6" s="1">
        <v>1</v>
      </c>
      <c r="D6" s="4">
        <f t="shared" si="0"/>
        <v>0</v>
      </c>
      <c r="F6" s="4" t="s">
        <v>71</v>
      </c>
      <c r="G6" s="4">
        <v>1</v>
      </c>
      <c r="H6" s="4">
        <f t="shared" si="1"/>
        <v>1</v>
      </c>
    </row>
    <row r="7" spans="1:8">
      <c r="A7" s="6" t="s">
        <v>146</v>
      </c>
      <c r="B7" s="4" t="s">
        <v>56</v>
      </c>
      <c r="C7" s="4">
        <v>3</v>
      </c>
      <c r="D7" s="4">
        <f t="shared" si="0"/>
        <v>2</v>
      </c>
      <c r="F7" s="4" t="s">
        <v>55</v>
      </c>
      <c r="G7" s="4">
        <v>0</v>
      </c>
      <c r="H7" s="4">
        <f t="shared" si="1"/>
        <v>0.66666666666666663</v>
      </c>
    </row>
    <row r="8" spans="1:8">
      <c r="A8" s="6" t="s">
        <v>120</v>
      </c>
      <c r="B8" s="4" t="s">
        <v>56</v>
      </c>
      <c r="C8" s="4">
        <v>1</v>
      </c>
      <c r="D8" s="4">
        <f t="shared" si="0"/>
        <v>0</v>
      </c>
      <c r="F8" s="4" t="s">
        <v>58</v>
      </c>
      <c r="G8" s="4">
        <v>0</v>
      </c>
      <c r="H8" s="4">
        <f t="shared" si="1"/>
        <v>1</v>
      </c>
    </row>
    <row r="9" spans="1:8">
      <c r="A9" s="6" t="s">
        <v>224</v>
      </c>
      <c r="B9" s="4" t="s">
        <v>56</v>
      </c>
      <c r="C9" s="1">
        <v>5</v>
      </c>
      <c r="D9" s="4">
        <f t="shared" si="0"/>
        <v>4</v>
      </c>
      <c r="F9" s="4" t="s">
        <v>54</v>
      </c>
      <c r="G9" s="4">
        <v>1</v>
      </c>
      <c r="H9" s="4">
        <f t="shared" si="1"/>
        <v>2.6896551724137931</v>
      </c>
    </row>
    <row r="10" spans="1:8">
      <c r="A10" s="6" t="s">
        <v>51</v>
      </c>
      <c r="B10" s="1" t="s">
        <v>56</v>
      </c>
      <c r="C10" s="4">
        <v>3</v>
      </c>
      <c r="D10" s="4">
        <f t="shared" si="0"/>
        <v>2</v>
      </c>
      <c r="F10" s="4" t="s">
        <v>65</v>
      </c>
      <c r="G10" s="4">
        <v>0</v>
      </c>
      <c r="H10" s="4">
        <f>SUMIF(B:B,F10,D:D)/COUNTIF(B:B,F10)</f>
        <v>2.03125</v>
      </c>
    </row>
    <row r="11" spans="1:8">
      <c r="A11" s="6" t="s">
        <v>177</v>
      </c>
      <c r="B11" s="4" t="s">
        <v>56</v>
      </c>
      <c r="C11" s="4">
        <v>4</v>
      </c>
      <c r="D11" s="4">
        <f t="shared" si="0"/>
        <v>3</v>
      </c>
      <c r="F11" s="4" t="s">
        <v>59</v>
      </c>
      <c r="G11" s="4">
        <v>7</v>
      </c>
      <c r="H11" s="4">
        <f t="shared" ref="H11:H13" si="2">SUMIF(B:B,F11,D:D)/COUNTIF(B:B,F11)</f>
        <v>6.3636363636363633</v>
      </c>
    </row>
    <row r="12" spans="1:8">
      <c r="A12" s="6" t="s">
        <v>266</v>
      </c>
      <c r="B12" s="4" t="s">
        <v>56</v>
      </c>
      <c r="C12" s="1">
        <v>2</v>
      </c>
      <c r="D12" s="4">
        <f t="shared" si="0"/>
        <v>1</v>
      </c>
      <c r="F12" s="4" t="s">
        <v>323</v>
      </c>
      <c r="G12" s="4">
        <v>1</v>
      </c>
      <c r="H12" s="4">
        <f t="shared" si="2"/>
        <v>2</v>
      </c>
    </row>
    <row r="13" spans="1:8">
      <c r="A13" s="6" t="s">
        <v>137</v>
      </c>
      <c r="B13" s="4" t="s">
        <v>56</v>
      </c>
      <c r="C13" s="4">
        <v>1</v>
      </c>
      <c r="D13" s="4">
        <f t="shared" si="0"/>
        <v>0</v>
      </c>
      <c r="F13" s="4" t="s">
        <v>61</v>
      </c>
      <c r="G13" s="4">
        <v>1</v>
      </c>
      <c r="H13" s="4">
        <f t="shared" si="2"/>
        <v>3</v>
      </c>
    </row>
    <row r="14" spans="1:8">
      <c r="A14" s="6" t="s">
        <v>121</v>
      </c>
      <c r="B14" s="4" t="s">
        <v>56</v>
      </c>
      <c r="C14" s="4">
        <v>4</v>
      </c>
      <c r="D14" s="4">
        <f t="shared" si="0"/>
        <v>3</v>
      </c>
    </row>
    <row r="15" spans="1:8">
      <c r="A15" s="6" t="s">
        <v>178</v>
      </c>
      <c r="B15" s="4" t="s">
        <v>56</v>
      </c>
      <c r="C15" s="4">
        <v>5</v>
      </c>
      <c r="D15" s="4">
        <f t="shared" si="0"/>
        <v>4</v>
      </c>
      <c r="F15" s="4" t="s">
        <v>57</v>
      </c>
      <c r="G15" s="4">
        <v>518</v>
      </c>
      <c r="H15" s="4">
        <v>0.34741784037558687</v>
      </c>
    </row>
    <row r="16" spans="1:8">
      <c r="A16" s="6" t="s">
        <v>189</v>
      </c>
      <c r="B16" s="4" t="s">
        <v>56</v>
      </c>
      <c r="C16" s="1">
        <v>1</v>
      </c>
      <c r="D16" s="4">
        <f t="shared" si="0"/>
        <v>0</v>
      </c>
      <c r="F16" s="4" t="s">
        <v>56</v>
      </c>
      <c r="G16" s="4">
        <v>574</v>
      </c>
      <c r="H16" s="4">
        <v>0.38497652582159625</v>
      </c>
    </row>
    <row r="17" spans="1:8">
      <c r="A17" s="6" t="s">
        <v>105</v>
      </c>
      <c r="B17" s="4" t="s">
        <v>56</v>
      </c>
      <c r="C17" s="4">
        <v>1</v>
      </c>
      <c r="D17" s="4">
        <f t="shared" si="0"/>
        <v>0</v>
      </c>
      <c r="F17" s="4" t="s">
        <v>321</v>
      </c>
      <c r="G17" s="4">
        <v>12</v>
      </c>
      <c r="H17" s="4">
        <v>8.0482897384305842E-3</v>
      </c>
    </row>
    <row r="18" spans="1:8">
      <c r="A18" s="6" t="s">
        <v>110</v>
      </c>
      <c r="B18" s="4" t="s">
        <v>56</v>
      </c>
      <c r="C18" s="4">
        <v>1</v>
      </c>
      <c r="D18" s="4">
        <f t="shared" si="0"/>
        <v>0</v>
      </c>
      <c r="F18" s="4" t="s">
        <v>322</v>
      </c>
      <c r="G18" s="4">
        <v>60</v>
      </c>
      <c r="H18" s="4">
        <v>4.0241448692152917E-2</v>
      </c>
    </row>
    <row r="19" spans="1:8">
      <c r="A19" s="6" t="s">
        <v>122</v>
      </c>
      <c r="B19" s="4" t="s">
        <v>56</v>
      </c>
      <c r="C19" s="4">
        <v>1</v>
      </c>
      <c r="D19" s="4">
        <f t="shared" si="0"/>
        <v>0</v>
      </c>
      <c r="F19" s="4" t="s">
        <v>61</v>
      </c>
      <c r="G19" s="4">
        <v>28</v>
      </c>
      <c r="H19" s="4">
        <v>1.8779342723004695E-2</v>
      </c>
    </row>
    <row r="20" spans="1:8">
      <c r="A20" s="6" t="s">
        <v>7</v>
      </c>
      <c r="B20" s="1" t="s">
        <v>56</v>
      </c>
      <c r="C20" s="4">
        <v>8</v>
      </c>
      <c r="D20" s="4">
        <f t="shared" si="0"/>
        <v>7</v>
      </c>
      <c r="F20" s="4" t="s">
        <v>35</v>
      </c>
      <c r="G20" s="4">
        <v>98</v>
      </c>
      <c r="H20" s="4">
        <v>6.5727699530516437E-2</v>
      </c>
    </row>
    <row r="21" spans="1:8">
      <c r="A21" s="6" t="s">
        <v>148</v>
      </c>
      <c r="B21" s="4" t="s">
        <v>56</v>
      </c>
      <c r="C21" s="4">
        <v>1</v>
      </c>
      <c r="D21" s="4">
        <f t="shared" si="0"/>
        <v>0</v>
      </c>
      <c r="F21" s="4" t="s">
        <v>323</v>
      </c>
      <c r="G21" s="4">
        <v>9</v>
      </c>
      <c r="H21" s="4">
        <v>6.0362173038229373E-3</v>
      </c>
    </row>
    <row r="22" spans="1:8">
      <c r="A22" s="6" t="s">
        <v>50</v>
      </c>
      <c r="B22" s="1" t="s">
        <v>56</v>
      </c>
      <c r="C22" s="4">
        <v>6</v>
      </c>
      <c r="D22" s="4">
        <f t="shared" si="0"/>
        <v>5</v>
      </c>
      <c r="F22" s="4" t="s">
        <v>324</v>
      </c>
      <c r="G22" s="4">
        <v>4</v>
      </c>
      <c r="H22" s="4">
        <v>2.6827632461435278E-3</v>
      </c>
    </row>
    <row r="23" spans="1:8">
      <c r="A23" s="6" t="s">
        <v>255</v>
      </c>
      <c r="B23" s="4" t="s">
        <v>56</v>
      </c>
      <c r="C23" s="1">
        <v>4</v>
      </c>
      <c r="D23" s="4">
        <f t="shared" si="0"/>
        <v>3</v>
      </c>
      <c r="F23" s="4" t="s">
        <v>325</v>
      </c>
      <c r="G23" s="4">
        <v>107</v>
      </c>
      <c r="H23" s="4">
        <v>7.1763916834339372E-2</v>
      </c>
    </row>
    <row r="24" spans="1:8">
      <c r="A24" s="6" t="s">
        <v>312</v>
      </c>
      <c r="B24" s="4" t="s">
        <v>56</v>
      </c>
      <c r="C24" s="4">
        <v>4</v>
      </c>
      <c r="D24" s="4">
        <f t="shared" si="0"/>
        <v>3</v>
      </c>
      <c r="F24" s="4" t="s">
        <v>326</v>
      </c>
      <c r="G24" s="4">
        <v>10</v>
      </c>
      <c r="H24" s="4">
        <v>6.7069081153588199E-3</v>
      </c>
    </row>
    <row r="25" spans="1:8">
      <c r="A25" s="6" t="s">
        <v>80</v>
      </c>
      <c r="B25" s="4" t="s">
        <v>56</v>
      </c>
      <c r="C25" s="4">
        <v>5</v>
      </c>
      <c r="D25" s="4">
        <f t="shared" si="0"/>
        <v>4</v>
      </c>
      <c r="F25" s="4" t="s">
        <v>327</v>
      </c>
      <c r="G25" s="4">
        <v>6</v>
      </c>
      <c r="H25" s="4">
        <v>4.0241448692152921E-3</v>
      </c>
    </row>
    <row r="26" spans="1:8">
      <c r="A26" s="6" t="s">
        <v>92</v>
      </c>
      <c r="B26" s="4" t="s">
        <v>56</v>
      </c>
      <c r="C26" s="4">
        <v>5</v>
      </c>
      <c r="D26" s="4">
        <f t="shared" si="0"/>
        <v>4</v>
      </c>
      <c r="F26" s="4" t="s">
        <v>59</v>
      </c>
      <c r="G26" s="4">
        <v>81</v>
      </c>
      <c r="H26" s="4">
        <v>5.4325955734406441E-2</v>
      </c>
    </row>
    <row r="27" spans="1:8">
      <c r="A27" s="6" t="s">
        <v>267</v>
      </c>
      <c r="B27" s="4" t="s">
        <v>56</v>
      </c>
      <c r="C27" s="1">
        <v>5</v>
      </c>
      <c r="D27" s="4">
        <f t="shared" si="0"/>
        <v>4</v>
      </c>
      <c r="F27" s="4" t="s">
        <v>328</v>
      </c>
      <c r="G27" s="4">
        <v>1507</v>
      </c>
      <c r="H27" s="4">
        <v>1</v>
      </c>
    </row>
    <row r="28" spans="1:8">
      <c r="A28" s="6" t="s">
        <v>267</v>
      </c>
      <c r="B28" s="4" t="s">
        <v>56</v>
      </c>
      <c r="C28" s="1">
        <v>13</v>
      </c>
      <c r="D28" s="4">
        <f t="shared" si="0"/>
        <v>12</v>
      </c>
    </row>
    <row r="29" spans="1:8">
      <c r="A29" s="6" t="s">
        <v>149</v>
      </c>
      <c r="B29" s="4" t="s">
        <v>56</v>
      </c>
      <c r="C29" s="4">
        <v>3</v>
      </c>
      <c r="D29" s="4">
        <f t="shared" si="0"/>
        <v>2</v>
      </c>
      <c r="F29" s="4" t="s">
        <v>57</v>
      </c>
      <c r="G29" s="4">
        <v>72</v>
      </c>
      <c r="H29" s="4">
        <v>0.21884498480243161</v>
      </c>
    </row>
    <row r="30" spans="1:8">
      <c r="A30" s="6" t="s">
        <v>167</v>
      </c>
      <c r="B30" s="4" t="s">
        <v>56</v>
      </c>
      <c r="C30" s="4">
        <v>2</v>
      </c>
      <c r="D30" s="4">
        <f t="shared" si="0"/>
        <v>1</v>
      </c>
      <c r="F30" s="4" t="s">
        <v>56</v>
      </c>
      <c r="G30" s="4">
        <v>137</v>
      </c>
      <c r="H30" s="4">
        <v>0.41641337386018235</v>
      </c>
    </row>
    <row r="31" spans="1:8">
      <c r="A31" s="6" t="s">
        <v>168</v>
      </c>
      <c r="B31" s="4" t="s">
        <v>56</v>
      </c>
      <c r="C31" s="4">
        <v>1</v>
      </c>
      <c r="D31" s="4">
        <f t="shared" si="0"/>
        <v>0</v>
      </c>
      <c r="F31" s="4" t="s">
        <v>321</v>
      </c>
      <c r="G31" s="4">
        <v>6</v>
      </c>
      <c r="H31" s="4">
        <v>1.82370820668693E-2</v>
      </c>
    </row>
    <row r="32" spans="1:8">
      <c r="A32" s="6" t="s">
        <v>235</v>
      </c>
      <c r="B32" s="4" t="s">
        <v>56</v>
      </c>
      <c r="C32" s="1">
        <v>6</v>
      </c>
      <c r="D32" s="4">
        <f t="shared" si="0"/>
        <v>5</v>
      </c>
      <c r="F32" s="4" t="s">
        <v>322</v>
      </c>
      <c r="G32" s="4">
        <v>18</v>
      </c>
      <c r="H32" s="4">
        <v>5.4711246200607903E-2</v>
      </c>
    </row>
    <row r="33" spans="1:8">
      <c r="A33" s="6" t="s">
        <v>82</v>
      </c>
      <c r="B33" s="4" t="s">
        <v>56</v>
      </c>
      <c r="C33" s="4">
        <v>16</v>
      </c>
      <c r="D33" s="4">
        <f t="shared" si="0"/>
        <v>15</v>
      </c>
      <c r="F33" s="4" t="s">
        <v>61</v>
      </c>
      <c r="G33" s="4">
        <v>8</v>
      </c>
      <c r="H33" s="4">
        <v>2.4316109422492401E-2</v>
      </c>
    </row>
    <row r="34" spans="1:8">
      <c r="A34" s="6" t="s">
        <v>243</v>
      </c>
      <c r="B34" s="4" t="s">
        <v>56</v>
      </c>
      <c r="C34" s="1">
        <v>5</v>
      </c>
      <c r="D34" s="4">
        <f t="shared" si="0"/>
        <v>4</v>
      </c>
      <c r="F34" s="4" t="s">
        <v>35</v>
      </c>
      <c r="G34" s="4">
        <v>32</v>
      </c>
      <c r="H34" s="4">
        <v>9.7264437689969604E-2</v>
      </c>
    </row>
    <row r="35" spans="1:8">
      <c r="A35" s="6" t="s">
        <v>69</v>
      </c>
      <c r="B35" s="1" t="s">
        <v>56</v>
      </c>
      <c r="C35" s="4">
        <v>2</v>
      </c>
      <c r="D35" s="4">
        <f t="shared" si="0"/>
        <v>1</v>
      </c>
      <c r="F35" s="4" t="s">
        <v>323</v>
      </c>
      <c r="G35" s="4">
        <v>3</v>
      </c>
      <c r="H35" s="4">
        <v>9.11854103343465E-3</v>
      </c>
    </row>
    <row r="36" spans="1:8">
      <c r="A36" s="6" t="s">
        <v>270</v>
      </c>
      <c r="B36" s="4" t="s">
        <v>56</v>
      </c>
      <c r="C36" s="1">
        <v>2</v>
      </c>
      <c r="D36" s="4">
        <f t="shared" si="0"/>
        <v>1</v>
      </c>
      <c r="F36" s="4" t="s">
        <v>324</v>
      </c>
      <c r="G36" s="4">
        <v>2</v>
      </c>
      <c r="H36" s="4">
        <v>6.0790273556231003E-3</v>
      </c>
    </row>
    <row r="37" spans="1:8">
      <c r="A37" s="6" t="s">
        <v>77</v>
      </c>
      <c r="B37" s="4" t="s">
        <v>56</v>
      </c>
      <c r="C37" s="4">
        <v>5</v>
      </c>
      <c r="D37" s="4">
        <f t="shared" si="0"/>
        <v>4</v>
      </c>
      <c r="F37" s="4" t="s">
        <v>325</v>
      </c>
      <c r="G37" s="4">
        <v>28</v>
      </c>
      <c r="H37" s="4">
        <v>8.5106382978723402E-2</v>
      </c>
    </row>
    <row r="38" spans="1:8">
      <c r="A38" s="6" t="s">
        <v>8</v>
      </c>
      <c r="B38" s="1" t="s">
        <v>56</v>
      </c>
      <c r="C38" s="4">
        <v>3</v>
      </c>
      <c r="D38" s="4">
        <f t="shared" si="0"/>
        <v>2</v>
      </c>
      <c r="F38" s="4" t="s">
        <v>326</v>
      </c>
      <c r="G38" s="4">
        <v>7</v>
      </c>
      <c r="H38" s="4">
        <v>2.1276595744680851E-2</v>
      </c>
    </row>
    <row r="39" spans="1:8">
      <c r="A39" s="6" t="s">
        <v>112</v>
      </c>
      <c r="B39" s="4" t="s">
        <v>56</v>
      </c>
      <c r="C39" s="4">
        <v>2</v>
      </c>
      <c r="D39" s="4">
        <f t="shared" si="0"/>
        <v>1</v>
      </c>
      <c r="F39" s="4" t="s">
        <v>60</v>
      </c>
      <c r="G39" s="4">
        <v>2</v>
      </c>
      <c r="H39" s="4">
        <v>6.0790273556231003E-3</v>
      </c>
    </row>
    <row r="40" spans="1:8">
      <c r="A40" s="6" t="s">
        <v>191</v>
      </c>
      <c r="B40" s="4" t="s">
        <v>56</v>
      </c>
      <c r="C40" s="1">
        <v>8</v>
      </c>
      <c r="D40" s="4">
        <f t="shared" si="0"/>
        <v>7</v>
      </c>
      <c r="F40" s="4" t="s">
        <v>59</v>
      </c>
      <c r="G40" s="4">
        <v>14</v>
      </c>
      <c r="H40" s="4">
        <v>4.2553191489361701E-2</v>
      </c>
    </row>
    <row r="41" spans="1:8">
      <c r="A41" s="6" t="s">
        <v>192</v>
      </c>
      <c r="B41" s="4" t="s">
        <v>56</v>
      </c>
      <c r="C41" s="1">
        <v>4</v>
      </c>
      <c r="D41" s="4">
        <f t="shared" si="0"/>
        <v>3</v>
      </c>
      <c r="G41" s="4">
        <v>329</v>
      </c>
    </row>
    <row r="42" spans="1:8">
      <c r="A42" s="6" t="s">
        <v>193</v>
      </c>
      <c r="B42" s="4" t="s">
        <v>56</v>
      </c>
      <c r="C42" s="1">
        <v>28</v>
      </c>
      <c r="D42" s="4">
        <f t="shared" si="0"/>
        <v>27</v>
      </c>
    </row>
    <row r="43" spans="1:8">
      <c r="A43" s="6" t="s">
        <v>262</v>
      </c>
      <c r="B43" s="4" t="s">
        <v>56</v>
      </c>
      <c r="C43" s="1">
        <v>2</v>
      </c>
      <c r="D43" s="4">
        <f t="shared" si="0"/>
        <v>1</v>
      </c>
      <c r="F43" s="4" t="s">
        <v>343</v>
      </c>
      <c r="G43" s="4">
        <v>95</v>
      </c>
    </row>
    <row r="44" spans="1:8">
      <c r="A44" s="6" t="s">
        <v>40</v>
      </c>
      <c r="B44" s="1" t="s">
        <v>56</v>
      </c>
      <c r="C44" s="4">
        <v>3</v>
      </c>
      <c r="D44" s="4">
        <f t="shared" si="0"/>
        <v>2</v>
      </c>
      <c r="F44" s="4" t="s">
        <v>344</v>
      </c>
      <c r="G44" s="4">
        <v>0.33434650455927051</v>
      </c>
    </row>
    <row r="45" spans="1:8">
      <c r="A45" s="6" t="s">
        <v>294</v>
      </c>
      <c r="B45" s="4" t="s">
        <v>56</v>
      </c>
      <c r="C45" s="1">
        <v>3</v>
      </c>
      <c r="D45" s="4">
        <f t="shared" si="0"/>
        <v>2</v>
      </c>
    </row>
    <row r="46" spans="1:8">
      <c r="A46" s="6" t="s">
        <v>94</v>
      </c>
      <c r="B46" s="4" t="s">
        <v>56</v>
      </c>
      <c r="C46" s="4">
        <v>2</v>
      </c>
      <c r="D46" s="4">
        <f t="shared" si="0"/>
        <v>1</v>
      </c>
    </row>
    <row r="47" spans="1:8">
      <c r="A47" s="6" t="s">
        <v>244</v>
      </c>
      <c r="B47" s="4" t="s">
        <v>56</v>
      </c>
      <c r="C47" s="1">
        <v>1</v>
      </c>
      <c r="D47" s="4">
        <f t="shared" si="0"/>
        <v>0</v>
      </c>
    </row>
    <row r="48" spans="1:8">
      <c r="A48" s="6" t="s">
        <v>126</v>
      </c>
      <c r="B48" s="4" t="s">
        <v>56</v>
      </c>
      <c r="C48" s="4">
        <v>2</v>
      </c>
      <c r="D48" s="4">
        <f t="shared" si="0"/>
        <v>1</v>
      </c>
    </row>
    <row r="49" spans="1:4">
      <c r="A49" s="6" t="s">
        <v>194</v>
      </c>
      <c r="B49" s="4" t="s">
        <v>56</v>
      </c>
      <c r="C49" s="1">
        <v>4</v>
      </c>
      <c r="D49" s="4">
        <f t="shared" si="0"/>
        <v>3</v>
      </c>
    </row>
    <row r="50" spans="1:4">
      <c r="A50" s="6" t="s">
        <v>236</v>
      </c>
      <c r="B50" s="4" t="s">
        <v>56</v>
      </c>
      <c r="C50" s="1">
        <v>1</v>
      </c>
      <c r="D50" s="4">
        <f t="shared" si="0"/>
        <v>0</v>
      </c>
    </row>
    <row r="51" spans="1:4">
      <c r="A51" s="6" t="s">
        <v>237</v>
      </c>
      <c r="B51" s="4" t="s">
        <v>56</v>
      </c>
      <c r="C51" s="1">
        <v>3</v>
      </c>
      <c r="D51" s="4">
        <f t="shared" si="0"/>
        <v>2</v>
      </c>
    </row>
    <row r="52" spans="1:4">
      <c r="A52" s="6" t="s">
        <v>83</v>
      </c>
      <c r="B52" s="4" t="s">
        <v>56</v>
      </c>
      <c r="C52" s="4">
        <v>2</v>
      </c>
      <c r="D52" s="4">
        <f t="shared" si="0"/>
        <v>1</v>
      </c>
    </row>
    <row r="53" spans="1:4">
      <c r="A53" s="6" t="s">
        <v>3</v>
      </c>
      <c r="B53" s="1" t="s">
        <v>56</v>
      </c>
      <c r="C53" s="4">
        <v>1</v>
      </c>
      <c r="D53" s="4">
        <f t="shared" si="0"/>
        <v>0</v>
      </c>
    </row>
    <row r="54" spans="1:4">
      <c r="A54" s="6" t="s">
        <v>139</v>
      </c>
      <c r="B54" s="4" t="s">
        <v>56</v>
      </c>
      <c r="C54" s="4">
        <v>4</v>
      </c>
      <c r="D54" s="4">
        <f t="shared" si="0"/>
        <v>3</v>
      </c>
    </row>
    <row r="55" spans="1:4">
      <c r="A55" s="6" t="s">
        <v>245</v>
      </c>
      <c r="B55" s="4" t="s">
        <v>56</v>
      </c>
      <c r="C55" s="1">
        <v>3</v>
      </c>
      <c r="D55" s="4">
        <f t="shared" si="0"/>
        <v>2</v>
      </c>
    </row>
    <row r="56" spans="1:4">
      <c r="A56" s="6" t="s">
        <v>258</v>
      </c>
      <c r="B56" s="4" t="s">
        <v>56</v>
      </c>
      <c r="C56" s="1">
        <v>6</v>
      </c>
      <c r="D56" s="4">
        <f t="shared" si="0"/>
        <v>5</v>
      </c>
    </row>
    <row r="57" spans="1:4">
      <c r="A57" s="6" t="s">
        <v>48</v>
      </c>
      <c r="B57" s="1" t="s">
        <v>56</v>
      </c>
      <c r="C57" s="4">
        <v>3</v>
      </c>
      <c r="D57" s="4">
        <f t="shared" si="0"/>
        <v>2</v>
      </c>
    </row>
    <row r="58" spans="1:4">
      <c r="A58" s="6" t="s">
        <v>84</v>
      </c>
      <c r="B58" s="4" t="s">
        <v>56</v>
      </c>
      <c r="C58" s="4">
        <v>6</v>
      </c>
      <c r="D58" s="4">
        <f t="shared" si="0"/>
        <v>5</v>
      </c>
    </row>
    <row r="59" spans="1:4">
      <c r="A59" s="6" t="s">
        <v>296</v>
      </c>
      <c r="B59" s="4" t="s">
        <v>56</v>
      </c>
      <c r="C59" s="1">
        <v>1</v>
      </c>
      <c r="D59" s="4">
        <f t="shared" si="0"/>
        <v>0</v>
      </c>
    </row>
    <row r="60" spans="1:4">
      <c r="A60" s="6" t="s">
        <v>170</v>
      </c>
      <c r="B60" s="4" t="s">
        <v>56</v>
      </c>
      <c r="C60" s="4">
        <v>4</v>
      </c>
      <c r="D60" s="4">
        <f t="shared" si="0"/>
        <v>3</v>
      </c>
    </row>
    <row r="61" spans="1:4">
      <c r="A61" s="6" t="s">
        <v>46</v>
      </c>
      <c r="B61" s="1" t="s">
        <v>56</v>
      </c>
      <c r="C61" s="4">
        <v>5</v>
      </c>
      <c r="D61" s="4">
        <f t="shared" si="0"/>
        <v>4</v>
      </c>
    </row>
    <row r="62" spans="1:4">
      <c r="A62" s="6" t="s">
        <v>183</v>
      </c>
      <c r="B62" s="4" t="s">
        <v>56</v>
      </c>
      <c r="C62" s="4">
        <v>4</v>
      </c>
      <c r="D62" s="4">
        <f t="shared" si="0"/>
        <v>3</v>
      </c>
    </row>
    <row r="63" spans="1:4">
      <c r="A63" s="6" t="s">
        <v>20</v>
      </c>
      <c r="B63" s="1" t="s">
        <v>56</v>
      </c>
      <c r="C63" s="4">
        <v>12</v>
      </c>
      <c r="D63" s="4">
        <f t="shared" si="0"/>
        <v>11</v>
      </c>
    </row>
    <row r="64" spans="1:4">
      <c r="A64" s="6" t="s">
        <v>95</v>
      </c>
      <c r="B64" s="4" t="s">
        <v>56</v>
      </c>
      <c r="C64" s="4">
        <v>1</v>
      </c>
      <c r="D64" s="4">
        <f t="shared" si="0"/>
        <v>0</v>
      </c>
    </row>
    <row r="65" spans="1:4">
      <c r="A65" s="6" t="s">
        <v>154</v>
      </c>
      <c r="B65" s="4" t="s">
        <v>56</v>
      </c>
      <c r="C65" s="4">
        <v>6</v>
      </c>
      <c r="D65" s="4">
        <f t="shared" si="0"/>
        <v>5</v>
      </c>
    </row>
    <row r="66" spans="1:4">
      <c r="A66" s="6" t="s">
        <v>282</v>
      </c>
      <c r="B66" s="4" t="s">
        <v>56</v>
      </c>
      <c r="C66" s="1">
        <v>4</v>
      </c>
      <c r="D66" s="4">
        <f t="shared" ref="D66:D129" si="3">C66-1</f>
        <v>3</v>
      </c>
    </row>
    <row r="67" spans="1:4">
      <c r="A67" s="6" t="s">
        <v>140</v>
      </c>
      <c r="B67" s="4" t="s">
        <v>56</v>
      </c>
      <c r="C67" s="4">
        <v>1</v>
      </c>
      <c r="D67" s="4">
        <f t="shared" si="3"/>
        <v>0</v>
      </c>
    </row>
    <row r="68" spans="1:4">
      <c r="A68" s="6" t="s">
        <v>155</v>
      </c>
      <c r="B68" s="4" t="s">
        <v>56</v>
      </c>
      <c r="C68" s="4">
        <v>5</v>
      </c>
      <c r="D68" s="4">
        <f t="shared" si="3"/>
        <v>4</v>
      </c>
    </row>
    <row r="69" spans="1:4">
      <c r="A69" s="6" t="s">
        <v>45</v>
      </c>
      <c r="B69" s="1" t="s">
        <v>56</v>
      </c>
      <c r="C69" s="4">
        <v>24</v>
      </c>
      <c r="D69" s="4">
        <f t="shared" si="3"/>
        <v>23</v>
      </c>
    </row>
    <row r="70" spans="1:4">
      <c r="A70" s="6" t="s">
        <v>127</v>
      </c>
      <c r="B70" s="4" t="s">
        <v>56</v>
      </c>
      <c r="C70" s="4">
        <v>3</v>
      </c>
      <c r="D70" s="4">
        <f t="shared" si="3"/>
        <v>2</v>
      </c>
    </row>
    <row r="71" spans="1:4">
      <c r="A71" s="6" t="s">
        <v>345</v>
      </c>
      <c r="B71" s="4" t="s">
        <v>56</v>
      </c>
      <c r="C71" s="1">
        <v>5</v>
      </c>
      <c r="D71" s="4">
        <f t="shared" si="3"/>
        <v>4</v>
      </c>
    </row>
    <row r="72" spans="1:4">
      <c r="A72" s="6" t="s">
        <v>31</v>
      </c>
      <c r="B72" s="1" t="s">
        <v>56</v>
      </c>
      <c r="C72" s="4">
        <v>1</v>
      </c>
      <c r="D72" s="4">
        <f t="shared" si="3"/>
        <v>0</v>
      </c>
    </row>
    <row r="73" spans="1:4">
      <c r="A73" s="6" t="s">
        <v>305</v>
      </c>
      <c r="B73" s="4" t="s">
        <v>56</v>
      </c>
      <c r="C73" s="4">
        <v>10</v>
      </c>
      <c r="D73" s="4">
        <f t="shared" si="3"/>
        <v>9</v>
      </c>
    </row>
    <row r="74" spans="1:4">
      <c r="A74" s="6" t="s">
        <v>185</v>
      </c>
      <c r="B74" s="4" t="s">
        <v>56</v>
      </c>
      <c r="C74" s="1">
        <v>12</v>
      </c>
      <c r="D74" s="4">
        <f t="shared" si="3"/>
        <v>11</v>
      </c>
    </row>
    <row r="75" spans="1:4">
      <c r="A75" s="6" t="s">
        <v>297</v>
      </c>
      <c r="B75" s="4" t="s">
        <v>56</v>
      </c>
      <c r="C75" s="1">
        <v>8</v>
      </c>
      <c r="D75" s="4">
        <f t="shared" si="3"/>
        <v>7</v>
      </c>
    </row>
    <row r="76" spans="1:4">
      <c r="A76" s="6" t="s">
        <v>157</v>
      </c>
      <c r="B76" s="4" t="s">
        <v>56</v>
      </c>
      <c r="C76" s="4">
        <v>12</v>
      </c>
      <c r="D76" s="4">
        <f t="shared" si="3"/>
        <v>11</v>
      </c>
    </row>
    <row r="77" spans="1:4">
      <c r="A77" s="6" t="s">
        <v>128</v>
      </c>
      <c r="B77" s="4" t="s">
        <v>56</v>
      </c>
      <c r="C77" s="4">
        <v>2</v>
      </c>
      <c r="D77" s="4">
        <f t="shared" si="3"/>
        <v>1</v>
      </c>
    </row>
    <row r="78" spans="1:4">
      <c r="A78" s="6" t="s">
        <v>260</v>
      </c>
      <c r="B78" s="4" t="s">
        <v>56</v>
      </c>
      <c r="C78" s="1">
        <v>3</v>
      </c>
      <c r="D78" s="4">
        <f t="shared" si="3"/>
        <v>2</v>
      </c>
    </row>
    <row r="79" spans="1:4">
      <c r="A79" s="6" t="s">
        <v>212</v>
      </c>
      <c r="B79" s="4" t="s">
        <v>56</v>
      </c>
      <c r="C79" s="1">
        <v>3</v>
      </c>
      <c r="D79" s="4">
        <f t="shared" si="3"/>
        <v>2</v>
      </c>
    </row>
    <row r="80" spans="1:4">
      <c r="A80" s="6" t="s">
        <v>213</v>
      </c>
      <c r="B80" s="4" t="s">
        <v>56</v>
      </c>
      <c r="C80" s="1">
        <v>3</v>
      </c>
      <c r="D80" s="4">
        <f t="shared" si="3"/>
        <v>2</v>
      </c>
    </row>
    <row r="81" spans="1:4">
      <c r="A81" s="6" t="s">
        <v>129</v>
      </c>
      <c r="B81" s="4" t="s">
        <v>56</v>
      </c>
      <c r="C81" s="4">
        <v>27</v>
      </c>
      <c r="D81" s="4">
        <f t="shared" si="3"/>
        <v>26</v>
      </c>
    </row>
    <row r="82" spans="1:4">
      <c r="A82" s="6" t="s">
        <v>227</v>
      </c>
      <c r="B82" s="4" t="s">
        <v>56</v>
      </c>
      <c r="C82" s="1">
        <v>2</v>
      </c>
      <c r="D82" s="4">
        <f t="shared" si="3"/>
        <v>1</v>
      </c>
    </row>
    <row r="83" spans="1:4">
      <c r="A83" s="6" t="s">
        <v>22</v>
      </c>
      <c r="B83" s="1" t="s">
        <v>56</v>
      </c>
      <c r="C83" s="4">
        <v>5</v>
      </c>
      <c r="D83" s="4">
        <f t="shared" si="3"/>
        <v>4</v>
      </c>
    </row>
    <row r="84" spans="1:4">
      <c r="A84" s="6" t="s">
        <v>85</v>
      </c>
      <c r="B84" s="4" t="s">
        <v>56</v>
      </c>
      <c r="C84" s="4">
        <v>5</v>
      </c>
      <c r="D84" s="4">
        <f t="shared" si="3"/>
        <v>4</v>
      </c>
    </row>
    <row r="85" spans="1:4">
      <c r="A85" s="6" t="s">
        <v>158</v>
      </c>
      <c r="B85" s="4" t="s">
        <v>56</v>
      </c>
      <c r="C85" s="4">
        <v>3</v>
      </c>
      <c r="D85" s="4">
        <f t="shared" si="3"/>
        <v>2</v>
      </c>
    </row>
    <row r="86" spans="1:4">
      <c r="A86" s="6" t="s">
        <v>17</v>
      </c>
      <c r="B86" s="1" t="s">
        <v>56</v>
      </c>
      <c r="C86" s="4">
        <v>6</v>
      </c>
      <c r="D86" s="4">
        <f t="shared" si="3"/>
        <v>5</v>
      </c>
    </row>
    <row r="87" spans="1:4">
      <c r="A87" s="6" t="s">
        <v>37</v>
      </c>
      <c r="B87" s="1" t="s">
        <v>56</v>
      </c>
      <c r="C87" s="4">
        <v>3</v>
      </c>
      <c r="D87" s="4">
        <f t="shared" si="3"/>
        <v>2</v>
      </c>
    </row>
    <row r="88" spans="1:4">
      <c r="A88" s="6" t="s">
        <v>114</v>
      </c>
      <c r="B88" s="4" t="s">
        <v>56</v>
      </c>
      <c r="C88" s="4">
        <v>16</v>
      </c>
      <c r="D88" s="4">
        <f t="shared" si="3"/>
        <v>15</v>
      </c>
    </row>
    <row r="89" spans="1:4">
      <c r="A89" s="6" t="s">
        <v>214</v>
      </c>
      <c r="B89" s="4" t="s">
        <v>56</v>
      </c>
      <c r="C89" s="1">
        <v>2</v>
      </c>
      <c r="D89" s="4">
        <f t="shared" si="3"/>
        <v>1</v>
      </c>
    </row>
    <row r="90" spans="1:4">
      <c r="A90" s="6" t="s">
        <v>228</v>
      </c>
      <c r="B90" s="4" t="s">
        <v>56</v>
      </c>
      <c r="C90" s="1">
        <v>1</v>
      </c>
      <c r="D90" s="4">
        <f t="shared" si="3"/>
        <v>0</v>
      </c>
    </row>
    <row r="91" spans="1:4">
      <c r="A91" s="6" t="s">
        <v>284</v>
      </c>
      <c r="B91" s="4" t="s">
        <v>56</v>
      </c>
      <c r="C91" s="1">
        <v>1</v>
      </c>
      <c r="D91" s="4">
        <f t="shared" si="3"/>
        <v>0</v>
      </c>
    </row>
    <row r="92" spans="1:4">
      <c r="A92" s="6" t="s">
        <v>215</v>
      </c>
      <c r="B92" s="4" t="s">
        <v>56</v>
      </c>
      <c r="C92" s="1">
        <v>5</v>
      </c>
      <c r="D92" s="4">
        <f t="shared" si="3"/>
        <v>4</v>
      </c>
    </row>
    <row r="93" spans="1:4">
      <c r="A93" s="6" t="s">
        <v>130</v>
      </c>
      <c r="B93" s="4" t="s">
        <v>56</v>
      </c>
      <c r="C93" s="4">
        <v>1</v>
      </c>
      <c r="D93" s="4">
        <f t="shared" si="3"/>
        <v>0</v>
      </c>
    </row>
    <row r="94" spans="1:4">
      <c r="A94" s="6" t="s">
        <v>73</v>
      </c>
      <c r="B94" s="1" t="s">
        <v>56</v>
      </c>
      <c r="C94" s="4">
        <v>5</v>
      </c>
      <c r="D94" s="4">
        <f t="shared" si="3"/>
        <v>4</v>
      </c>
    </row>
    <row r="95" spans="1:4">
      <c r="A95" s="6" t="s">
        <v>116</v>
      </c>
      <c r="B95" s="4" t="s">
        <v>56</v>
      </c>
      <c r="C95" s="4">
        <v>1</v>
      </c>
      <c r="D95" s="4">
        <f t="shared" si="3"/>
        <v>0</v>
      </c>
    </row>
    <row r="96" spans="1:4">
      <c r="A96" s="6" t="s">
        <v>11</v>
      </c>
      <c r="B96" s="1" t="s">
        <v>56</v>
      </c>
      <c r="C96" s="4">
        <v>2</v>
      </c>
      <c r="D96" s="4">
        <f t="shared" si="3"/>
        <v>1</v>
      </c>
    </row>
    <row r="97" spans="1:4">
      <c r="A97" s="6" t="s">
        <v>287</v>
      </c>
      <c r="B97" s="4" t="s">
        <v>56</v>
      </c>
      <c r="C97" s="1">
        <v>5</v>
      </c>
      <c r="D97" s="4">
        <f t="shared" si="3"/>
        <v>4</v>
      </c>
    </row>
    <row r="98" spans="1:4">
      <c r="A98" s="6" t="s">
        <v>229</v>
      </c>
      <c r="B98" s="4" t="s">
        <v>56</v>
      </c>
      <c r="C98" s="1">
        <v>3</v>
      </c>
      <c r="D98" s="4">
        <f t="shared" si="3"/>
        <v>2</v>
      </c>
    </row>
    <row r="99" spans="1:4">
      <c r="A99" s="6" t="s">
        <v>12</v>
      </c>
      <c r="B99" s="1" t="s">
        <v>56</v>
      </c>
      <c r="C99" s="4">
        <v>1</v>
      </c>
      <c r="D99" s="4">
        <f t="shared" si="3"/>
        <v>0</v>
      </c>
    </row>
    <row r="100" spans="1:4">
      <c r="A100" s="6" t="s">
        <v>186</v>
      </c>
      <c r="B100" s="4" t="s">
        <v>56</v>
      </c>
      <c r="C100" s="1">
        <v>13</v>
      </c>
      <c r="D100" s="4">
        <f t="shared" si="3"/>
        <v>12</v>
      </c>
    </row>
    <row r="101" spans="1:4">
      <c r="A101" s="6" t="s">
        <v>230</v>
      </c>
      <c r="B101" s="4" t="s">
        <v>56</v>
      </c>
      <c r="C101" s="1">
        <v>5</v>
      </c>
      <c r="D101" s="4">
        <f t="shared" si="3"/>
        <v>4</v>
      </c>
    </row>
    <row r="102" spans="1:4">
      <c r="A102" s="6" t="s">
        <v>286</v>
      </c>
      <c r="B102" s="4" t="s">
        <v>56</v>
      </c>
      <c r="C102" s="1">
        <v>2</v>
      </c>
      <c r="D102" s="4">
        <f t="shared" si="3"/>
        <v>1</v>
      </c>
    </row>
    <row r="103" spans="1:4">
      <c r="A103" s="6" t="s">
        <v>88</v>
      </c>
      <c r="B103" s="4" t="s">
        <v>56</v>
      </c>
      <c r="C103" s="4">
        <v>4</v>
      </c>
      <c r="D103" s="4">
        <f t="shared" si="3"/>
        <v>3</v>
      </c>
    </row>
    <row r="104" spans="1:4">
      <c r="A104" s="6" t="s">
        <v>218</v>
      </c>
      <c r="B104" s="4" t="s">
        <v>56</v>
      </c>
      <c r="C104" s="1">
        <v>2</v>
      </c>
      <c r="D104" s="4">
        <f t="shared" si="3"/>
        <v>1</v>
      </c>
    </row>
    <row r="105" spans="1:4">
      <c r="A105" s="6" t="s">
        <v>172</v>
      </c>
      <c r="B105" s="4" t="s">
        <v>56</v>
      </c>
      <c r="C105" s="4">
        <v>3</v>
      </c>
      <c r="D105" s="4">
        <f t="shared" si="3"/>
        <v>2</v>
      </c>
    </row>
    <row r="106" spans="1:4">
      <c r="A106" s="6" t="s">
        <v>263</v>
      </c>
      <c r="B106" s="4" t="s">
        <v>56</v>
      </c>
      <c r="C106" s="4">
        <v>9</v>
      </c>
      <c r="D106" s="4">
        <f t="shared" si="3"/>
        <v>8</v>
      </c>
    </row>
    <row r="107" spans="1:4">
      <c r="A107" s="6" t="s">
        <v>231</v>
      </c>
      <c r="B107" s="4" t="s">
        <v>56</v>
      </c>
      <c r="C107" s="1">
        <v>5</v>
      </c>
      <c r="D107" s="4">
        <f t="shared" si="3"/>
        <v>4</v>
      </c>
    </row>
    <row r="108" spans="1:4">
      <c r="A108" s="6" t="s">
        <v>117</v>
      </c>
      <c r="B108" s="4" t="s">
        <v>56</v>
      </c>
      <c r="C108" s="4">
        <v>1</v>
      </c>
      <c r="D108" s="4">
        <f t="shared" si="3"/>
        <v>0</v>
      </c>
    </row>
    <row r="109" spans="1:4">
      <c r="A109" s="6" t="s">
        <v>173</v>
      </c>
      <c r="B109" s="4" t="s">
        <v>56</v>
      </c>
      <c r="C109" s="4">
        <v>7</v>
      </c>
      <c r="D109" s="4">
        <f t="shared" si="3"/>
        <v>6</v>
      </c>
    </row>
    <row r="110" spans="1:4">
      <c r="A110" s="6" t="s">
        <v>187</v>
      </c>
      <c r="B110" s="4" t="s">
        <v>56</v>
      </c>
      <c r="C110" s="1">
        <v>5</v>
      </c>
      <c r="D110" s="4">
        <f t="shared" si="3"/>
        <v>4</v>
      </c>
    </row>
    <row r="111" spans="1:4">
      <c r="A111" s="6" t="s">
        <v>264</v>
      </c>
      <c r="B111" s="4" t="s">
        <v>56</v>
      </c>
      <c r="C111" s="1">
        <v>4</v>
      </c>
      <c r="D111" s="4">
        <f t="shared" si="3"/>
        <v>3</v>
      </c>
    </row>
    <row r="112" spans="1:4">
      <c r="A112" s="6" t="s">
        <v>232</v>
      </c>
      <c r="B112" s="4" t="s">
        <v>56</v>
      </c>
      <c r="C112" s="1">
        <v>3</v>
      </c>
      <c r="D112" s="4">
        <f t="shared" si="3"/>
        <v>2</v>
      </c>
    </row>
    <row r="113" spans="1:4">
      <c r="A113" s="6" t="s">
        <v>142</v>
      </c>
      <c r="B113" s="4" t="s">
        <v>56</v>
      </c>
      <c r="C113" s="4">
        <v>2</v>
      </c>
      <c r="D113" s="4">
        <f t="shared" si="3"/>
        <v>1</v>
      </c>
    </row>
    <row r="114" spans="1:4">
      <c r="A114" s="6" t="s">
        <v>298</v>
      </c>
      <c r="B114" s="4" t="s">
        <v>56</v>
      </c>
      <c r="C114" s="1">
        <v>4</v>
      </c>
      <c r="D114" s="4">
        <f t="shared" si="3"/>
        <v>3</v>
      </c>
    </row>
    <row r="115" spans="1:4">
      <c r="A115" s="6" t="s">
        <v>319</v>
      </c>
      <c r="B115" s="4" t="s">
        <v>56</v>
      </c>
      <c r="C115" s="4">
        <v>5</v>
      </c>
      <c r="D115" s="4">
        <f t="shared" si="3"/>
        <v>4</v>
      </c>
    </row>
    <row r="116" spans="1:4">
      <c r="A116" s="6" t="s">
        <v>241</v>
      </c>
      <c r="B116" s="4" t="s">
        <v>56</v>
      </c>
      <c r="C116" s="1">
        <v>3</v>
      </c>
      <c r="D116" s="4">
        <f t="shared" si="3"/>
        <v>2</v>
      </c>
    </row>
    <row r="117" spans="1:4">
      <c r="A117" s="6" t="s">
        <v>274</v>
      </c>
      <c r="B117" s="4" t="s">
        <v>56</v>
      </c>
      <c r="C117" s="1">
        <v>7</v>
      </c>
      <c r="D117" s="4">
        <f t="shared" si="3"/>
        <v>6</v>
      </c>
    </row>
    <row r="118" spans="1:4">
      <c r="A118" s="6" t="s">
        <v>118</v>
      </c>
      <c r="B118" s="4" t="s">
        <v>56</v>
      </c>
      <c r="C118" s="4">
        <v>1</v>
      </c>
      <c r="D118" s="4">
        <f t="shared" si="3"/>
        <v>0</v>
      </c>
    </row>
    <row r="119" spans="1:4">
      <c r="A119" s="6" t="s">
        <v>220</v>
      </c>
      <c r="B119" s="4" t="s">
        <v>56</v>
      </c>
      <c r="C119" s="1">
        <v>1</v>
      </c>
      <c r="D119" s="4">
        <f t="shared" si="3"/>
        <v>0</v>
      </c>
    </row>
    <row r="120" spans="1:4">
      <c r="A120" s="6" t="s">
        <v>320</v>
      </c>
      <c r="B120" s="4" t="s">
        <v>56</v>
      </c>
      <c r="C120" s="4">
        <v>1</v>
      </c>
      <c r="D120" s="4">
        <f t="shared" si="3"/>
        <v>0</v>
      </c>
    </row>
    <row r="121" spans="1:4">
      <c r="A121" s="6" t="s">
        <v>307</v>
      </c>
      <c r="B121" s="4" t="s">
        <v>56</v>
      </c>
      <c r="C121" s="4">
        <v>3</v>
      </c>
      <c r="D121" s="4">
        <f t="shared" si="3"/>
        <v>2</v>
      </c>
    </row>
    <row r="122" spans="1:4">
      <c r="A122" s="6" t="s">
        <v>300</v>
      </c>
      <c r="B122" s="4" t="s">
        <v>56</v>
      </c>
      <c r="C122" s="1">
        <v>10</v>
      </c>
      <c r="D122" s="4">
        <f t="shared" si="3"/>
        <v>9</v>
      </c>
    </row>
    <row r="123" spans="1:4">
      <c r="A123" s="6" t="s">
        <v>308</v>
      </c>
      <c r="B123" s="4" t="s">
        <v>56</v>
      </c>
      <c r="C123" s="4">
        <v>3</v>
      </c>
      <c r="D123" s="4">
        <f t="shared" si="3"/>
        <v>2</v>
      </c>
    </row>
    <row r="124" spans="1:4">
      <c r="A124" s="6" t="s">
        <v>234</v>
      </c>
      <c r="B124" s="4" t="s">
        <v>56</v>
      </c>
      <c r="C124" s="1">
        <v>4</v>
      </c>
      <c r="D124" s="4">
        <f t="shared" si="3"/>
        <v>3</v>
      </c>
    </row>
    <row r="125" spans="1:4">
      <c r="A125" s="6" t="s">
        <v>143</v>
      </c>
      <c r="B125" s="4" t="s">
        <v>56</v>
      </c>
      <c r="C125" s="4">
        <v>12</v>
      </c>
      <c r="D125" s="4">
        <f t="shared" si="3"/>
        <v>11</v>
      </c>
    </row>
    <row r="126" spans="1:4">
      <c r="A126" s="6" t="s">
        <v>18</v>
      </c>
      <c r="B126" s="1" t="s">
        <v>56</v>
      </c>
      <c r="C126" s="4">
        <v>2</v>
      </c>
      <c r="D126" s="4">
        <f t="shared" si="3"/>
        <v>1</v>
      </c>
    </row>
    <row r="127" spans="1:4">
      <c r="A127" s="6" t="s">
        <v>223</v>
      </c>
      <c r="B127" s="4" t="s">
        <v>56</v>
      </c>
      <c r="C127" s="1">
        <v>6</v>
      </c>
      <c r="D127" s="4">
        <f t="shared" si="3"/>
        <v>5</v>
      </c>
    </row>
    <row r="128" spans="1:4">
      <c r="A128" s="6" t="s">
        <v>70</v>
      </c>
      <c r="B128" s="1" t="s">
        <v>56</v>
      </c>
      <c r="C128" s="4">
        <v>1</v>
      </c>
      <c r="D128" s="4">
        <f t="shared" si="3"/>
        <v>0</v>
      </c>
    </row>
    <row r="129" spans="1:4">
      <c r="A129" s="6" t="s">
        <v>103</v>
      </c>
      <c r="B129" s="4" t="s">
        <v>60</v>
      </c>
      <c r="C129" s="4">
        <v>3</v>
      </c>
      <c r="D129" s="4">
        <f t="shared" si="3"/>
        <v>2</v>
      </c>
    </row>
    <row r="130" spans="1:4">
      <c r="A130" s="6" t="s">
        <v>34</v>
      </c>
      <c r="B130" s="1" t="s">
        <v>60</v>
      </c>
      <c r="C130" s="4">
        <v>3</v>
      </c>
      <c r="D130" s="4">
        <f t="shared" ref="D130:D193" si="4">C130-1</f>
        <v>2</v>
      </c>
    </row>
    <row r="131" spans="1:4">
      <c r="A131" s="6" t="s">
        <v>119</v>
      </c>
      <c r="B131" s="4" t="s">
        <v>57</v>
      </c>
      <c r="C131" s="4">
        <v>1</v>
      </c>
      <c r="D131" s="4">
        <f t="shared" si="4"/>
        <v>0</v>
      </c>
    </row>
    <row r="132" spans="1:4">
      <c r="A132" s="6" t="s">
        <v>261</v>
      </c>
      <c r="B132" s="4" t="s">
        <v>57</v>
      </c>
      <c r="C132" s="1">
        <v>7</v>
      </c>
      <c r="D132" s="4">
        <f t="shared" si="4"/>
        <v>6</v>
      </c>
    </row>
    <row r="133" spans="1:4">
      <c r="A133" s="6" t="s">
        <v>25</v>
      </c>
      <c r="B133" s="1" t="s">
        <v>57</v>
      </c>
      <c r="C133" s="4">
        <v>8</v>
      </c>
      <c r="D133" s="4">
        <f t="shared" si="4"/>
        <v>7</v>
      </c>
    </row>
    <row r="134" spans="1:4">
      <c r="A134" s="6" t="s">
        <v>164</v>
      </c>
      <c r="B134" s="4" t="s">
        <v>57</v>
      </c>
      <c r="C134" s="4">
        <v>4</v>
      </c>
      <c r="D134" s="4">
        <f t="shared" si="4"/>
        <v>3</v>
      </c>
    </row>
    <row r="135" spans="1:4">
      <c r="A135" s="6" t="s">
        <v>311</v>
      </c>
      <c r="B135" s="4" t="s">
        <v>57</v>
      </c>
      <c r="C135" s="4">
        <v>4</v>
      </c>
      <c r="D135" s="4">
        <f t="shared" si="4"/>
        <v>3</v>
      </c>
    </row>
    <row r="136" spans="1:4">
      <c r="A136" s="6" t="s">
        <v>204</v>
      </c>
      <c r="B136" s="4" t="s">
        <v>57</v>
      </c>
      <c r="C136" s="1">
        <v>7</v>
      </c>
      <c r="D136" s="4">
        <f t="shared" si="4"/>
        <v>6</v>
      </c>
    </row>
    <row r="137" spans="1:4">
      <c r="A137" s="6" t="s">
        <v>104</v>
      </c>
      <c r="B137" s="4" t="s">
        <v>57</v>
      </c>
      <c r="C137" s="4">
        <v>15</v>
      </c>
      <c r="D137" s="4">
        <f t="shared" si="4"/>
        <v>14</v>
      </c>
    </row>
    <row r="138" spans="1:4">
      <c r="A138" s="6" t="s">
        <v>302</v>
      </c>
      <c r="B138" s="4" t="s">
        <v>57</v>
      </c>
      <c r="C138" s="1">
        <v>1</v>
      </c>
      <c r="D138" s="4">
        <f t="shared" si="4"/>
        <v>0</v>
      </c>
    </row>
    <row r="139" spans="1:4">
      <c r="A139" s="6" t="s">
        <v>91</v>
      </c>
      <c r="B139" s="4" t="s">
        <v>57</v>
      </c>
      <c r="C139" s="4">
        <v>1</v>
      </c>
      <c r="D139" s="4">
        <f t="shared" si="4"/>
        <v>0</v>
      </c>
    </row>
    <row r="140" spans="1:4">
      <c r="A140" s="6" t="s">
        <v>225</v>
      </c>
      <c r="B140" s="4" t="s">
        <v>57</v>
      </c>
      <c r="C140" s="1">
        <v>5</v>
      </c>
      <c r="D140" s="4">
        <f t="shared" si="4"/>
        <v>4</v>
      </c>
    </row>
    <row r="141" spans="1:4">
      <c r="A141" s="6" t="s">
        <v>28</v>
      </c>
      <c r="B141" s="1" t="s">
        <v>57</v>
      </c>
      <c r="C141" s="4">
        <v>8</v>
      </c>
      <c r="D141" s="4">
        <f t="shared" si="4"/>
        <v>7</v>
      </c>
    </row>
    <row r="142" spans="1:4">
      <c r="A142" s="6" t="s">
        <v>1</v>
      </c>
      <c r="B142" s="1" t="s">
        <v>57</v>
      </c>
      <c r="C142" s="4">
        <v>11</v>
      </c>
      <c r="D142" s="4">
        <f t="shared" si="4"/>
        <v>10</v>
      </c>
    </row>
    <row r="143" spans="1:4">
      <c r="A143" s="6" t="s">
        <v>268</v>
      </c>
      <c r="B143" s="4" t="s">
        <v>57</v>
      </c>
      <c r="C143" s="1">
        <v>5</v>
      </c>
      <c r="D143" s="4">
        <f t="shared" si="4"/>
        <v>4</v>
      </c>
    </row>
    <row r="144" spans="1:4">
      <c r="A144" s="6" t="s">
        <v>30</v>
      </c>
      <c r="B144" s="1" t="s">
        <v>57</v>
      </c>
      <c r="C144" s="4">
        <v>2</v>
      </c>
      <c r="D144" s="4">
        <f t="shared" si="4"/>
        <v>1</v>
      </c>
    </row>
    <row r="145" spans="1:4">
      <c r="A145" s="6" t="s">
        <v>175</v>
      </c>
      <c r="B145" s="4" t="s">
        <v>57</v>
      </c>
      <c r="C145" s="4">
        <v>13</v>
      </c>
      <c r="D145" s="4">
        <f t="shared" si="4"/>
        <v>12</v>
      </c>
    </row>
    <row r="146" spans="1:4">
      <c r="A146" s="6" t="s">
        <v>111</v>
      </c>
      <c r="B146" s="4" t="s">
        <v>57</v>
      </c>
      <c r="C146" s="4">
        <v>3</v>
      </c>
      <c r="D146" s="4">
        <f t="shared" si="4"/>
        <v>2</v>
      </c>
    </row>
    <row r="147" spans="1:4">
      <c r="A147" s="6" t="s">
        <v>123</v>
      </c>
      <c r="B147" s="4" t="s">
        <v>57</v>
      </c>
      <c r="C147" s="4">
        <v>8</v>
      </c>
      <c r="D147" s="4">
        <f t="shared" si="4"/>
        <v>7</v>
      </c>
    </row>
    <row r="148" spans="1:4">
      <c r="A148" s="6" t="s">
        <v>190</v>
      </c>
      <c r="B148" s="4" t="s">
        <v>57</v>
      </c>
      <c r="C148" s="1">
        <v>8</v>
      </c>
      <c r="D148" s="4">
        <f t="shared" si="4"/>
        <v>7</v>
      </c>
    </row>
    <row r="149" spans="1:4">
      <c r="A149" s="6" t="s">
        <v>180</v>
      </c>
      <c r="B149" s="4" t="s">
        <v>57</v>
      </c>
      <c r="C149" s="4">
        <v>2</v>
      </c>
      <c r="D149" s="4">
        <f t="shared" si="4"/>
        <v>1</v>
      </c>
    </row>
    <row r="150" spans="1:4">
      <c r="A150" s="6" t="s">
        <v>313</v>
      </c>
      <c r="B150" s="4" t="s">
        <v>57</v>
      </c>
      <c r="C150" s="4">
        <v>1</v>
      </c>
      <c r="D150" s="4">
        <f t="shared" si="4"/>
        <v>0</v>
      </c>
    </row>
    <row r="151" spans="1:4">
      <c r="A151" s="6" t="s">
        <v>269</v>
      </c>
      <c r="B151" s="4" t="s">
        <v>57</v>
      </c>
      <c r="C151" s="1">
        <v>1</v>
      </c>
      <c r="D151" s="4">
        <f t="shared" si="4"/>
        <v>0</v>
      </c>
    </row>
    <row r="152" spans="1:4">
      <c r="A152" s="6" t="s">
        <v>256</v>
      </c>
      <c r="B152" s="4" t="s">
        <v>57</v>
      </c>
      <c r="C152" s="1">
        <v>3</v>
      </c>
      <c r="D152" s="4">
        <f t="shared" si="4"/>
        <v>2</v>
      </c>
    </row>
    <row r="153" spans="1:4">
      <c r="A153" s="6" t="s">
        <v>150</v>
      </c>
      <c r="B153" s="4" t="s">
        <v>57</v>
      </c>
      <c r="C153" s="4">
        <v>14</v>
      </c>
      <c r="D153" s="4">
        <f t="shared" si="4"/>
        <v>13</v>
      </c>
    </row>
    <row r="154" spans="1:4">
      <c r="A154" s="6" t="s">
        <v>124</v>
      </c>
      <c r="B154" s="4" t="s">
        <v>57</v>
      </c>
      <c r="C154" s="4">
        <v>1</v>
      </c>
      <c r="D154" s="4">
        <f t="shared" si="4"/>
        <v>0</v>
      </c>
    </row>
    <row r="155" spans="1:4">
      <c r="A155" s="6" t="s">
        <v>125</v>
      </c>
      <c r="B155" s="4" t="s">
        <v>57</v>
      </c>
      <c r="C155" s="4">
        <v>1</v>
      </c>
      <c r="D155" s="4">
        <f t="shared" si="4"/>
        <v>0</v>
      </c>
    </row>
    <row r="156" spans="1:4">
      <c r="A156" s="6" t="s">
        <v>279</v>
      </c>
      <c r="B156" s="4" t="s">
        <v>57</v>
      </c>
      <c r="C156" s="1">
        <v>5</v>
      </c>
      <c r="D156" s="4">
        <f t="shared" si="4"/>
        <v>4</v>
      </c>
    </row>
    <row r="157" spans="1:4">
      <c r="A157" s="6" t="s">
        <v>107</v>
      </c>
      <c r="B157" s="4" t="s">
        <v>57</v>
      </c>
      <c r="C157" s="4">
        <v>13</v>
      </c>
      <c r="D157" s="4">
        <f t="shared" si="4"/>
        <v>12</v>
      </c>
    </row>
    <row r="158" spans="1:4">
      <c r="A158" s="6" t="s">
        <v>138</v>
      </c>
      <c r="B158" s="4" t="s">
        <v>57</v>
      </c>
      <c r="C158" s="4">
        <v>2</v>
      </c>
      <c r="D158" s="4">
        <f t="shared" si="4"/>
        <v>1</v>
      </c>
    </row>
    <row r="159" spans="1:4">
      <c r="A159" s="6" t="s">
        <v>295</v>
      </c>
      <c r="B159" s="4" t="s">
        <v>57</v>
      </c>
      <c r="C159" s="1">
        <v>16</v>
      </c>
      <c r="D159" s="4">
        <f t="shared" si="4"/>
        <v>15</v>
      </c>
    </row>
    <row r="160" spans="1:4">
      <c r="A160" s="6" t="s">
        <v>280</v>
      </c>
      <c r="B160" s="4" t="s">
        <v>57</v>
      </c>
      <c r="C160" s="1">
        <v>5</v>
      </c>
      <c r="D160" s="4">
        <f t="shared" si="4"/>
        <v>4</v>
      </c>
    </row>
    <row r="161" spans="1:4">
      <c r="A161" s="6" t="s">
        <v>108</v>
      </c>
      <c r="B161" s="4" t="s">
        <v>57</v>
      </c>
      <c r="C161" s="4">
        <v>1</v>
      </c>
      <c r="D161" s="4">
        <f t="shared" si="4"/>
        <v>0</v>
      </c>
    </row>
    <row r="162" spans="1:4">
      <c r="A162" s="6" t="s">
        <v>108</v>
      </c>
      <c r="B162" s="4" t="s">
        <v>57</v>
      </c>
      <c r="C162" s="4">
        <v>12</v>
      </c>
      <c r="D162" s="4">
        <f t="shared" si="4"/>
        <v>11</v>
      </c>
    </row>
    <row r="163" spans="1:4">
      <c r="A163" s="6" t="s">
        <v>195</v>
      </c>
      <c r="B163" s="4" t="s">
        <v>57</v>
      </c>
      <c r="C163" s="1">
        <v>1</v>
      </c>
      <c r="D163" s="4">
        <f t="shared" si="4"/>
        <v>0</v>
      </c>
    </row>
    <row r="164" spans="1:4">
      <c r="A164" s="6" t="s">
        <v>4</v>
      </c>
      <c r="B164" s="1" t="s">
        <v>57</v>
      </c>
      <c r="C164" s="4">
        <v>1</v>
      </c>
      <c r="D164" s="4">
        <f t="shared" si="4"/>
        <v>0</v>
      </c>
    </row>
    <row r="165" spans="1:4">
      <c r="A165" s="6" t="s">
        <v>196</v>
      </c>
      <c r="B165" s="4" t="s">
        <v>57</v>
      </c>
      <c r="C165" s="1">
        <v>1</v>
      </c>
      <c r="D165" s="4">
        <f t="shared" si="4"/>
        <v>0</v>
      </c>
    </row>
    <row r="166" spans="1:4">
      <c r="A166" s="6" t="s">
        <v>257</v>
      </c>
      <c r="B166" s="4" t="s">
        <v>57</v>
      </c>
      <c r="C166" s="1">
        <v>1</v>
      </c>
      <c r="D166" s="4">
        <f t="shared" si="4"/>
        <v>0</v>
      </c>
    </row>
    <row r="167" spans="1:4">
      <c r="A167" s="6" t="s">
        <v>152</v>
      </c>
      <c r="B167" s="4" t="s">
        <v>57</v>
      </c>
      <c r="C167" s="4">
        <v>5</v>
      </c>
      <c r="D167" s="4">
        <f t="shared" si="4"/>
        <v>4</v>
      </c>
    </row>
    <row r="168" spans="1:4">
      <c r="A168" s="6" t="s">
        <v>182</v>
      </c>
      <c r="B168" s="4" t="s">
        <v>57</v>
      </c>
      <c r="C168" s="4">
        <v>1</v>
      </c>
      <c r="D168" s="4">
        <f t="shared" si="4"/>
        <v>0</v>
      </c>
    </row>
    <row r="169" spans="1:4">
      <c r="A169" s="6" t="s">
        <v>5</v>
      </c>
      <c r="B169" s="1" t="s">
        <v>57</v>
      </c>
      <c r="C169" s="4">
        <v>6</v>
      </c>
      <c r="D169" s="4">
        <f t="shared" si="4"/>
        <v>5</v>
      </c>
    </row>
    <row r="170" spans="1:4">
      <c r="A170" s="6" t="s">
        <v>19</v>
      </c>
      <c r="B170" s="1" t="s">
        <v>57</v>
      </c>
      <c r="C170" s="4">
        <v>1</v>
      </c>
      <c r="D170" s="4">
        <f t="shared" si="4"/>
        <v>0</v>
      </c>
    </row>
    <row r="171" spans="1:4">
      <c r="A171" s="6" t="s">
        <v>153</v>
      </c>
      <c r="B171" s="4" t="s">
        <v>57</v>
      </c>
      <c r="C171" s="4">
        <v>19</v>
      </c>
      <c r="D171" s="4">
        <f t="shared" si="4"/>
        <v>18</v>
      </c>
    </row>
    <row r="172" spans="1:4">
      <c r="A172" s="6" t="s">
        <v>283</v>
      </c>
      <c r="B172" s="4" t="s">
        <v>57</v>
      </c>
      <c r="C172" s="1">
        <v>14</v>
      </c>
      <c r="D172" s="4">
        <f t="shared" si="4"/>
        <v>13</v>
      </c>
    </row>
    <row r="173" spans="1:4">
      <c r="A173" s="6" t="s">
        <v>210</v>
      </c>
      <c r="B173" s="4" t="s">
        <v>57</v>
      </c>
      <c r="C173" s="1">
        <v>4</v>
      </c>
      <c r="D173" s="4">
        <f t="shared" si="4"/>
        <v>3</v>
      </c>
    </row>
    <row r="174" spans="1:4">
      <c r="A174" s="6" t="s">
        <v>44</v>
      </c>
      <c r="B174" s="1" t="s">
        <v>57</v>
      </c>
      <c r="C174" s="4">
        <v>13</v>
      </c>
      <c r="D174" s="4">
        <f t="shared" si="4"/>
        <v>12</v>
      </c>
    </row>
    <row r="175" spans="1:4">
      <c r="A175" s="6" t="s">
        <v>109</v>
      </c>
      <c r="B175" s="4" t="s">
        <v>57</v>
      </c>
      <c r="C175" s="4">
        <v>4</v>
      </c>
      <c r="D175" s="4">
        <f t="shared" si="4"/>
        <v>3</v>
      </c>
    </row>
    <row r="176" spans="1:4">
      <c r="A176" s="6" t="s">
        <v>43</v>
      </c>
      <c r="B176" s="1" t="s">
        <v>57</v>
      </c>
      <c r="C176" s="4">
        <v>30</v>
      </c>
      <c r="D176" s="4">
        <f t="shared" si="4"/>
        <v>29</v>
      </c>
    </row>
    <row r="177" spans="1:4">
      <c r="A177" s="6" t="s">
        <v>21</v>
      </c>
      <c r="B177" s="1" t="s">
        <v>57</v>
      </c>
      <c r="C177" s="4">
        <v>9</v>
      </c>
      <c r="D177" s="4">
        <f t="shared" si="4"/>
        <v>8</v>
      </c>
    </row>
    <row r="178" spans="1:4">
      <c r="A178" s="6" t="s">
        <v>10</v>
      </c>
      <c r="B178" s="1" t="s">
        <v>57</v>
      </c>
      <c r="C178" s="4">
        <v>5</v>
      </c>
      <c r="D178" s="4">
        <f t="shared" si="4"/>
        <v>4</v>
      </c>
    </row>
    <row r="179" spans="1:4">
      <c r="A179" s="6" t="s">
        <v>316</v>
      </c>
      <c r="B179" s="4" t="s">
        <v>57</v>
      </c>
      <c r="C179" s="4">
        <v>19</v>
      </c>
      <c r="D179" s="4">
        <f t="shared" si="4"/>
        <v>18</v>
      </c>
    </row>
    <row r="180" spans="1:4">
      <c r="A180" s="6" t="s">
        <v>211</v>
      </c>
      <c r="B180" s="4" t="s">
        <v>57</v>
      </c>
      <c r="C180" s="1">
        <v>2</v>
      </c>
      <c r="D180" s="4">
        <f t="shared" si="4"/>
        <v>1</v>
      </c>
    </row>
    <row r="181" spans="1:4">
      <c r="A181" s="6" t="s">
        <v>197</v>
      </c>
      <c r="B181" s="4" t="s">
        <v>57</v>
      </c>
      <c r="C181" s="1">
        <v>10</v>
      </c>
      <c r="D181" s="4">
        <f t="shared" si="4"/>
        <v>9</v>
      </c>
    </row>
    <row r="182" spans="1:4">
      <c r="A182" s="6" t="s">
        <v>36</v>
      </c>
      <c r="B182" s="1" t="s">
        <v>57</v>
      </c>
      <c r="C182" s="4">
        <v>2</v>
      </c>
      <c r="D182" s="4">
        <f t="shared" si="4"/>
        <v>1</v>
      </c>
    </row>
    <row r="183" spans="1:4">
      <c r="A183" s="6" t="s">
        <v>86</v>
      </c>
      <c r="B183" s="4" t="s">
        <v>57</v>
      </c>
      <c r="C183" s="4">
        <v>30</v>
      </c>
      <c r="D183" s="4">
        <f t="shared" si="4"/>
        <v>29</v>
      </c>
    </row>
    <row r="184" spans="1:4">
      <c r="A184" s="6" t="s">
        <v>285</v>
      </c>
      <c r="B184" s="4" t="s">
        <v>57</v>
      </c>
      <c r="C184" s="1">
        <v>4</v>
      </c>
      <c r="D184" s="4">
        <f t="shared" si="4"/>
        <v>3</v>
      </c>
    </row>
    <row r="185" spans="1:4">
      <c r="A185" s="6" t="s">
        <v>216</v>
      </c>
      <c r="B185" s="4" t="s">
        <v>57</v>
      </c>
      <c r="C185" s="1">
        <v>9</v>
      </c>
      <c r="D185" s="4">
        <f t="shared" si="4"/>
        <v>8</v>
      </c>
    </row>
    <row r="186" spans="1:4">
      <c r="A186" s="6" t="s">
        <v>217</v>
      </c>
      <c r="B186" s="4" t="s">
        <v>57</v>
      </c>
      <c r="C186" s="1">
        <v>7</v>
      </c>
      <c r="D186" s="4">
        <f t="shared" si="4"/>
        <v>6</v>
      </c>
    </row>
    <row r="187" spans="1:4">
      <c r="A187" s="6" t="s">
        <v>199</v>
      </c>
      <c r="B187" s="4" t="s">
        <v>57</v>
      </c>
      <c r="C187" s="1">
        <v>1</v>
      </c>
      <c r="D187" s="4">
        <f t="shared" si="4"/>
        <v>0</v>
      </c>
    </row>
    <row r="188" spans="1:4">
      <c r="A188" s="6" t="s">
        <v>272</v>
      </c>
      <c r="B188" s="4" t="s">
        <v>57</v>
      </c>
      <c r="C188" s="1">
        <v>10</v>
      </c>
      <c r="D188" s="4">
        <f t="shared" si="4"/>
        <v>9</v>
      </c>
    </row>
    <row r="189" spans="1:4">
      <c r="A189" s="6" t="s">
        <v>159</v>
      </c>
      <c r="B189" s="4" t="s">
        <v>57</v>
      </c>
      <c r="C189" s="4">
        <v>1</v>
      </c>
      <c r="D189" s="4">
        <f t="shared" si="4"/>
        <v>0</v>
      </c>
    </row>
    <row r="190" spans="1:4">
      <c r="A190" s="6" t="s">
        <v>252</v>
      </c>
      <c r="B190" s="4" t="s">
        <v>57</v>
      </c>
      <c r="C190" s="1">
        <v>3</v>
      </c>
      <c r="D190" s="4">
        <f t="shared" si="4"/>
        <v>2</v>
      </c>
    </row>
    <row r="191" spans="1:4">
      <c r="A191" s="6" t="s">
        <v>233</v>
      </c>
      <c r="B191" s="4" t="s">
        <v>57</v>
      </c>
      <c r="C191" s="1">
        <v>30</v>
      </c>
      <c r="D191" s="4">
        <f t="shared" si="4"/>
        <v>29</v>
      </c>
    </row>
    <row r="192" spans="1:4">
      <c r="A192" s="6" t="s">
        <v>161</v>
      </c>
      <c r="B192" s="4" t="s">
        <v>57</v>
      </c>
      <c r="C192" s="4">
        <v>1</v>
      </c>
      <c r="D192" s="4">
        <f t="shared" si="4"/>
        <v>0</v>
      </c>
    </row>
    <row r="193" spans="1:4">
      <c r="A193" s="6" t="s">
        <v>174</v>
      </c>
      <c r="B193" s="4" t="s">
        <v>57</v>
      </c>
      <c r="C193" s="4">
        <v>15</v>
      </c>
      <c r="D193" s="4">
        <f t="shared" si="4"/>
        <v>14</v>
      </c>
    </row>
    <row r="194" spans="1:4">
      <c r="A194" s="6" t="s">
        <v>253</v>
      </c>
      <c r="B194" s="4" t="s">
        <v>57</v>
      </c>
      <c r="C194" s="1">
        <v>24</v>
      </c>
      <c r="D194" s="4">
        <f t="shared" ref="D194:D257" si="5">C194-1</f>
        <v>23</v>
      </c>
    </row>
    <row r="195" spans="1:4">
      <c r="A195" s="6" t="s">
        <v>132</v>
      </c>
      <c r="B195" s="4" t="s">
        <v>57</v>
      </c>
      <c r="C195" s="4">
        <v>1</v>
      </c>
      <c r="D195" s="4">
        <f t="shared" si="5"/>
        <v>0</v>
      </c>
    </row>
    <row r="196" spans="1:4">
      <c r="A196" s="6" t="s">
        <v>288</v>
      </c>
      <c r="B196" s="4" t="s">
        <v>57</v>
      </c>
      <c r="C196" s="1">
        <v>1</v>
      </c>
      <c r="D196" s="4">
        <f t="shared" si="5"/>
        <v>0</v>
      </c>
    </row>
    <row r="197" spans="1:4">
      <c r="A197" s="6" t="s">
        <v>346</v>
      </c>
      <c r="B197" s="1" t="s">
        <v>57</v>
      </c>
      <c r="C197" s="1">
        <v>2</v>
      </c>
      <c r="D197" s="4">
        <f t="shared" si="5"/>
        <v>1</v>
      </c>
    </row>
    <row r="198" spans="1:4">
      <c r="A198" s="6" t="s">
        <v>276</v>
      </c>
      <c r="B198" s="4" t="s">
        <v>57</v>
      </c>
      <c r="C198" s="1">
        <v>15</v>
      </c>
      <c r="D198" s="4">
        <f t="shared" si="5"/>
        <v>14</v>
      </c>
    </row>
    <row r="199" spans="1:4">
      <c r="A199" s="6" t="s">
        <v>14</v>
      </c>
      <c r="B199" s="1" t="s">
        <v>57</v>
      </c>
      <c r="C199" s="4">
        <v>23</v>
      </c>
      <c r="D199" s="4">
        <f t="shared" si="5"/>
        <v>22</v>
      </c>
    </row>
    <row r="200" spans="1:4">
      <c r="A200" s="6" t="s">
        <v>309</v>
      </c>
      <c r="B200" s="4" t="s">
        <v>57</v>
      </c>
      <c r="C200" s="4">
        <v>5</v>
      </c>
      <c r="D200" s="4">
        <f t="shared" si="5"/>
        <v>4</v>
      </c>
    </row>
    <row r="201" spans="1:4">
      <c r="A201" s="6" t="s">
        <v>247</v>
      </c>
      <c r="B201" s="4" t="s">
        <v>53</v>
      </c>
      <c r="C201" s="1">
        <v>2</v>
      </c>
      <c r="D201" s="4">
        <f t="shared" si="5"/>
        <v>1</v>
      </c>
    </row>
    <row r="202" spans="1:4">
      <c r="A202" s="6" t="s">
        <v>49</v>
      </c>
      <c r="B202" s="1" t="s">
        <v>53</v>
      </c>
      <c r="C202" s="4">
        <v>7</v>
      </c>
      <c r="D202" s="4">
        <f t="shared" si="5"/>
        <v>6</v>
      </c>
    </row>
    <row r="203" spans="1:4">
      <c r="A203" s="6" t="s">
        <v>29</v>
      </c>
      <c r="B203" s="1" t="s">
        <v>53</v>
      </c>
      <c r="C203" s="4">
        <v>4</v>
      </c>
      <c r="D203" s="4">
        <f t="shared" si="5"/>
        <v>3</v>
      </c>
    </row>
    <row r="204" spans="1:4">
      <c r="A204" s="6" t="s">
        <v>15</v>
      </c>
      <c r="B204" s="1" t="s">
        <v>53</v>
      </c>
      <c r="C204" s="4">
        <v>1</v>
      </c>
      <c r="D204" s="4">
        <f t="shared" si="5"/>
        <v>0</v>
      </c>
    </row>
    <row r="205" spans="1:4">
      <c r="A205" s="6" t="s">
        <v>207</v>
      </c>
      <c r="B205" s="4" t="s">
        <v>53</v>
      </c>
      <c r="C205" s="1">
        <v>3</v>
      </c>
      <c r="D205" s="4">
        <f t="shared" si="5"/>
        <v>2</v>
      </c>
    </row>
    <row r="206" spans="1:4">
      <c r="A206" s="6" t="s">
        <v>76</v>
      </c>
      <c r="B206" s="1" t="s">
        <v>53</v>
      </c>
      <c r="C206" s="4">
        <v>2</v>
      </c>
      <c r="D206" s="4">
        <f t="shared" si="5"/>
        <v>1</v>
      </c>
    </row>
    <row r="207" spans="1:4">
      <c r="A207" s="6" t="s">
        <v>169</v>
      </c>
      <c r="B207" s="4" t="s">
        <v>53</v>
      </c>
      <c r="C207" s="4">
        <v>1</v>
      </c>
      <c r="D207" s="4">
        <f t="shared" si="5"/>
        <v>0</v>
      </c>
    </row>
    <row r="208" spans="1:4">
      <c r="A208" s="6" t="s">
        <v>304</v>
      </c>
      <c r="B208" s="4" t="s">
        <v>53</v>
      </c>
      <c r="C208" s="4">
        <v>5</v>
      </c>
      <c r="D208" s="4">
        <f t="shared" si="5"/>
        <v>4</v>
      </c>
    </row>
    <row r="209" spans="1:4">
      <c r="A209" s="6" t="s">
        <v>151</v>
      </c>
      <c r="B209" s="4" t="s">
        <v>53</v>
      </c>
      <c r="C209" s="4">
        <v>9</v>
      </c>
      <c r="D209" s="4">
        <f t="shared" si="5"/>
        <v>8</v>
      </c>
    </row>
    <row r="210" spans="1:4">
      <c r="A210" s="6" t="s">
        <v>16</v>
      </c>
      <c r="B210" s="1" t="s">
        <v>53</v>
      </c>
      <c r="C210" s="4">
        <v>2</v>
      </c>
      <c r="D210" s="4">
        <f t="shared" si="5"/>
        <v>1</v>
      </c>
    </row>
    <row r="211" spans="1:4">
      <c r="A211" s="6" t="s">
        <v>113</v>
      </c>
      <c r="B211" s="4" t="s">
        <v>53</v>
      </c>
      <c r="C211" s="4">
        <v>2</v>
      </c>
      <c r="D211" s="4">
        <f t="shared" si="5"/>
        <v>1</v>
      </c>
    </row>
    <row r="212" spans="1:4">
      <c r="A212" s="6" t="s">
        <v>141</v>
      </c>
      <c r="B212" s="4" t="s">
        <v>53</v>
      </c>
      <c r="C212" s="4">
        <v>8</v>
      </c>
      <c r="D212" s="4">
        <f t="shared" si="5"/>
        <v>7</v>
      </c>
    </row>
    <row r="213" spans="1:4">
      <c r="A213" s="6" t="s">
        <v>24</v>
      </c>
      <c r="B213" s="1" t="s">
        <v>53</v>
      </c>
      <c r="C213" s="4">
        <v>1</v>
      </c>
      <c r="D213" s="4">
        <f t="shared" si="5"/>
        <v>0</v>
      </c>
    </row>
    <row r="214" spans="1:4">
      <c r="A214" s="6" t="s">
        <v>99</v>
      </c>
      <c r="B214" s="4" t="s">
        <v>53</v>
      </c>
      <c r="C214" s="4">
        <v>1</v>
      </c>
      <c r="D214" s="4">
        <f t="shared" si="5"/>
        <v>0</v>
      </c>
    </row>
    <row r="215" spans="1:4">
      <c r="A215" s="6" t="s">
        <v>100</v>
      </c>
      <c r="B215" s="4" t="s">
        <v>53</v>
      </c>
      <c r="C215" s="4">
        <v>2</v>
      </c>
      <c r="D215" s="4">
        <f t="shared" si="5"/>
        <v>1</v>
      </c>
    </row>
    <row r="216" spans="1:4">
      <c r="A216" s="6" t="s">
        <v>162</v>
      </c>
      <c r="B216" s="4" t="s">
        <v>53</v>
      </c>
      <c r="C216" s="4">
        <v>1</v>
      </c>
      <c r="D216" s="4">
        <f t="shared" si="5"/>
        <v>0</v>
      </c>
    </row>
    <row r="217" spans="1:4">
      <c r="A217" s="6" t="s">
        <v>299</v>
      </c>
      <c r="B217" s="4" t="s">
        <v>53</v>
      </c>
      <c r="C217" s="1">
        <v>2</v>
      </c>
      <c r="D217" s="4">
        <f t="shared" si="5"/>
        <v>1</v>
      </c>
    </row>
    <row r="218" spans="1:4">
      <c r="A218" s="6" t="s">
        <v>163</v>
      </c>
      <c r="B218" s="4" t="s">
        <v>53</v>
      </c>
      <c r="C218" s="4">
        <v>7</v>
      </c>
      <c r="D218" s="4">
        <f t="shared" si="5"/>
        <v>6</v>
      </c>
    </row>
    <row r="219" spans="1:4">
      <c r="A219" s="6" t="s">
        <v>306</v>
      </c>
      <c r="B219" s="4" t="s">
        <v>71</v>
      </c>
      <c r="C219" s="4">
        <v>1</v>
      </c>
      <c r="D219" s="4">
        <f t="shared" si="5"/>
        <v>0</v>
      </c>
    </row>
    <row r="220" spans="1:4">
      <c r="A220" s="6" t="s">
        <v>62</v>
      </c>
      <c r="B220" s="1" t="s">
        <v>71</v>
      </c>
      <c r="C220" s="4">
        <v>3</v>
      </c>
      <c r="D220" s="4">
        <f t="shared" si="5"/>
        <v>2</v>
      </c>
    </row>
    <row r="221" spans="1:4">
      <c r="A221" s="6" t="s">
        <v>67</v>
      </c>
      <c r="B221" s="1" t="s">
        <v>55</v>
      </c>
      <c r="C221" s="4">
        <v>1</v>
      </c>
      <c r="D221" s="4">
        <f t="shared" si="5"/>
        <v>0</v>
      </c>
    </row>
    <row r="222" spans="1:4">
      <c r="A222" s="6" t="s">
        <v>68</v>
      </c>
      <c r="B222" s="1" t="s">
        <v>55</v>
      </c>
      <c r="C222" s="4">
        <v>3</v>
      </c>
      <c r="D222" s="4">
        <f t="shared" si="5"/>
        <v>2</v>
      </c>
    </row>
    <row r="223" spans="1:4">
      <c r="A223" s="6" t="s">
        <v>226</v>
      </c>
      <c r="B223" s="4" t="s">
        <v>55</v>
      </c>
      <c r="C223" s="1">
        <v>1</v>
      </c>
      <c r="D223" s="4">
        <f t="shared" si="5"/>
        <v>0</v>
      </c>
    </row>
    <row r="224" spans="1:4">
      <c r="A224" s="6" t="s">
        <v>115</v>
      </c>
      <c r="B224" s="4" t="s">
        <v>55</v>
      </c>
      <c r="C224" s="4">
        <v>3</v>
      </c>
      <c r="D224" s="4">
        <f t="shared" si="5"/>
        <v>2</v>
      </c>
    </row>
    <row r="225" spans="1:4">
      <c r="A225" s="6" t="s">
        <v>265</v>
      </c>
      <c r="B225" s="4" t="s">
        <v>55</v>
      </c>
      <c r="C225" s="1">
        <v>1</v>
      </c>
      <c r="D225" s="4">
        <f t="shared" si="5"/>
        <v>0</v>
      </c>
    </row>
    <row r="226" spans="1:4">
      <c r="A226" s="6" t="s">
        <v>144</v>
      </c>
      <c r="B226" s="4" t="s">
        <v>55</v>
      </c>
      <c r="C226" s="4">
        <v>1</v>
      </c>
      <c r="D226" s="4">
        <f t="shared" si="5"/>
        <v>0</v>
      </c>
    </row>
    <row r="227" spans="1:4">
      <c r="A227" s="6" t="s">
        <v>26</v>
      </c>
      <c r="B227" s="1" t="s">
        <v>58</v>
      </c>
      <c r="C227" s="4">
        <v>1</v>
      </c>
      <c r="D227" s="4">
        <f t="shared" si="5"/>
        <v>0</v>
      </c>
    </row>
    <row r="228" spans="1:4">
      <c r="A228" s="6" t="s">
        <v>136</v>
      </c>
      <c r="B228" s="4" t="s">
        <v>58</v>
      </c>
      <c r="C228" s="4">
        <v>1</v>
      </c>
      <c r="D228" s="4">
        <f t="shared" si="5"/>
        <v>0</v>
      </c>
    </row>
    <row r="229" spans="1:4">
      <c r="A229" s="6" t="s">
        <v>147</v>
      </c>
      <c r="B229" s="4" t="s">
        <v>58</v>
      </c>
      <c r="C229" s="4">
        <v>1</v>
      </c>
      <c r="D229" s="4">
        <f t="shared" si="5"/>
        <v>0</v>
      </c>
    </row>
    <row r="230" spans="1:4">
      <c r="A230" s="6" t="s">
        <v>166</v>
      </c>
      <c r="B230" s="4" t="s">
        <v>58</v>
      </c>
      <c r="C230" s="4">
        <v>1</v>
      </c>
      <c r="D230" s="4">
        <f t="shared" si="5"/>
        <v>0</v>
      </c>
    </row>
    <row r="231" spans="1:4">
      <c r="A231" s="6" t="s">
        <v>87</v>
      </c>
      <c r="B231" s="4" t="s">
        <v>58</v>
      </c>
      <c r="C231" s="4">
        <v>1</v>
      </c>
      <c r="D231" s="4">
        <f t="shared" si="5"/>
        <v>0</v>
      </c>
    </row>
    <row r="232" spans="1:4">
      <c r="A232" s="6" t="s">
        <v>275</v>
      </c>
      <c r="B232" s="4" t="s">
        <v>58</v>
      </c>
      <c r="C232" s="1">
        <v>7</v>
      </c>
      <c r="D232" s="4">
        <f t="shared" si="5"/>
        <v>6</v>
      </c>
    </row>
    <row r="233" spans="1:4">
      <c r="A233" s="6" t="s">
        <v>188</v>
      </c>
      <c r="B233" s="4" t="s">
        <v>54</v>
      </c>
      <c r="C233" s="1">
        <v>2</v>
      </c>
      <c r="D233" s="4">
        <f t="shared" si="5"/>
        <v>1</v>
      </c>
    </row>
    <row r="234" spans="1:4">
      <c r="A234" s="6" t="s">
        <v>310</v>
      </c>
      <c r="B234" s="4" t="s">
        <v>54</v>
      </c>
      <c r="C234" s="4">
        <v>2</v>
      </c>
      <c r="D234" s="4">
        <f t="shared" si="5"/>
        <v>1</v>
      </c>
    </row>
    <row r="235" spans="1:4">
      <c r="A235" s="6" t="s">
        <v>165</v>
      </c>
      <c r="B235" s="4" t="s">
        <v>54</v>
      </c>
      <c r="C235" s="4">
        <v>4</v>
      </c>
      <c r="D235" s="4">
        <f t="shared" si="5"/>
        <v>3</v>
      </c>
    </row>
    <row r="236" spans="1:4">
      <c r="A236" s="6" t="s">
        <v>90</v>
      </c>
      <c r="B236" s="4" t="s">
        <v>54</v>
      </c>
      <c r="C236" s="4">
        <v>1</v>
      </c>
      <c r="D236" s="4">
        <f t="shared" si="5"/>
        <v>0</v>
      </c>
    </row>
    <row r="237" spans="1:4">
      <c r="A237" s="6" t="s">
        <v>205</v>
      </c>
      <c r="B237" s="4" t="s">
        <v>54</v>
      </c>
      <c r="C237" s="1">
        <v>2</v>
      </c>
      <c r="D237" s="4">
        <f t="shared" si="5"/>
        <v>1</v>
      </c>
    </row>
    <row r="238" spans="1:4">
      <c r="A238" s="6" t="s">
        <v>254</v>
      </c>
      <c r="B238" s="4" t="s">
        <v>54</v>
      </c>
      <c r="C238" s="1">
        <v>8</v>
      </c>
      <c r="D238" s="4">
        <f t="shared" si="5"/>
        <v>7</v>
      </c>
    </row>
    <row r="239" spans="1:4">
      <c r="A239" s="6" t="s">
        <v>290</v>
      </c>
      <c r="B239" s="4" t="s">
        <v>54</v>
      </c>
      <c r="C239" s="1">
        <v>1</v>
      </c>
      <c r="D239" s="4">
        <f t="shared" si="5"/>
        <v>0</v>
      </c>
    </row>
    <row r="240" spans="1:4">
      <c r="A240" s="6" t="s">
        <v>292</v>
      </c>
      <c r="B240" s="4" t="s">
        <v>54</v>
      </c>
      <c r="C240" s="1">
        <v>4</v>
      </c>
      <c r="D240" s="4">
        <f t="shared" si="5"/>
        <v>3</v>
      </c>
    </row>
    <row r="241" spans="1:4">
      <c r="A241" s="6" t="s">
        <v>106</v>
      </c>
      <c r="B241" s="4" t="s">
        <v>54</v>
      </c>
      <c r="C241" s="4">
        <v>4</v>
      </c>
      <c r="D241" s="4">
        <f t="shared" si="5"/>
        <v>3</v>
      </c>
    </row>
    <row r="242" spans="1:4">
      <c r="A242" s="6" t="s">
        <v>303</v>
      </c>
      <c r="B242" s="4" t="s">
        <v>54</v>
      </c>
      <c r="C242" s="1">
        <v>1</v>
      </c>
      <c r="D242" s="4">
        <f t="shared" si="5"/>
        <v>0</v>
      </c>
    </row>
    <row r="243" spans="1:4">
      <c r="A243" s="6" t="s">
        <v>208</v>
      </c>
      <c r="B243" s="4" t="s">
        <v>54</v>
      </c>
      <c r="C243" s="1">
        <v>10</v>
      </c>
      <c r="D243" s="4">
        <f t="shared" si="5"/>
        <v>9</v>
      </c>
    </row>
    <row r="244" spans="1:4">
      <c r="A244" s="6" t="s">
        <v>93</v>
      </c>
      <c r="B244" s="4" t="s">
        <v>54</v>
      </c>
      <c r="C244" s="4">
        <v>4</v>
      </c>
      <c r="D244" s="4">
        <f t="shared" si="5"/>
        <v>3</v>
      </c>
    </row>
    <row r="245" spans="1:4">
      <c r="A245" s="6" t="s">
        <v>38</v>
      </c>
      <c r="B245" s="1" t="s">
        <v>54</v>
      </c>
      <c r="C245" s="4">
        <v>3</v>
      </c>
      <c r="D245" s="4">
        <f t="shared" si="5"/>
        <v>2</v>
      </c>
    </row>
    <row r="246" spans="1:4">
      <c r="A246" s="6" t="s">
        <v>348</v>
      </c>
      <c r="B246" s="4" t="s">
        <v>54</v>
      </c>
      <c r="C246" s="1">
        <v>1</v>
      </c>
      <c r="D246" s="4">
        <f t="shared" si="5"/>
        <v>0</v>
      </c>
    </row>
    <row r="247" spans="1:4">
      <c r="A247" s="6" t="s">
        <v>156</v>
      </c>
      <c r="B247" s="4" t="s">
        <v>54</v>
      </c>
      <c r="C247" s="4">
        <v>2</v>
      </c>
      <c r="D247" s="4">
        <f t="shared" si="5"/>
        <v>1</v>
      </c>
    </row>
    <row r="248" spans="1:4">
      <c r="A248" s="6" t="s">
        <v>239</v>
      </c>
      <c r="B248" s="4" t="s">
        <v>54</v>
      </c>
      <c r="C248" s="1">
        <v>5</v>
      </c>
      <c r="D248" s="4">
        <f t="shared" si="5"/>
        <v>4</v>
      </c>
    </row>
    <row r="249" spans="1:4">
      <c r="A249" s="6" t="s">
        <v>74</v>
      </c>
      <c r="B249" s="1" t="s">
        <v>54</v>
      </c>
      <c r="C249" s="4">
        <v>1</v>
      </c>
      <c r="D249" s="4">
        <f t="shared" si="5"/>
        <v>0</v>
      </c>
    </row>
    <row r="250" spans="1:4">
      <c r="A250" s="6" t="s">
        <v>97</v>
      </c>
      <c r="B250" s="4" t="s">
        <v>54</v>
      </c>
      <c r="C250" s="4">
        <v>1</v>
      </c>
      <c r="D250" s="4">
        <f t="shared" si="5"/>
        <v>0</v>
      </c>
    </row>
    <row r="251" spans="1:4">
      <c r="A251" s="6" t="s">
        <v>98</v>
      </c>
      <c r="B251" s="4" t="s">
        <v>54</v>
      </c>
      <c r="C251" s="4">
        <v>1</v>
      </c>
      <c r="D251" s="4">
        <f t="shared" si="5"/>
        <v>0</v>
      </c>
    </row>
    <row r="252" spans="1:4">
      <c r="A252" s="6" t="s">
        <v>250</v>
      </c>
      <c r="B252" s="4" t="s">
        <v>54</v>
      </c>
      <c r="C252" s="1">
        <v>1</v>
      </c>
      <c r="D252" s="4">
        <f t="shared" si="5"/>
        <v>0</v>
      </c>
    </row>
    <row r="253" spans="1:4">
      <c r="A253" s="6" t="s">
        <v>251</v>
      </c>
      <c r="B253" s="4" t="s">
        <v>54</v>
      </c>
      <c r="C253" s="1">
        <v>7</v>
      </c>
      <c r="D253" s="4">
        <f t="shared" si="5"/>
        <v>6</v>
      </c>
    </row>
    <row r="254" spans="1:4">
      <c r="A254" s="6" t="s">
        <v>63</v>
      </c>
      <c r="B254" s="1" t="s">
        <v>54</v>
      </c>
      <c r="C254" s="4">
        <v>16</v>
      </c>
      <c r="D254" s="4">
        <f t="shared" si="5"/>
        <v>15</v>
      </c>
    </row>
    <row r="255" spans="1:4">
      <c r="A255" s="6" t="s">
        <v>317</v>
      </c>
      <c r="B255" s="4" t="s">
        <v>54</v>
      </c>
      <c r="C255" s="4">
        <v>1</v>
      </c>
      <c r="D255" s="4">
        <f t="shared" si="5"/>
        <v>0</v>
      </c>
    </row>
    <row r="256" spans="1:4">
      <c r="A256" s="6" t="s">
        <v>200</v>
      </c>
      <c r="B256" s="4" t="s">
        <v>54</v>
      </c>
      <c r="C256" s="1">
        <v>1</v>
      </c>
      <c r="D256" s="4">
        <f t="shared" si="5"/>
        <v>0</v>
      </c>
    </row>
    <row r="257" spans="1:6">
      <c r="A257" s="6" t="s">
        <v>289</v>
      </c>
      <c r="B257" s="4" t="s">
        <v>54</v>
      </c>
      <c r="C257" s="1">
        <v>1</v>
      </c>
      <c r="D257" s="4">
        <f t="shared" si="5"/>
        <v>0</v>
      </c>
    </row>
    <row r="258" spans="1:6">
      <c r="A258" s="6" t="s">
        <v>246</v>
      </c>
      <c r="B258" s="4" t="s">
        <v>54</v>
      </c>
      <c r="C258" s="1">
        <v>1</v>
      </c>
      <c r="D258" s="4">
        <f t="shared" ref="D258:D314" si="6">C258-1</f>
        <v>0</v>
      </c>
    </row>
    <row r="259" spans="1:6">
      <c r="A259" s="6" t="s">
        <v>101</v>
      </c>
      <c r="B259" s="4" t="s">
        <v>54</v>
      </c>
      <c r="C259" s="4">
        <v>1</v>
      </c>
      <c r="D259" s="4">
        <f t="shared" si="6"/>
        <v>0</v>
      </c>
    </row>
    <row r="260" spans="1:6">
      <c r="A260" s="6" t="s">
        <v>102</v>
      </c>
      <c r="B260" s="4" t="s">
        <v>54</v>
      </c>
      <c r="C260" s="4">
        <v>11</v>
      </c>
      <c r="D260" s="4">
        <f t="shared" si="6"/>
        <v>10</v>
      </c>
    </row>
    <row r="261" spans="1:6">
      <c r="A261" s="6" t="s">
        <v>222</v>
      </c>
      <c r="B261" s="4" t="s">
        <v>54</v>
      </c>
      <c r="C261" s="1">
        <v>10</v>
      </c>
      <c r="D261" s="4">
        <f t="shared" si="6"/>
        <v>9</v>
      </c>
    </row>
    <row r="262" spans="1:6">
      <c r="A262" s="6" t="s">
        <v>202</v>
      </c>
      <c r="B262" s="1" t="s">
        <v>65</v>
      </c>
      <c r="C262" s="1">
        <v>1</v>
      </c>
      <c r="D262" s="4">
        <f t="shared" si="6"/>
        <v>0</v>
      </c>
      <c r="F262" s="4">
        <f>MEDIAN(D262:D293)</f>
        <v>0</v>
      </c>
    </row>
    <row r="263" spans="1:6">
      <c r="A263" s="6" t="s">
        <v>203</v>
      </c>
      <c r="B263" s="1" t="s">
        <v>65</v>
      </c>
      <c r="C263" s="1">
        <v>2</v>
      </c>
      <c r="D263" s="4">
        <f t="shared" si="6"/>
        <v>1</v>
      </c>
    </row>
    <row r="264" spans="1:6">
      <c r="A264" s="6" t="s">
        <v>78</v>
      </c>
      <c r="B264" s="1" t="s">
        <v>65</v>
      </c>
      <c r="C264" s="4">
        <v>2</v>
      </c>
      <c r="D264" s="4">
        <f t="shared" si="6"/>
        <v>1</v>
      </c>
    </row>
    <row r="265" spans="1:6">
      <c r="A265" s="6" t="s">
        <v>242</v>
      </c>
      <c r="B265" s="1" t="s">
        <v>65</v>
      </c>
      <c r="C265" s="1">
        <v>1</v>
      </c>
      <c r="D265" s="4">
        <f t="shared" si="6"/>
        <v>0</v>
      </c>
    </row>
    <row r="266" spans="1:6">
      <c r="A266" s="6" t="s">
        <v>248</v>
      </c>
      <c r="B266" s="1" t="s">
        <v>65</v>
      </c>
      <c r="C266" s="1">
        <v>1</v>
      </c>
      <c r="D266" s="4">
        <f t="shared" si="6"/>
        <v>0</v>
      </c>
    </row>
    <row r="267" spans="1:6">
      <c r="A267" s="6" t="s">
        <v>206</v>
      </c>
      <c r="B267" s="1" t="s">
        <v>65</v>
      </c>
      <c r="C267" s="1">
        <v>3</v>
      </c>
      <c r="D267" s="4">
        <f t="shared" si="6"/>
        <v>2</v>
      </c>
    </row>
    <row r="268" spans="1:6">
      <c r="A268" s="6" t="s">
        <v>249</v>
      </c>
      <c r="B268" s="1" t="s">
        <v>65</v>
      </c>
      <c r="C268" s="1">
        <v>1</v>
      </c>
      <c r="D268" s="4">
        <f t="shared" si="6"/>
        <v>0</v>
      </c>
    </row>
    <row r="269" spans="1:6">
      <c r="A269" s="6" t="s">
        <v>27</v>
      </c>
      <c r="B269" s="1" t="s">
        <v>65</v>
      </c>
      <c r="C269" s="4">
        <v>1</v>
      </c>
      <c r="D269" s="4">
        <f t="shared" si="6"/>
        <v>0</v>
      </c>
    </row>
    <row r="270" spans="1:6">
      <c r="A270" s="6" t="s">
        <v>291</v>
      </c>
      <c r="B270" s="1" t="s">
        <v>65</v>
      </c>
      <c r="C270" s="1">
        <v>1</v>
      </c>
      <c r="D270" s="4">
        <f t="shared" si="6"/>
        <v>0</v>
      </c>
    </row>
    <row r="271" spans="1:6">
      <c r="A271" s="6" t="s">
        <v>179</v>
      </c>
      <c r="B271" s="1" t="s">
        <v>65</v>
      </c>
      <c r="C271" s="4">
        <v>2</v>
      </c>
      <c r="D271" s="4">
        <f t="shared" si="6"/>
        <v>1</v>
      </c>
    </row>
    <row r="272" spans="1:6">
      <c r="A272" s="6" t="s">
        <v>293</v>
      </c>
      <c r="B272" s="1" t="s">
        <v>65</v>
      </c>
      <c r="C272" s="1">
        <v>1</v>
      </c>
      <c r="D272" s="4">
        <f t="shared" si="6"/>
        <v>0</v>
      </c>
    </row>
    <row r="273" spans="1:4">
      <c r="A273" s="6" t="s">
        <v>181</v>
      </c>
      <c r="B273" s="1" t="s">
        <v>65</v>
      </c>
      <c r="C273" s="4">
        <v>4</v>
      </c>
      <c r="D273" s="4">
        <f t="shared" si="6"/>
        <v>3</v>
      </c>
    </row>
    <row r="274" spans="1:4">
      <c r="A274" s="6" t="s">
        <v>81</v>
      </c>
      <c r="B274" s="1" t="s">
        <v>65</v>
      </c>
      <c r="C274" s="4">
        <v>1</v>
      </c>
      <c r="D274" s="4">
        <f t="shared" si="6"/>
        <v>0</v>
      </c>
    </row>
    <row r="275" spans="1:4">
      <c r="A275" s="6" t="s">
        <v>209</v>
      </c>
      <c r="B275" s="1" t="s">
        <v>65</v>
      </c>
      <c r="C275" s="1">
        <v>1</v>
      </c>
      <c r="D275" s="4">
        <f t="shared" si="6"/>
        <v>0</v>
      </c>
    </row>
    <row r="276" spans="1:4">
      <c r="A276" s="6" t="s">
        <v>271</v>
      </c>
      <c r="B276" s="1" t="s">
        <v>65</v>
      </c>
      <c r="C276" s="1">
        <v>1</v>
      </c>
      <c r="D276" s="4">
        <f t="shared" si="6"/>
        <v>0</v>
      </c>
    </row>
    <row r="277" spans="1:4">
      <c r="A277" s="6" t="s">
        <v>75</v>
      </c>
      <c r="B277" s="1" t="s">
        <v>65</v>
      </c>
      <c r="C277" s="4">
        <v>3</v>
      </c>
      <c r="D277" s="4">
        <f t="shared" si="6"/>
        <v>2</v>
      </c>
    </row>
    <row r="278" spans="1:4">
      <c r="A278" s="6" t="s">
        <v>9</v>
      </c>
      <c r="B278" s="1" t="s">
        <v>65</v>
      </c>
      <c r="C278" s="4">
        <v>21</v>
      </c>
      <c r="D278" s="4">
        <f t="shared" si="6"/>
        <v>20</v>
      </c>
    </row>
    <row r="279" spans="1:4">
      <c r="A279" s="6" t="s">
        <v>281</v>
      </c>
      <c r="B279" s="1" t="s">
        <v>65</v>
      </c>
      <c r="C279" s="1">
        <v>4</v>
      </c>
      <c r="D279" s="4">
        <f t="shared" si="6"/>
        <v>3</v>
      </c>
    </row>
    <row r="280" spans="1:4">
      <c r="A280" s="6" t="s">
        <v>184</v>
      </c>
      <c r="B280" s="1" t="s">
        <v>65</v>
      </c>
      <c r="C280" s="4">
        <v>1</v>
      </c>
      <c r="D280" s="4">
        <f t="shared" si="6"/>
        <v>0</v>
      </c>
    </row>
    <row r="281" spans="1:4">
      <c r="A281" s="6" t="s">
        <v>32</v>
      </c>
      <c r="B281" s="1" t="s">
        <v>65</v>
      </c>
      <c r="C281" s="4">
        <v>1</v>
      </c>
      <c r="D281" s="4">
        <f t="shared" si="6"/>
        <v>0</v>
      </c>
    </row>
    <row r="282" spans="1:4">
      <c r="A282" s="6" t="s">
        <v>329</v>
      </c>
      <c r="B282" s="1" t="s">
        <v>65</v>
      </c>
      <c r="C282" s="4">
        <v>2</v>
      </c>
      <c r="D282" s="4">
        <f t="shared" si="6"/>
        <v>1</v>
      </c>
    </row>
    <row r="283" spans="1:4">
      <c r="A283" s="6" t="s">
        <v>160</v>
      </c>
      <c r="B283" s="1" t="s">
        <v>65</v>
      </c>
      <c r="C283" s="4">
        <v>13</v>
      </c>
      <c r="D283" s="4">
        <f t="shared" si="6"/>
        <v>12</v>
      </c>
    </row>
    <row r="284" spans="1:4">
      <c r="A284" s="6" t="s">
        <v>219</v>
      </c>
      <c r="B284" s="1" t="s">
        <v>65</v>
      </c>
      <c r="C284" s="1">
        <v>4</v>
      </c>
      <c r="D284" s="4">
        <f t="shared" si="6"/>
        <v>3</v>
      </c>
    </row>
    <row r="285" spans="1:4">
      <c r="A285" s="6" t="s">
        <v>33</v>
      </c>
      <c r="B285" s="1" t="s">
        <v>65</v>
      </c>
      <c r="C285" s="4">
        <v>1</v>
      </c>
      <c r="D285" s="4">
        <f t="shared" si="6"/>
        <v>0</v>
      </c>
    </row>
    <row r="286" spans="1:4">
      <c r="A286" s="6" t="s">
        <v>318</v>
      </c>
      <c r="B286" s="1" t="s">
        <v>65</v>
      </c>
      <c r="C286" s="4">
        <v>1</v>
      </c>
      <c r="D286" s="4">
        <f t="shared" si="6"/>
        <v>0</v>
      </c>
    </row>
    <row r="287" spans="1:4">
      <c r="A287" s="6" t="s">
        <v>131</v>
      </c>
      <c r="B287" s="1" t="s">
        <v>65</v>
      </c>
      <c r="C287" s="4">
        <v>1</v>
      </c>
      <c r="D287" s="4">
        <f t="shared" si="6"/>
        <v>0</v>
      </c>
    </row>
    <row r="288" spans="1:4">
      <c r="A288" s="6" t="s">
        <v>133</v>
      </c>
      <c r="B288" s="1" t="s">
        <v>65</v>
      </c>
      <c r="C288" s="4">
        <v>8</v>
      </c>
      <c r="D288" s="4">
        <f t="shared" si="6"/>
        <v>7</v>
      </c>
    </row>
    <row r="289" spans="1:4">
      <c r="A289" s="6" t="s">
        <v>221</v>
      </c>
      <c r="B289" s="1" t="s">
        <v>65</v>
      </c>
      <c r="C289" s="1">
        <v>3</v>
      </c>
      <c r="D289" s="4">
        <f t="shared" si="6"/>
        <v>2</v>
      </c>
    </row>
    <row r="290" spans="1:4">
      <c r="A290" s="6" t="s">
        <v>66</v>
      </c>
      <c r="B290" s="1" t="s">
        <v>65</v>
      </c>
      <c r="C290" s="4">
        <v>4</v>
      </c>
      <c r="D290" s="4">
        <v>3</v>
      </c>
    </row>
    <row r="291" spans="1:4">
      <c r="A291" s="6" t="s">
        <v>134</v>
      </c>
      <c r="B291" s="1" t="s">
        <v>65</v>
      </c>
      <c r="C291" s="4">
        <v>1</v>
      </c>
      <c r="D291" s="4">
        <f t="shared" si="6"/>
        <v>0</v>
      </c>
    </row>
    <row r="292" spans="1:4">
      <c r="A292" s="6" t="s">
        <v>6</v>
      </c>
      <c r="B292" s="1" t="s">
        <v>65</v>
      </c>
      <c r="C292" s="4">
        <v>1</v>
      </c>
      <c r="D292" s="4">
        <f t="shared" si="6"/>
        <v>0</v>
      </c>
    </row>
    <row r="293" spans="1:4">
      <c r="A293" s="6" t="s">
        <v>145</v>
      </c>
      <c r="B293" s="1" t="s">
        <v>65</v>
      </c>
      <c r="C293" s="4">
        <v>5</v>
      </c>
      <c r="D293" s="4">
        <f t="shared" si="6"/>
        <v>4</v>
      </c>
    </row>
    <row r="294" spans="1:4">
      <c r="A294" s="6" t="s">
        <v>176</v>
      </c>
      <c r="B294" s="4" t="s">
        <v>59</v>
      </c>
      <c r="C294" s="4">
        <v>2</v>
      </c>
      <c r="D294" s="4">
        <f t="shared" si="6"/>
        <v>1</v>
      </c>
    </row>
    <row r="295" spans="1:4">
      <c r="A295" s="6" t="s">
        <v>301</v>
      </c>
      <c r="B295" s="4" t="s">
        <v>59</v>
      </c>
      <c r="C295" s="1">
        <v>10</v>
      </c>
      <c r="D295" s="4">
        <f t="shared" si="6"/>
        <v>9</v>
      </c>
    </row>
    <row r="296" spans="1:4">
      <c r="A296" s="6" t="s">
        <v>314</v>
      </c>
      <c r="B296" s="4" t="s">
        <v>59</v>
      </c>
      <c r="C296" s="4">
        <v>3</v>
      </c>
      <c r="D296" s="4">
        <f t="shared" si="6"/>
        <v>2</v>
      </c>
    </row>
    <row r="297" spans="1:4">
      <c r="A297" s="6" t="s">
        <v>259</v>
      </c>
      <c r="B297" s="4" t="s">
        <v>59</v>
      </c>
      <c r="C297" s="1">
        <v>14</v>
      </c>
      <c r="D297" s="4">
        <f t="shared" si="6"/>
        <v>13</v>
      </c>
    </row>
    <row r="298" spans="1:4">
      <c r="A298" s="6" t="s">
        <v>238</v>
      </c>
      <c r="B298" s="4" t="s">
        <v>59</v>
      </c>
      <c r="C298" s="1">
        <v>1</v>
      </c>
      <c r="D298" s="4">
        <f t="shared" si="6"/>
        <v>0</v>
      </c>
    </row>
    <row r="299" spans="1:4">
      <c r="A299" s="6" t="s">
        <v>198</v>
      </c>
      <c r="B299" s="4" t="s">
        <v>59</v>
      </c>
      <c r="C299" s="1">
        <v>10</v>
      </c>
      <c r="D299" s="4">
        <f t="shared" si="6"/>
        <v>9</v>
      </c>
    </row>
    <row r="300" spans="1:4">
      <c r="A300" s="6" t="s">
        <v>23</v>
      </c>
      <c r="B300" s="1" t="s">
        <v>59</v>
      </c>
      <c r="C300" s="4">
        <v>3</v>
      </c>
      <c r="D300" s="4">
        <f t="shared" si="6"/>
        <v>2</v>
      </c>
    </row>
    <row r="301" spans="1:4">
      <c r="A301" s="6" t="s">
        <v>347</v>
      </c>
      <c r="B301" s="1" t="s">
        <v>59</v>
      </c>
      <c r="C301" s="1">
        <v>3</v>
      </c>
      <c r="D301" s="4">
        <f t="shared" si="6"/>
        <v>2</v>
      </c>
    </row>
    <row r="302" spans="1:4">
      <c r="A302" s="6" t="s">
        <v>171</v>
      </c>
      <c r="B302" s="4" t="s">
        <v>59</v>
      </c>
      <c r="C302" s="4">
        <v>13</v>
      </c>
      <c r="D302" s="4">
        <f t="shared" si="6"/>
        <v>12</v>
      </c>
    </row>
    <row r="303" spans="1:4">
      <c r="A303" s="6" t="s">
        <v>89</v>
      </c>
      <c r="B303" s="4" t="s">
        <v>59</v>
      </c>
      <c r="C303" s="4">
        <v>14</v>
      </c>
      <c r="D303" s="4">
        <f t="shared" si="6"/>
        <v>13</v>
      </c>
    </row>
    <row r="304" spans="1:4">
      <c r="A304" s="6" t="s">
        <v>273</v>
      </c>
      <c r="B304" s="4" t="s">
        <v>59</v>
      </c>
      <c r="C304" s="1">
        <v>8</v>
      </c>
      <c r="D304" s="4">
        <f t="shared" si="6"/>
        <v>7</v>
      </c>
    </row>
    <row r="305" spans="1:4">
      <c r="A305" s="6" t="s">
        <v>278</v>
      </c>
      <c r="B305" s="4" t="s">
        <v>323</v>
      </c>
      <c r="C305" s="1">
        <v>2</v>
      </c>
      <c r="D305" s="4">
        <f t="shared" si="6"/>
        <v>1</v>
      </c>
    </row>
    <row r="306" spans="1:4">
      <c r="A306" s="6" t="s">
        <v>315</v>
      </c>
      <c r="B306" s="4" t="s">
        <v>323</v>
      </c>
      <c r="C306" s="4">
        <v>5</v>
      </c>
      <c r="D306" s="4">
        <f t="shared" si="6"/>
        <v>4</v>
      </c>
    </row>
    <row r="307" spans="1:4">
      <c r="A307" s="6" t="s">
        <v>201</v>
      </c>
      <c r="B307" s="4" t="s">
        <v>323</v>
      </c>
      <c r="C307" s="1">
        <v>2</v>
      </c>
      <c r="D307" s="4">
        <f t="shared" si="6"/>
        <v>1</v>
      </c>
    </row>
    <row r="308" spans="1:4">
      <c r="A308" s="6" t="s">
        <v>2</v>
      </c>
      <c r="B308" s="1" t="s">
        <v>61</v>
      </c>
      <c r="C308" s="4">
        <v>2</v>
      </c>
      <c r="D308" s="4">
        <f t="shared" si="6"/>
        <v>1</v>
      </c>
    </row>
    <row r="309" spans="1:4">
      <c r="A309" s="6" t="s">
        <v>39</v>
      </c>
      <c r="B309" s="1" t="s">
        <v>61</v>
      </c>
      <c r="C309" s="4">
        <v>2</v>
      </c>
      <c r="D309" s="4">
        <f t="shared" si="6"/>
        <v>1</v>
      </c>
    </row>
    <row r="310" spans="1:4">
      <c r="A310" s="6" t="s">
        <v>47</v>
      </c>
      <c r="B310" s="1" t="s">
        <v>61</v>
      </c>
      <c r="C310" s="4">
        <v>4</v>
      </c>
      <c r="D310" s="4">
        <f t="shared" si="6"/>
        <v>3</v>
      </c>
    </row>
    <row r="311" spans="1:4">
      <c r="A311" s="6" t="s">
        <v>96</v>
      </c>
      <c r="B311" s="4" t="s">
        <v>61</v>
      </c>
      <c r="C311" s="4">
        <v>1</v>
      </c>
      <c r="D311" s="4">
        <f t="shared" si="6"/>
        <v>0</v>
      </c>
    </row>
    <row r="312" spans="1:4">
      <c r="A312" s="6" t="s">
        <v>72</v>
      </c>
      <c r="B312" s="1" t="s">
        <v>61</v>
      </c>
      <c r="C312" s="4">
        <v>2</v>
      </c>
      <c r="D312" s="4">
        <f t="shared" si="6"/>
        <v>1</v>
      </c>
    </row>
    <row r="313" spans="1:4">
      <c r="A313" s="6" t="s">
        <v>240</v>
      </c>
      <c r="B313" s="4" t="s">
        <v>61</v>
      </c>
      <c r="C313" s="1">
        <v>12</v>
      </c>
      <c r="D313" s="4">
        <f t="shared" si="6"/>
        <v>11</v>
      </c>
    </row>
    <row r="314" spans="1:4">
      <c r="A314" s="6" t="s">
        <v>13</v>
      </c>
      <c r="B314" s="1" t="s">
        <v>61</v>
      </c>
      <c r="C314" s="4">
        <v>5</v>
      </c>
      <c r="D314" s="4">
        <f t="shared" si="6"/>
        <v>4</v>
      </c>
    </row>
    <row r="315" spans="1:4">
      <c r="C315" s="4">
        <f>SUM(C2:C314)</f>
        <v>1506</v>
      </c>
    </row>
  </sheetData>
  <autoFilter ref="A1:D331">
    <sortState ref="A2:H331">
      <sortCondition ref="B1:B33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abSelected="1" topLeftCell="A261" workbookViewId="0">
      <selection activeCell="A284" sqref="A284"/>
    </sheetView>
  </sheetViews>
  <sheetFormatPr baseColWidth="10" defaultRowHeight="15" x14ac:dyDescent="0"/>
  <cols>
    <col min="1" max="1" width="33" bestFit="1" customWidth="1"/>
    <col min="4" max="4" width="21.1640625" bestFit="1" customWidth="1"/>
    <col min="8" max="8" width="13.1640625" bestFit="1" customWidth="1"/>
  </cols>
  <sheetData>
    <row r="1" spans="1:9">
      <c r="A1" t="s">
        <v>349</v>
      </c>
      <c r="B1" t="s">
        <v>350</v>
      </c>
      <c r="C1" t="s">
        <v>353</v>
      </c>
      <c r="D1" t="s">
        <v>354</v>
      </c>
    </row>
    <row r="2" spans="1:9">
      <c r="A2" s="1" t="s">
        <v>369</v>
      </c>
      <c r="B2">
        <v>161</v>
      </c>
      <c r="C2">
        <v>26</v>
      </c>
      <c r="D2">
        <v>135</v>
      </c>
    </row>
    <row r="3" spans="1:9">
      <c r="A3" s="1" t="s">
        <v>369</v>
      </c>
      <c r="B3">
        <v>143</v>
      </c>
      <c r="C3">
        <v>19</v>
      </c>
      <c r="D3">
        <v>124</v>
      </c>
    </row>
    <row r="4" spans="1:9">
      <c r="A4" s="1" t="s">
        <v>369</v>
      </c>
      <c r="B4">
        <v>82</v>
      </c>
      <c r="C4">
        <v>18</v>
      </c>
      <c r="D4">
        <v>64</v>
      </c>
      <c r="I4" s="4"/>
    </row>
    <row r="5" spans="1:9">
      <c r="A5" s="1" t="s">
        <v>369</v>
      </c>
      <c r="B5">
        <v>51</v>
      </c>
      <c r="C5">
        <v>14</v>
      </c>
      <c r="D5">
        <v>37</v>
      </c>
      <c r="I5" s="4"/>
    </row>
    <row r="6" spans="1:9">
      <c r="A6" s="1" t="s">
        <v>369</v>
      </c>
      <c r="B6">
        <v>29</v>
      </c>
      <c r="C6">
        <v>7</v>
      </c>
      <c r="D6">
        <v>22</v>
      </c>
      <c r="I6" s="4"/>
    </row>
    <row r="7" spans="1:9">
      <c r="A7" s="1" t="s">
        <v>369</v>
      </c>
      <c r="B7">
        <v>14</v>
      </c>
      <c r="C7">
        <v>5</v>
      </c>
      <c r="D7">
        <v>9</v>
      </c>
      <c r="I7" s="4"/>
    </row>
    <row r="8" spans="1:9">
      <c r="A8" s="1" t="s">
        <v>369</v>
      </c>
      <c r="B8">
        <v>27</v>
      </c>
      <c r="C8">
        <v>4</v>
      </c>
      <c r="D8">
        <v>23</v>
      </c>
      <c r="I8" s="4"/>
    </row>
    <row r="9" spans="1:9">
      <c r="A9" s="1" t="s">
        <v>369</v>
      </c>
      <c r="B9">
        <v>27</v>
      </c>
      <c r="C9">
        <v>4</v>
      </c>
      <c r="D9">
        <v>23</v>
      </c>
      <c r="I9" s="4"/>
    </row>
    <row r="10" spans="1:9">
      <c r="A10" s="1" t="s">
        <v>369</v>
      </c>
      <c r="B10">
        <v>21</v>
      </c>
      <c r="C10">
        <v>4</v>
      </c>
      <c r="D10">
        <v>17</v>
      </c>
      <c r="I10" s="4"/>
    </row>
    <row r="11" spans="1:9">
      <c r="A11" s="1" t="s">
        <v>369</v>
      </c>
      <c r="B11">
        <v>84</v>
      </c>
      <c r="C11">
        <v>3</v>
      </c>
      <c r="D11">
        <v>81</v>
      </c>
      <c r="I11" s="4"/>
    </row>
    <row r="12" spans="1:9">
      <c r="A12" s="1" t="s">
        <v>369</v>
      </c>
      <c r="B12">
        <v>27</v>
      </c>
      <c r="C12">
        <v>3</v>
      </c>
      <c r="D12">
        <v>24</v>
      </c>
      <c r="I12" s="4"/>
    </row>
    <row r="13" spans="1:9">
      <c r="A13" s="1" t="s">
        <v>369</v>
      </c>
      <c r="B13">
        <v>22</v>
      </c>
      <c r="C13">
        <v>3</v>
      </c>
      <c r="D13">
        <v>19</v>
      </c>
    </row>
    <row r="14" spans="1:9">
      <c r="A14" s="1" t="s">
        <v>369</v>
      </c>
      <c r="B14">
        <v>17</v>
      </c>
      <c r="C14">
        <v>3</v>
      </c>
      <c r="D14">
        <v>14</v>
      </c>
    </row>
    <row r="15" spans="1:9">
      <c r="A15" s="1" t="s">
        <v>369</v>
      </c>
      <c r="B15">
        <v>15</v>
      </c>
      <c r="C15">
        <v>3</v>
      </c>
      <c r="D15">
        <v>12</v>
      </c>
    </row>
    <row r="16" spans="1:9">
      <c r="A16" s="1" t="s">
        <v>369</v>
      </c>
      <c r="B16">
        <v>14</v>
      </c>
      <c r="C16">
        <v>3</v>
      </c>
      <c r="D16">
        <v>11</v>
      </c>
    </row>
    <row r="17" spans="1:4">
      <c r="A17" s="1" t="s">
        <v>369</v>
      </c>
      <c r="B17">
        <v>13</v>
      </c>
      <c r="C17">
        <v>3</v>
      </c>
      <c r="D17">
        <v>10</v>
      </c>
    </row>
    <row r="18" spans="1:4">
      <c r="A18" s="1" t="s">
        <v>369</v>
      </c>
      <c r="B18">
        <v>12</v>
      </c>
      <c r="C18">
        <v>3</v>
      </c>
      <c r="D18">
        <v>9</v>
      </c>
    </row>
    <row r="19" spans="1:4">
      <c r="A19" s="1" t="s">
        <v>369</v>
      </c>
      <c r="B19">
        <v>8</v>
      </c>
      <c r="C19">
        <v>3</v>
      </c>
      <c r="D19">
        <v>5</v>
      </c>
    </row>
    <row r="20" spans="1:4">
      <c r="A20" s="1" t="s">
        <v>369</v>
      </c>
      <c r="B20">
        <v>8</v>
      </c>
      <c r="C20">
        <v>3</v>
      </c>
      <c r="D20">
        <v>5</v>
      </c>
    </row>
    <row r="21" spans="1:4">
      <c r="A21" s="1" t="s">
        <v>369</v>
      </c>
      <c r="B21">
        <v>6</v>
      </c>
      <c r="C21">
        <v>3</v>
      </c>
      <c r="D21">
        <v>3</v>
      </c>
    </row>
    <row r="22" spans="1:4">
      <c r="A22" s="1" t="s">
        <v>369</v>
      </c>
      <c r="B22">
        <v>5</v>
      </c>
      <c r="C22">
        <v>3</v>
      </c>
      <c r="D22">
        <v>2</v>
      </c>
    </row>
    <row r="23" spans="1:4">
      <c r="A23" s="1" t="s">
        <v>369</v>
      </c>
      <c r="B23">
        <v>5</v>
      </c>
      <c r="C23">
        <v>3</v>
      </c>
      <c r="D23">
        <v>2</v>
      </c>
    </row>
    <row r="24" spans="1:4">
      <c r="A24" s="1" t="s">
        <v>369</v>
      </c>
      <c r="B24">
        <v>3</v>
      </c>
      <c r="C24">
        <v>3</v>
      </c>
      <c r="D24">
        <v>0</v>
      </c>
    </row>
    <row r="25" spans="1:4">
      <c r="A25" s="1" t="s">
        <v>369</v>
      </c>
      <c r="B25">
        <v>3</v>
      </c>
      <c r="C25">
        <v>3</v>
      </c>
      <c r="D25">
        <v>0</v>
      </c>
    </row>
    <row r="26" spans="1:4">
      <c r="A26" s="1" t="s">
        <v>369</v>
      </c>
      <c r="B26">
        <v>16</v>
      </c>
      <c r="C26">
        <v>2</v>
      </c>
      <c r="D26">
        <v>14</v>
      </c>
    </row>
    <row r="27" spans="1:4">
      <c r="A27" s="1" t="s">
        <v>369</v>
      </c>
      <c r="B27">
        <v>15</v>
      </c>
      <c r="C27">
        <v>2</v>
      </c>
      <c r="D27">
        <v>13</v>
      </c>
    </row>
    <row r="28" spans="1:4">
      <c r="A28" s="1" t="s">
        <v>369</v>
      </c>
      <c r="B28">
        <v>12</v>
      </c>
      <c r="C28">
        <v>2</v>
      </c>
      <c r="D28">
        <v>10</v>
      </c>
    </row>
    <row r="29" spans="1:4">
      <c r="A29" s="1" t="s">
        <v>369</v>
      </c>
      <c r="B29">
        <v>10</v>
      </c>
      <c r="C29">
        <v>2</v>
      </c>
      <c r="D29">
        <v>8</v>
      </c>
    </row>
    <row r="30" spans="1:4">
      <c r="A30" s="1" t="s">
        <v>369</v>
      </c>
      <c r="B30">
        <v>8</v>
      </c>
      <c r="C30">
        <v>2</v>
      </c>
      <c r="D30">
        <v>6</v>
      </c>
    </row>
    <row r="31" spans="1:4">
      <c r="A31" s="1" t="s">
        <v>369</v>
      </c>
      <c r="B31">
        <v>8</v>
      </c>
      <c r="C31">
        <v>2</v>
      </c>
      <c r="D31">
        <v>6</v>
      </c>
    </row>
    <row r="32" spans="1:4">
      <c r="A32" s="1" t="s">
        <v>369</v>
      </c>
      <c r="B32">
        <v>8</v>
      </c>
      <c r="C32">
        <v>2</v>
      </c>
      <c r="D32">
        <v>6</v>
      </c>
    </row>
    <row r="33" spans="1:4">
      <c r="A33" s="1" t="s">
        <v>369</v>
      </c>
      <c r="B33">
        <v>6</v>
      </c>
      <c r="C33">
        <v>2</v>
      </c>
      <c r="D33">
        <v>4</v>
      </c>
    </row>
    <row r="34" spans="1:4">
      <c r="A34" s="1" t="s">
        <v>369</v>
      </c>
      <c r="B34">
        <v>5</v>
      </c>
      <c r="C34">
        <v>2</v>
      </c>
      <c r="D34">
        <v>3</v>
      </c>
    </row>
    <row r="35" spans="1:4">
      <c r="A35" s="1" t="s">
        <v>369</v>
      </c>
      <c r="B35">
        <v>5</v>
      </c>
      <c r="C35">
        <v>2</v>
      </c>
      <c r="D35">
        <v>3</v>
      </c>
    </row>
    <row r="36" spans="1:4">
      <c r="A36" s="1" t="s">
        <v>369</v>
      </c>
      <c r="B36">
        <v>5</v>
      </c>
      <c r="C36">
        <v>2</v>
      </c>
      <c r="D36">
        <v>3</v>
      </c>
    </row>
    <row r="37" spans="1:4">
      <c r="A37" s="1" t="s">
        <v>369</v>
      </c>
      <c r="B37">
        <v>5</v>
      </c>
      <c r="C37">
        <v>2</v>
      </c>
      <c r="D37">
        <v>3</v>
      </c>
    </row>
    <row r="38" spans="1:4">
      <c r="A38" s="1" t="s">
        <v>369</v>
      </c>
      <c r="B38">
        <v>5</v>
      </c>
      <c r="C38">
        <v>2</v>
      </c>
      <c r="D38">
        <v>3</v>
      </c>
    </row>
    <row r="39" spans="1:4">
      <c r="A39" s="1" t="s">
        <v>369</v>
      </c>
      <c r="B39">
        <v>4</v>
      </c>
      <c r="C39">
        <v>2</v>
      </c>
      <c r="D39">
        <v>2</v>
      </c>
    </row>
    <row r="40" spans="1:4">
      <c r="A40" s="1" t="s">
        <v>369</v>
      </c>
      <c r="B40">
        <v>4</v>
      </c>
      <c r="C40">
        <v>2</v>
      </c>
      <c r="D40">
        <v>2</v>
      </c>
    </row>
    <row r="41" spans="1:4">
      <c r="A41" s="1" t="s">
        <v>369</v>
      </c>
      <c r="B41">
        <v>4</v>
      </c>
      <c r="C41">
        <v>2</v>
      </c>
      <c r="D41">
        <v>2</v>
      </c>
    </row>
    <row r="42" spans="1:4">
      <c r="A42" s="1" t="s">
        <v>369</v>
      </c>
      <c r="B42">
        <v>3</v>
      </c>
      <c r="C42">
        <v>2</v>
      </c>
      <c r="D42">
        <v>1</v>
      </c>
    </row>
    <row r="43" spans="1:4">
      <c r="A43" s="1" t="s">
        <v>369</v>
      </c>
      <c r="B43">
        <v>3</v>
      </c>
      <c r="C43">
        <v>2</v>
      </c>
      <c r="D43">
        <v>1</v>
      </c>
    </row>
    <row r="44" spans="1:4">
      <c r="A44" s="1" t="s">
        <v>369</v>
      </c>
      <c r="B44">
        <v>2</v>
      </c>
      <c r="C44">
        <v>2</v>
      </c>
      <c r="D44">
        <v>0</v>
      </c>
    </row>
    <row r="45" spans="1:4">
      <c r="A45" s="1" t="s">
        <v>369</v>
      </c>
      <c r="B45">
        <v>2</v>
      </c>
      <c r="C45">
        <v>2</v>
      </c>
      <c r="D45">
        <v>0</v>
      </c>
    </row>
    <row r="46" spans="1:4">
      <c r="A46" s="1" t="s">
        <v>369</v>
      </c>
      <c r="B46">
        <v>2</v>
      </c>
      <c r="C46">
        <v>2</v>
      </c>
      <c r="D46">
        <v>0</v>
      </c>
    </row>
    <row r="47" spans="1:4">
      <c r="A47" s="1" t="s">
        <v>369</v>
      </c>
      <c r="B47">
        <v>2</v>
      </c>
      <c r="C47">
        <v>2</v>
      </c>
      <c r="D47">
        <v>0</v>
      </c>
    </row>
    <row r="48" spans="1:4">
      <c r="A48" s="1" t="s">
        <v>369</v>
      </c>
      <c r="B48">
        <v>2</v>
      </c>
      <c r="C48">
        <v>2</v>
      </c>
      <c r="D48">
        <v>0</v>
      </c>
    </row>
    <row r="49" spans="1:4">
      <c r="A49" s="1" t="s">
        <v>369</v>
      </c>
      <c r="B49">
        <v>1</v>
      </c>
      <c r="C49">
        <v>2</v>
      </c>
      <c r="D49">
        <v>-1</v>
      </c>
    </row>
    <row r="50" spans="1:4">
      <c r="A50" s="1" t="s">
        <v>369</v>
      </c>
      <c r="B50">
        <v>45</v>
      </c>
      <c r="C50">
        <v>1</v>
      </c>
      <c r="D50">
        <v>44</v>
      </c>
    </row>
    <row r="51" spans="1:4">
      <c r="A51" s="1" t="s">
        <v>369</v>
      </c>
      <c r="B51">
        <v>13</v>
      </c>
      <c r="C51">
        <v>1</v>
      </c>
      <c r="D51">
        <v>12</v>
      </c>
    </row>
    <row r="52" spans="1:4">
      <c r="A52" s="1" t="s">
        <v>369</v>
      </c>
      <c r="B52">
        <v>11</v>
      </c>
      <c r="C52">
        <v>1</v>
      </c>
      <c r="D52">
        <v>10</v>
      </c>
    </row>
    <row r="53" spans="1:4">
      <c r="A53" s="1" t="s">
        <v>369</v>
      </c>
      <c r="B53">
        <v>9</v>
      </c>
      <c r="C53">
        <v>1</v>
      </c>
      <c r="D53">
        <v>8</v>
      </c>
    </row>
    <row r="54" spans="1:4">
      <c r="A54" s="1" t="s">
        <v>369</v>
      </c>
      <c r="B54">
        <v>8</v>
      </c>
      <c r="C54">
        <v>1</v>
      </c>
      <c r="D54">
        <v>7</v>
      </c>
    </row>
    <row r="55" spans="1:4">
      <c r="A55" s="1" t="s">
        <v>369</v>
      </c>
      <c r="B55">
        <v>7</v>
      </c>
      <c r="C55">
        <v>1</v>
      </c>
      <c r="D55">
        <v>6</v>
      </c>
    </row>
    <row r="56" spans="1:4">
      <c r="A56" s="1" t="s">
        <v>369</v>
      </c>
      <c r="B56">
        <v>7</v>
      </c>
      <c r="C56">
        <v>1</v>
      </c>
      <c r="D56">
        <v>6</v>
      </c>
    </row>
    <row r="57" spans="1:4">
      <c r="A57" s="1" t="s">
        <v>369</v>
      </c>
      <c r="B57">
        <v>6</v>
      </c>
      <c r="C57">
        <v>1</v>
      </c>
      <c r="D57">
        <v>5</v>
      </c>
    </row>
    <row r="58" spans="1:4">
      <c r="A58" s="1" t="s">
        <v>369</v>
      </c>
      <c r="B58">
        <v>6</v>
      </c>
      <c r="C58">
        <v>1</v>
      </c>
      <c r="D58">
        <v>5</v>
      </c>
    </row>
    <row r="59" spans="1:4">
      <c r="A59" s="1" t="s">
        <v>369</v>
      </c>
      <c r="B59">
        <v>5</v>
      </c>
      <c r="C59">
        <v>1</v>
      </c>
      <c r="D59">
        <v>4</v>
      </c>
    </row>
    <row r="60" spans="1:4">
      <c r="A60" s="1" t="s">
        <v>369</v>
      </c>
      <c r="B60">
        <v>5</v>
      </c>
      <c r="C60">
        <v>1</v>
      </c>
      <c r="D60">
        <v>4</v>
      </c>
    </row>
    <row r="61" spans="1:4">
      <c r="A61" s="1" t="s">
        <v>369</v>
      </c>
      <c r="B61">
        <v>5</v>
      </c>
      <c r="C61">
        <v>1</v>
      </c>
      <c r="D61">
        <v>4</v>
      </c>
    </row>
    <row r="62" spans="1:4">
      <c r="A62" s="1" t="s">
        <v>369</v>
      </c>
      <c r="B62">
        <v>5</v>
      </c>
      <c r="C62">
        <v>1</v>
      </c>
      <c r="D62">
        <v>4</v>
      </c>
    </row>
    <row r="63" spans="1:4">
      <c r="A63" s="1" t="s">
        <v>369</v>
      </c>
      <c r="B63">
        <v>4</v>
      </c>
      <c r="C63">
        <v>1</v>
      </c>
      <c r="D63">
        <v>3</v>
      </c>
    </row>
    <row r="64" spans="1:4">
      <c r="A64" s="1" t="s">
        <v>369</v>
      </c>
      <c r="B64">
        <v>4</v>
      </c>
      <c r="C64">
        <v>1</v>
      </c>
      <c r="D64">
        <v>3</v>
      </c>
    </row>
    <row r="65" spans="1:4">
      <c r="A65" s="1" t="s">
        <v>369</v>
      </c>
      <c r="B65">
        <v>4</v>
      </c>
      <c r="C65">
        <v>1</v>
      </c>
      <c r="D65">
        <v>3</v>
      </c>
    </row>
    <row r="66" spans="1:4">
      <c r="A66" s="1" t="s">
        <v>369</v>
      </c>
      <c r="B66">
        <v>4</v>
      </c>
      <c r="C66">
        <v>1</v>
      </c>
      <c r="D66">
        <v>3</v>
      </c>
    </row>
    <row r="67" spans="1:4">
      <c r="A67" s="1" t="s">
        <v>369</v>
      </c>
      <c r="B67">
        <v>4</v>
      </c>
      <c r="C67">
        <v>1</v>
      </c>
      <c r="D67">
        <v>3</v>
      </c>
    </row>
    <row r="68" spans="1:4">
      <c r="A68" s="1" t="s">
        <v>369</v>
      </c>
      <c r="B68">
        <v>4</v>
      </c>
      <c r="C68">
        <v>1</v>
      </c>
      <c r="D68">
        <v>3</v>
      </c>
    </row>
    <row r="69" spans="1:4">
      <c r="A69" s="1" t="s">
        <v>369</v>
      </c>
      <c r="B69">
        <v>3</v>
      </c>
      <c r="C69">
        <v>1</v>
      </c>
      <c r="D69">
        <v>2</v>
      </c>
    </row>
    <row r="70" spans="1:4">
      <c r="A70" s="1" t="s">
        <v>369</v>
      </c>
      <c r="B70">
        <v>3</v>
      </c>
      <c r="C70">
        <v>1</v>
      </c>
      <c r="D70">
        <v>2</v>
      </c>
    </row>
    <row r="71" spans="1:4">
      <c r="A71" s="1" t="s">
        <v>369</v>
      </c>
      <c r="B71">
        <v>3</v>
      </c>
      <c r="C71">
        <v>1</v>
      </c>
      <c r="D71">
        <v>2</v>
      </c>
    </row>
    <row r="72" spans="1:4">
      <c r="A72" s="1" t="s">
        <v>369</v>
      </c>
      <c r="B72">
        <v>3</v>
      </c>
      <c r="C72">
        <v>1</v>
      </c>
      <c r="D72">
        <v>2</v>
      </c>
    </row>
    <row r="73" spans="1:4">
      <c r="A73" s="1" t="s">
        <v>369</v>
      </c>
      <c r="B73">
        <v>3</v>
      </c>
      <c r="C73">
        <v>1</v>
      </c>
      <c r="D73">
        <v>2</v>
      </c>
    </row>
    <row r="74" spans="1:4">
      <c r="A74" s="1" t="s">
        <v>369</v>
      </c>
      <c r="B74">
        <v>3</v>
      </c>
      <c r="C74">
        <v>1</v>
      </c>
      <c r="D74">
        <v>2</v>
      </c>
    </row>
    <row r="75" spans="1:4">
      <c r="A75" s="1" t="s">
        <v>369</v>
      </c>
      <c r="B75">
        <v>3</v>
      </c>
      <c r="C75">
        <v>1</v>
      </c>
      <c r="D75">
        <v>2</v>
      </c>
    </row>
    <row r="76" spans="1:4">
      <c r="A76" s="1" t="s">
        <v>369</v>
      </c>
      <c r="B76">
        <v>3</v>
      </c>
      <c r="C76">
        <v>1</v>
      </c>
      <c r="D76">
        <v>2</v>
      </c>
    </row>
    <row r="77" spans="1:4">
      <c r="A77" s="1" t="s">
        <v>369</v>
      </c>
      <c r="B77">
        <v>3</v>
      </c>
      <c r="C77">
        <v>1</v>
      </c>
      <c r="D77">
        <v>2</v>
      </c>
    </row>
    <row r="78" spans="1:4">
      <c r="A78" s="1" t="s">
        <v>369</v>
      </c>
      <c r="B78">
        <v>2</v>
      </c>
      <c r="C78">
        <v>1</v>
      </c>
      <c r="D78">
        <v>1</v>
      </c>
    </row>
    <row r="79" spans="1:4">
      <c r="A79" s="1" t="s">
        <v>369</v>
      </c>
      <c r="B79">
        <v>2</v>
      </c>
      <c r="C79">
        <v>1</v>
      </c>
      <c r="D79">
        <v>1</v>
      </c>
    </row>
    <row r="80" spans="1:4">
      <c r="A80" s="1" t="s">
        <v>369</v>
      </c>
      <c r="B80">
        <v>2</v>
      </c>
      <c r="C80">
        <v>1</v>
      </c>
      <c r="D80">
        <v>1</v>
      </c>
    </row>
    <row r="81" spans="1:4">
      <c r="A81" s="1" t="s">
        <v>369</v>
      </c>
      <c r="B81">
        <v>2</v>
      </c>
      <c r="C81">
        <v>1</v>
      </c>
      <c r="D81">
        <v>1</v>
      </c>
    </row>
    <row r="82" spans="1:4">
      <c r="A82" s="1" t="s">
        <v>369</v>
      </c>
      <c r="B82">
        <v>2</v>
      </c>
      <c r="C82">
        <v>1</v>
      </c>
      <c r="D82">
        <v>1</v>
      </c>
    </row>
    <row r="83" spans="1:4">
      <c r="A83" s="1" t="s">
        <v>369</v>
      </c>
      <c r="B83">
        <v>2</v>
      </c>
      <c r="C83">
        <v>1</v>
      </c>
      <c r="D83">
        <v>1</v>
      </c>
    </row>
    <row r="84" spans="1:4">
      <c r="A84" s="1" t="s">
        <v>369</v>
      </c>
      <c r="B84">
        <v>2</v>
      </c>
      <c r="C84">
        <v>1</v>
      </c>
      <c r="D84">
        <v>1</v>
      </c>
    </row>
    <row r="85" spans="1:4">
      <c r="A85" s="1" t="s">
        <v>369</v>
      </c>
      <c r="B85">
        <v>2</v>
      </c>
      <c r="C85">
        <v>1</v>
      </c>
      <c r="D85">
        <v>1</v>
      </c>
    </row>
    <row r="86" spans="1:4">
      <c r="A86" s="1" t="s">
        <v>369</v>
      </c>
      <c r="B86">
        <v>2</v>
      </c>
      <c r="C86">
        <v>1</v>
      </c>
      <c r="D86">
        <v>1</v>
      </c>
    </row>
    <row r="87" spans="1:4">
      <c r="A87" s="1" t="s">
        <v>369</v>
      </c>
      <c r="B87">
        <v>2</v>
      </c>
      <c r="C87">
        <v>1</v>
      </c>
      <c r="D87">
        <v>1</v>
      </c>
    </row>
    <row r="88" spans="1:4">
      <c r="A88" s="1" t="s">
        <v>369</v>
      </c>
      <c r="B88">
        <v>2</v>
      </c>
      <c r="C88">
        <v>1</v>
      </c>
      <c r="D88">
        <v>1</v>
      </c>
    </row>
    <row r="89" spans="1:4">
      <c r="A89" s="1" t="s">
        <v>369</v>
      </c>
      <c r="B89">
        <v>2</v>
      </c>
      <c r="C89">
        <v>1</v>
      </c>
      <c r="D89">
        <v>1</v>
      </c>
    </row>
    <row r="90" spans="1:4">
      <c r="A90" s="1" t="s">
        <v>369</v>
      </c>
      <c r="B90">
        <v>2</v>
      </c>
      <c r="C90">
        <v>1</v>
      </c>
      <c r="D90">
        <v>1</v>
      </c>
    </row>
    <row r="91" spans="1:4">
      <c r="A91" s="1" t="s">
        <v>369</v>
      </c>
      <c r="B91">
        <v>2</v>
      </c>
      <c r="C91">
        <v>1</v>
      </c>
      <c r="D91">
        <v>1</v>
      </c>
    </row>
    <row r="92" spans="1:4">
      <c r="A92" s="1" t="s">
        <v>369</v>
      </c>
      <c r="B92">
        <v>2</v>
      </c>
      <c r="C92">
        <v>1</v>
      </c>
      <c r="D92">
        <v>1</v>
      </c>
    </row>
    <row r="93" spans="1:4">
      <c r="A93" s="1" t="s">
        <v>369</v>
      </c>
      <c r="B93">
        <v>2</v>
      </c>
      <c r="C93">
        <v>1</v>
      </c>
      <c r="D93">
        <v>1</v>
      </c>
    </row>
    <row r="94" spans="1:4">
      <c r="A94" s="1" t="s">
        <v>369</v>
      </c>
      <c r="B94">
        <v>2</v>
      </c>
      <c r="C94">
        <v>1</v>
      </c>
      <c r="D94">
        <v>1</v>
      </c>
    </row>
    <row r="95" spans="1:4">
      <c r="A95" s="1" t="s">
        <v>369</v>
      </c>
      <c r="B95">
        <v>2</v>
      </c>
      <c r="C95">
        <v>1</v>
      </c>
      <c r="D95">
        <v>1</v>
      </c>
    </row>
    <row r="96" spans="1:4">
      <c r="A96" s="1" t="s">
        <v>369</v>
      </c>
      <c r="B96">
        <v>2</v>
      </c>
      <c r="C96">
        <v>1</v>
      </c>
      <c r="D96">
        <v>1</v>
      </c>
    </row>
    <row r="97" spans="1:4">
      <c r="A97" s="1" t="s">
        <v>369</v>
      </c>
      <c r="B97">
        <v>2</v>
      </c>
      <c r="C97">
        <v>1</v>
      </c>
      <c r="D97">
        <v>1</v>
      </c>
    </row>
    <row r="98" spans="1:4">
      <c r="A98" s="1" t="s">
        <v>369</v>
      </c>
      <c r="B98">
        <v>2</v>
      </c>
      <c r="C98">
        <v>1</v>
      </c>
      <c r="D98">
        <v>1</v>
      </c>
    </row>
    <row r="99" spans="1:4">
      <c r="A99" s="1" t="s">
        <v>369</v>
      </c>
      <c r="B99">
        <v>2</v>
      </c>
      <c r="C99">
        <v>1</v>
      </c>
      <c r="D99">
        <v>1</v>
      </c>
    </row>
    <row r="100" spans="1:4">
      <c r="A100" s="1" t="s">
        <v>369</v>
      </c>
      <c r="B100">
        <v>2</v>
      </c>
      <c r="C100">
        <v>1</v>
      </c>
      <c r="D100">
        <v>1</v>
      </c>
    </row>
    <row r="101" spans="1:4">
      <c r="A101" s="1" t="s">
        <v>369</v>
      </c>
      <c r="B101">
        <v>1</v>
      </c>
      <c r="C101">
        <v>1</v>
      </c>
      <c r="D101">
        <v>0</v>
      </c>
    </row>
    <row r="102" spans="1:4">
      <c r="A102" s="1" t="s">
        <v>369</v>
      </c>
      <c r="B102">
        <v>1</v>
      </c>
      <c r="C102">
        <v>1</v>
      </c>
      <c r="D102">
        <v>0</v>
      </c>
    </row>
    <row r="103" spans="1:4">
      <c r="A103" s="1" t="s">
        <v>369</v>
      </c>
      <c r="B103">
        <v>1</v>
      </c>
      <c r="C103">
        <v>1</v>
      </c>
      <c r="D103">
        <v>0</v>
      </c>
    </row>
    <row r="104" spans="1:4">
      <c r="A104" s="1" t="s">
        <v>369</v>
      </c>
      <c r="B104">
        <v>1</v>
      </c>
      <c r="C104">
        <v>1</v>
      </c>
      <c r="D104">
        <v>0</v>
      </c>
    </row>
    <row r="105" spans="1:4">
      <c r="A105" s="1" t="s">
        <v>369</v>
      </c>
      <c r="B105">
        <v>1</v>
      </c>
      <c r="C105">
        <v>1</v>
      </c>
      <c r="D105">
        <v>0</v>
      </c>
    </row>
    <row r="106" spans="1:4">
      <c r="A106" s="1" t="s">
        <v>369</v>
      </c>
      <c r="B106">
        <v>1</v>
      </c>
      <c r="C106">
        <v>1</v>
      </c>
      <c r="D106">
        <v>0</v>
      </c>
    </row>
    <row r="107" spans="1:4">
      <c r="A107" s="1" t="s">
        <v>369</v>
      </c>
      <c r="B107">
        <v>1</v>
      </c>
      <c r="C107">
        <v>1</v>
      </c>
      <c r="D107">
        <v>0</v>
      </c>
    </row>
    <row r="108" spans="1:4">
      <c r="A108" s="1" t="s">
        <v>369</v>
      </c>
      <c r="B108">
        <v>1</v>
      </c>
      <c r="C108">
        <v>1</v>
      </c>
      <c r="D108">
        <v>0</v>
      </c>
    </row>
    <row r="109" spans="1:4">
      <c r="A109" s="1" t="s">
        <v>369</v>
      </c>
      <c r="B109">
        <v>1</v>
      </c>
      <c r="C109">
        <v>1</v>
      </c>
      <c r="D109">
        <v>0</v>
      </c>
    </row>
    <row r="110" spans="1:4">
      <c r="A110" s="1" t="s">
        <v>369</v>
      </c>
      <c r="B110">
        <v>1</v>
      </c>
      <c r="C110">
        <v>1</v>
      </c>
      <c r="D110">
        <v>0</v>
      </c>
    </row>
    <row r="111" spans="1:4">
      <c r="A111" s="1" t="s">
        <v>369</v>
      </c>
      <c r="B111">
        <v>1</v>
      </c>
      <c r="C111">
        <v>1</v>
      </c>
      <c r="D111">
        <v>0</v>
      </c>
    </row>
    <row r="112" spans="1:4">
      <c r="A112" s="1" t="s">
        <v>369</v>
      </c>
      <c r="B112">
        <v>1</v>
      </c>
      <c r="C112">
        <v>1</v>
      </c>
      <c r="D112">
        <v>0</v>
      </c>
    </row>
    <row r="113" spans="1:4">
      <c r="A113" s="1" t="s">
        <v>369</v>
      </c>
      <c r="B113">
        <v>1</v>
      </c>
      <c r="C113">
        <v>1</v>
      </c>
      <c r="D113">
        <v>0</v>
      </c>
    </row>
    <row r="114" spans="1:4">
      <c r="A114" s="1" t="s">
        <v>369</v>
      </c>
      <c r="B114">
        <v>1</v>
      </c>
      <c r="C114">
        <v>1</v>
      </c>
      <c r="D114">
        <v>0</v>
      </c>
    </row>
    <row r="115" spans="1:4">
      <c r="A115" s="1" t="s">
        <v>369</v>
      </c>
      <c r="B115">
        <v>1</v>
      </c>
      <c r="C115">
        <v>1</v>
      </c>
      <c r="D115">
        <v>0</v>
      </c>
    </row>
    <row r="116" spans="1:4">
      <c r="A116" s="1" t="s">
        <v>369</v>
      </c>
      <c r="B116">
        <v>1</v>
      </c>
      <c r="C116">
        <v>1</v>
      </c>
      <c r="D116">
        <v>0</v>
      </c>
    </row>
    <row r="117" spans="1:4">
      <c r="A117" s="1" t="s">
        <v>369</v>
      </c>
      <c r="B117">
        <v>1</v>
      </c>
      <c r="C117">
        <v>1</v>
      </c>
      <c r="D117">
        <v>0</v>
      </c>
    </row>
    <row r="118" spans="1:4">
      <c r="A118" s="1" t="s">
        <v>369</v>
      </c>
      <c r="B118">
        <v>1</v>
      </c>
      <c r="C118">
        <v>1</v>
      </c>
      <c r="D118">
        <v>0</v>
      </c>
    </row>
    <row r="119" spans="1:4">
      <c r="A119" s="1" t="s">
        <v>369</v>
      </c>
      <c r="B119">
        <v>1</v>
      </c>
      <c r="C119">
        <v>1</v>
      </c>
      <c r="D119">
        <v>0</v>
      </c>
    </row>
    <row r="120" spans="1:4">
      <c r="A120" s="1" t="s">
        <v>369</v>
      </c>
      <c r="B120">
        <v>1</v>
      </c>
      <c r="C120">
        <v>1</v>
      </c>
      <c r="D120">
        <v>0</v>
      </c>
    </row>
    <row r="121" spans="1:4">
      <c r="A121" s="1" t="s">
        <v>369</v>
      </c>
      <c r="B121">
        <v>1</v>
      </c>
      <c r="C121">
        <v>1</v>
      </c>
      <c r="D121">
        <v>0</v>
      </c>
    </row>
    <row r="122" spans="1:4">
      <c r="A122" s="1" t="s">
        <v>369</v>
      </c>
      <c r="B122">
        <v>1</v>
      </c>
      <c r="C122">
        <v>1</v>
      </c>
      <c r="D122">
        <v>0</v>
      </c>
    </row>
    <row r="123" spans="1:4">
      <c r="A123" s="1" t="s">
        <v>369</v>
      </c>
      <c r="B123">
        <v>1</v>
      </c>
      <c r="C123">
        <v>1</v>
      </c>
      <c r="D123">
        <v>0</v>
      </c>
    </row>
    <row r="124" spans="1:4">
      <c r="A124" s="1" t="s">
        <v>369</v>
      </c>
      <c r="B124">
        <v>1</v>
      </c>
      <c r="C124">
        <v>1</v>
      </c>
      <c r="D124">
        <v>0</v>
      </c>
    </row>
    <row r="125" spans="1:4">
      <c r="A125" s="1" t="s">
        <v>369</v>
      </c>
      <c r="B125">
        <v>1</v>
      </c>
      <c r="C125">
        <v>1</v>
      </c>
      <c r="D125">
        <v>0</v>
      </c>
    </row>
    <row r="126" spans="1:4">
      <c r="A126" s="1" t="s">
        <v>369</v>
      </c>
      <c r="B126">
        <v>1</v>
      </c>
      <c r="C126">
        <v>1</v>
      </c>
      <c r="D126">
        <v>0</v>
      </c>
    </row>
    <row r="127" spans="1:4">
      <c r="A127" s="1" t="s">
        <v>369</v>
      </c>
      <c r="B127">
        <v>1</v>
      </c>
      <c r="C127">
        <v>1</v>
      </c>
      <c r="D127">
        <v>0</v>
      </c>
    </row>
    <row r="128" spans="1:4">
      <c r="A128" s="1" t="s">
        <v>369</v>
      </c>
      <c r="B128">
        <v>1</v>
      </c>
      <c r="C128">
        <v>1</v>
      </c>
      <c r="D128">
        <v>0</v>
      </c>
    </row>
    <row r="129" spans="1:4">
      <c r="A129" s="1" t="s">
        <v>369</v>
      </c>
      <c r="B129">
        <v>1</v>
      </c>
      <c r="C129">
        <v>1</v>
      </c>
      <c r="D129">
        <v>0</v>
      </c>
    </row>
    <row r="130" spans="1:4">
      <c r="A130" s="1" t="s">
        <v>369</v>
      </c>
      <c r="B130">
        <v>1</v>
      </c>
      <c r="C130">
        <v>1</v>
      </c>
      <c r="D130">
        <v>0</v>
      </c>
    </row>
    <row r="131" spans="1:4">
      <c r="A131" s="1" t="s">
        <v>369</v>
      </c>
      <c r="B131">
        <v>1</v>
      </c>
      <c r="C131">
        <v>1</v>
      </c>
      <c r="D131">
        <v>0</v>
      </c>
    </row>
    <row r="132" spans="1:4">
      <c r="A132" s="1" t="s">
        <v>369</v>
      </c>
      <c r="B132">
        <v>1</v>
      </c>
      <c r="C132">
        <v>1</v>
      </c>
      <c r="D132">
        <v>0</v>
      </c>
    </row>
    <row r="133" spans="1:4">
      <c r="A133" s="1" t="s">
        <v>369</v>
      </c>
      <c r="B133">
        <v>1</v>
      </c>
      <c r="C133">
        <v>1</v>
      </c>
      <c r="D133">
        <v>0</v>
      </c>
    </row>
    <row r="134" spans="1:4">
      <c r="A134" s="1" t="s">
        <v>369</v>
      </c>
      <c r="B134">
        <v>1</v>
      </c>
      <c r="C134">
        <v>1</v>
      </c>
      <c r="D134">
        <v>0</v>
      </c>
    </row>
    <row r="135" spans="1:4">
      <c r="A135" s="1" t="s">
        <v>369</v>
      </c>
      <c r="B135">
        <v>1</v>
      </c>
      <c r="C135">
        <v>1</v>
      </c>
      <c r="D135">
        <v>0</v>
      </c>
    </row>
    <row r="136" spans="1:4">
      <c r="A136" s="1" t="s">
        <v>369</v>
      </c>
      <c r="B136">
        <v>1</v>
      </c>
      <c r="C136">
        <v>1</v>
      </c>
      <c r="D136">
        <v>0</v>
      </c>
    </row>
    <row r="137" spans="1:4">
      <c r="A137" s="1" t="s">
        <v>369</v>
      </c>
      <c r="B137">
        <v>1</v>
      </c>
      <c r="C137">
        <v>1</v>
      </c>
      <c r="D137">
        <v>0</v>
      </c>
    </row>
    <row r="138" spans="1:4">
      <c r="A138" s="1" t="s">
        <v>369</v>
      </c>
      <c r="B138">
        <v>1</v>
      </c>
      <c r="C138">
        <v>1</v>
      </c>
      <c r="D138">
        <v>0</v>
      </c>
    </row>
    <row r="139" spans="1:4">
      <c r="A139" s="1" t="s">
        <v>369</v>
      </c>
      <c r="B139">
        <v>1</v>
      </c>
      <c r="C139">
        <v>1</v>
      </c>
      <c r="D139">
        <v>0</v>
      </c>
    </row>
    <row r="140" spans="1:4">
      <c r="A140" s="1" t="s">
        <v>369</v>
      </c>
      <c r="B140">
        <v>1</v>
      </c>
      <c r="C140">
        <v>1</v>
      </c>
      <c r="D140">
        <v>0</v>
      </c>
    </row>
    <row r="141" spans="1:4">
      <c r="A141" s="1" t="s">
        <v>369</v>
      </c>
      <c r="B141">
        <v>1</v>
      </c>
      <c r="C141">
        <v>1</v>
      </c>
      <c r="D141">
        <v>0</v>
      </c>
    </row>
    <row r="142" spans="1:4">
      <c r="A142" s="1" t="s">
        <v>369</v>
      </c>
      <c r="B142">
        <v>1</v>
      </c>
      <c r="C142">
        <v>1</v>
      </c>
      <c r="D142">
        <v>0</v>
      </c>
    </row>
    <row r="143" spans="1:4">
      <c r="A143" s="1" t="s">
        <v>369</v>
      </c>
      <c r="B143">
        <v>1</v>
      </c>
      <c r="C143">
        <v>1</v>
      </c>
      <c r="D143">
        <v>0</v>
      </c>
    </row>
    <row r="144" spans="1:4">
      <c r="A144" s="1" t="s">
        <v>369</v>
      </c>
      <c r="B144">
        <v>1</v>
      </c>
      <c r="C144">
        <v>1</v>
      </c>
      <c r="D144">
        <v>0</v>
      </c>
    </row>
    <row r="145" spans="1:4">
      <c r="A145" s="1" t="s">
        <v>369</v>
      </c>
      <c r="B145">
        <v>1</v>
      </c>
      <c r="C145">
        <v>1</v>
      </c>
      <c r="D145">
        <v>0</v>
      </c>
    </row>
    <row r="146" spans="1:4">
      <c r="A146" s="1" t="s">
        <v>369</v>
      </c>
      <c r="B146">
        <v>1</v>
      </c>
      <c r="C146">
        <v>1</v>
      </c>
      <c r="D146">
        <v>0</v>
      </c>
    </row>
    <row r="147" spans="1:4">
      <c r="A147" s="1" t="s">
        <v>369</v>
      </c>
      <c r="B147">
        <v>1</v>
      </c>
      <c r="C147">
        <v>1</v>
      </c>
      <c r="D147">
        <v>0</v>
      </c>
    </row>
    <row r="148" spans="1:4">
      <c r="A148" s="1" t="s">
        <v>369</v>
      </c>
      <c r="B148">
        <v>1</v>
      </c>
      <c r="C148">
        <v>1</v>
      </c>
      <c r="D148">
        <v>0</v>
      </c>
    </row>
    <row r="149" spans="1:4">
      <c r="A149" s="1" t="s">
        <v>369</v>
      </c>
      <c r="B149">
        <v>1</v>
      </c>
      <c r="C149">
        <v>1</v>
      </c>
      <c r="D149">
        <v>0</v>
      </c>
    </row>
    <row r="150" spans="1:4">
      <c r="A150" s="1" t="s">
        <v>369</v>
      </c>
      <c r="B150">
        <v>1</v>
      </c>
      <c r="C150">
        <v>1</v>
      </c>
      <c r="D150">
        <v>0</v>
      </c>
    </row>
    <row r="151" spans="1:4">
      <c r="A151" s="1" t="s">
        <v>369</v>
      </c>
      <c r="B151">
        <v>1</v>
      </c>
      <c r="C151">
        <v>1</v>
      </c>
      <c r="D151">
        <v>0</v>
      </c>
    </row>
    <row r="152" spans="1:4">
      <c r="A152" s="1" t="s">
        <v>369</v>
      </c>
      <c r="B152">
        <v>1</v>
      </c>
      <c r="C152">
        <v>1</v>
      </c>
      <c r="D152">
        <v>0</v>
      </c>
    </row>
    <row r="153" spans="1:4">
      <c r="A153" s="1" t="s">
        <v>369</v>
      </c>
      <c r="B153">
        <v>1</v>
      </c>
      <c r="C153">
        <v>1</v>
      </c>
      <c r="D153">
        <v>0</v>
      </c>
    </row>
    <row r="154" spans="1:4">
      <c r="A154" s="1" t="s">
        <v>369</v>
      </c>
      <c r="B154">
        <v>1</v>
      </c>
      <c r="C154">
        <v>1</v>
      </c>
      <c r="D154">
        <v>0</v>
      </c>
    </row>
    <row r="155" spans="1:4">
      <c r="A155" s="1" t="s">
        <v>369</v>
      </c>
      <c r="B155">
        <v>1</v>
      </c>
      <c r="C155">
        <v>1</v>
      </c>
      <c r="D155">
        <v>0</v>
      </c>
    </row>
    <row r="156" spans="1:4">
      <c r="A156" s="1" t="s">
        <v>369</v>
      </c>
      <c r="B156">
        <v>1</v>
      </c>
      <c r="C156">
        <v>1</v>
      </c>
      <c r="D156">
        <v>0</v>
      </c>
    </row>
    <row r="157" spans="1:4">
      <c r="A157" s="1" t="s">
        <v>369</v>
      </c>
      <c r="B157">
        <v>1</v>
      </c>
      <c r="C157">
        <v>1</v>
      </c>
      <c r="D157">
        <v>0</v>
      </c>
    </row>
    <row r="158" spans="1:4">
      <c r="A158" s="1" t="s">
        <v>369</v>
      </c>
      <c r="B158">
        <v>1</v>
      </c>
      <c r="C158">
        <v>1</v>
      </c>
      <c r="D158">
        <v>0</v>
      </c>
    </row>
    <row r="159" spans="1:4">
      <c r="A159" s="1" t="s">
        <v>369</v>
      </c>
      <c r="B159">
        <v>1</v>
      </c>
      <c r="C159">
        <v>1</v>
      </c>
      <c r="D159">
        <v>0</v>
      </c>
    </row>
    <row r="160" spans="1:4">
      <c r="A160" s="1" t="s">
        <v>369</v>
      </c>
      <c r="B160">
        <v>1</v>
      </c>
      <c r="C160">
        <v>1</v>
      </c>
      <c r="D160">
        <v>0</v>
      </c>
    </row>
    <row r="161" spans="1:4">
      <c r="A161" s="1" t="s">
        <v>369</v>
      </c>
      <c r="B161">
        <v>1</v>
      </c>
      <c r="C161">
        <v>1</v>
      </c>
      <c r="D161">
        <v>0</v>
      </c>
    </row>
    <row r="162" spans="1:4">
      <c r="A162" s="1" t="s">
        <v>369</v>
      </c>
      <c r="B162">
        <v>1</v>
      </c>
      <c r="C162">
        <v>1</v>
      </c>
      <c r="D162">
        <v>0</v>
      </c>
    </row>
    <row r="163" spans="1:4">
      <c r="A163" s="1" t="s">
        <v>369</v>
      </c>
      <c r="B163">
        <v>1</v>
      </c>
      <c r="C163">
        <v>1</v>
      </c>
      <c r="D163">
        <v>0</v>
      </c>
    </row>
    <row r="164" spans="1:4">
      <c r="A164" s="1" t="s">
        <v>369</v>
      </c>
      <c r="B164">
        <v>1</v>
      </c>
      <c r="C164">
        <v>1</v>
      </c>
      <c r="D164">
        <v>0</v>
      </c>
    </row>
    <row r="165" spans="1:4">
      <c r="A165" s="1" t="s">
        <v>369</v>
      </c>
      <c r="B165">
        <v>1</v>
      </c>
      <c r="C165">
        <v>1</v>
      </c>
      <c r="D165">
        <v>0</v>
      </c>
    </row>
    <row r="166" spans="1:4">
      <c r="A166" s="1" t="s">
        <v>369</v>
      </c>
      <c r="B166">
        <v>22</v>
      </c>
      <c r="C166">
        <v>0</v>
      </c>
      <c r="D166">
        <v>22</v>
      </c>
    </row>
    <row r="167" spans="1:4">
      <c r="A167" s="1" t="s">
        <v>369</v>
      </c>
      <c r="B167">
        <v>15</v>
      </c>
      <c r="C167">
        <v>0</v>
      </c>
      <c r="D167">
        <v>15</v>
      </c>
    </row>
    <row r="168" spans="1:4">
      <c r="A168" s="1" t="s">
        <v>369</v>
      </c>
      <c r="B168">
        <v>8</v>
      </c>
      <c r="C168">
        <v>0</v>
      </c>
      <c r="D168">
        <v>8</v>
      </c>
    </row>
    <row r="169" spans="1:4">
      <c r="A169" s="1" t="s">
        <v>369</v>
      </c>
      <c r="B169">
        <v>6</v>
      </c>
      <c r="C169">
        <v>0</v>
      </c>
      <c r="D169">
        <v>6</v>
      </c>
    </row>
    <row r="170" spans="1:4">
      <c r="A170" s="1" t="s">
        <v>369</v>
      </c>
      <c r="B170">
        <v>6</v>
      </c>
      <c r="C170">
        <v>0</v>
      </c>
      <c r="D170">
        <v>6</v>
      </c>
    </row>
    <row r="171" spans="1:4">
      <c r="A171" s="1" t="s">
        <v>369</v>
      </c>
      <c r="B171">
        <v>6</v>
      </c>
      <c r="C171">
        <v>0</v>
      </c>
      <c r="D171">
        <v>6</v>
      </c>
    </row>
    <row r="172" spans="1:4">
      <c r="A172" s="1" t="s">
        <v>369</v>
      </c>
      <c r="B172">
        <v>6</v>
      </c>
      <c r="C172">
        <v>0</v>
      </c>
      <c r="D172">
        <v>6</v>
      </c>
    </row>
    <row r="173" spans="1:4">
      <c r="A173" s="1" t="s">
        <v>369</v>
      </c>
      <c r="B173">
        <v>5</v>
      </c>
      <c r="C173">
        <v>0</v>
      </c>
      <c r="D173">
        <v>5</v>
      </c>
    </row>
    <row r="174" spans="1:4">
      <c r="A174" s="1" t="s">
        <v>369</v>
      </c>
      <c r="B174">
        <v>5</v>
      </c>
      <c r="C174">
        <v>0</v>
      </c>
      <c r="D174">
        <v>5</v>
      </c>
    </row>
    <row r="175" spans="1:4">
      <c r="A175" s="1" t="s">
        <v>369</v>
      </c>
      <c r="B175">
        <v>4</v>
      </c>
      <c r="C175">
        <v>0</v>
      </c>
      <c r="D175">
        <v>4</v>
      </c>
    </row>
    <row r="176" spans="1:4">
      <c r="A176" s="1" t="s">
        <v>369</v>
      </c>
      <c r="B176">
        <v>4</v>
      </c>
      <c r="C176">
        <v>0</v>
      </c>
      <c r="D176">
        <v>4</v>
      </c>
    </row>
    <row r="177" spans="1:4">
      <c r="A177" s="1" t="s">
        <v>369</v>
      </c>
      <c r="B177">
        <v>4</v>
      </c>
      <c r="C177">
        <v>0</v>
      </c>
      <c r="D177">
        <v>4</v>
      </c>
    </row>
    <row r="178" spans="1:4">
      <c r="A178" s="1" t="s">
        <v>369</v>
      </c>
      <c r="B178">
        <v>4</v>
      </c>
      <c r="C178">
        <v>0</v>
      </c>
      <c r="D178">
        <v>4</v>
      </c>
    </row>
    <row r="179" spans="1:4">
      <c r="A179" s="1" t="s">
        <v>369</v>
      </c>
      <c r="B179">
        <v>4</v>
      </c>
      <c r="C179">
        <v>0</v>
      </c>
      <c r="D179">
        <v>4</v>
      </c>
    </row>
    <row r="180" spans="1:4">
      <c r="A180" s="1" t="s">
        <v>369</v>
      </c>
      <c r="B180">
        <v>4</v>
      </c>
      <c r="C180">
        <v>0</v>
      </c>
      <c r="D180">
        <v>4</v>
      </c>
    </row>
    <row r="181" spans="1:4">
      <c r="A181" s="1" t="s">
        <v>369</v>
      </c>
      <c r="B181">
        <v>4</v>
      </c>
      <c r="C181">
        <v>0</v>
      </c>
      <c r="D181">
        <v>4</v>
      </c>
    </row>
    <row r="182" spans="1:4">
      <c r="A182" s="1" t="s">
        <v>369</v>
      </c>
      <c r="B182">
        <v>4</v>
      </c>
      <c r="C182">
        <v>0</v>
      </c>
      <c r="D182">
        <v>4</v>
      </c>
    </row>
    <row r="183" spans="1:4">
      <c r="A183" s="1" t="s">
        <v>369</v>
      </c>
      <c r="B183">
        <v>4</v>
      </c>
      <c r="C183">
        <v>0</v>
      </c>
      <c r="D183">
        <v>4</v>
      </c>
    </row>
    <row r="184" spans="1:4">
      <c r="A184" s="1" t="s">
        <v>369</v>
      </c>
      <c r="B184">
        <v>3</v>
      </c>
      <c r="C184">
        <v>0</v>
      </c>
      <c r="D184">
        <v>3</v>
      </c>
    </row>
    <row r="185" spans="1:4">
      <c r="A185" s="1" t="s">
        <v>369</v>
      </c>
      <c r="B185">
        <v>3</v>
      </c>
      <c r="C185">
        <v>0</v>
      </c>
      <c r="D185">
        <v>3</v>
      </c>
    </row>
    <row r="186" spans="1:4">
      <c r="A186" s="1" t="s">
        <v>369</v>
      </c>
      <c r="B186">
        <v>3</v>
      </c>
      <c r="C186">
        <v>0</v>
      </c>
      <c r="D186">
        <v>3</v>
      </c>
    </row>
    <row r="187" spans="1:4">
      <c r="A187" s="1" t="s">
        <v>369</v>
      </c>
      <c r="B187">
        <v>3</v>
      </c>
      <c r="C187">
        <v>0</v>
      </c>
      <c r="D187">
        <v>3</v>
      </c>
    </row>
    <row r="188" spans="1:4">
      <c r="A188" s="1" t="s">
        <v>369</v>
      </c>
      <c r="B188">
        <v>3</v>
      </c>
      <c r="C188">
        <v>0</v>
      </c>
      <c r="D188">
        <v>3</v>
      </c>
    </row>
    <row r="189" spans="1:4">
      <c r="A189" s="1" t="s">
        <v>369</v>
      </c>
      <c r="B189">
        <v>3</v>
      </c>
      <c r="C189">
        <v>0</v>
      </c>
      <c r="D189">
        <v>3</v>
      </c>
    </row>
    <row r="190" spans="1:4">
      <c r="A190" s="1" t="s">
        <v>369</v>
      </c>
      <c r="B190">
        <v>2</v>
      </c>
      <c r="C190">
        <v>0</v>
      </c>
      <c r="D190">
        <v>2</v>
      </c>
    </row>
    <row r="191" spans="1:4">
      <c r="A191" s="1" t="s">
        <v>369</v>
      </c>
      <c r="B191">
        <v>2</v>
      </c>
      <c r="C191">
        <v>0</v>
      </c>
      <c r="D191">
        <v>2</v>
      </c>
    </row>
    <row r="192" spans="1:4">
      <c r="A192" s="1" t="s">
        <v>369</v>
      </c>
      <c r="B192">
        <v>2</v>
      </c>
      <c r="C192">
        <v>0</v>
      </c>
      <c r="D192">
        <v>2</v>
      </c>
    </row>
    <row r="193" spans="1:4">
      <c r="A193" s="1" t="s">
        <v>369</v>
      </c>
      <c r="B193">
        <v>2</v>
      </c>
      <c r="C193">
        <v>0</v>
      </c>
      <c r="D193">
        <v>2</v>
      </c>
    </row>
    <row r="194" spans="1:4">
      <c r="A194" s="1" t="s">
        <v>369</v>
      </c>
      <c r="B194">
        <v>2</v>
      </c>
      <c r="C194">
        <v>0</v>
      </c>
      <c r="D194">
        <v>2</v>
      </c>
    </row>
    <row r="195" spans="1:4">
      <c r="A195" s="1" t="s">
        <v>369</v>
      </c>
      <c r="B195">
        <v>2</v>
      </c>
      <c r="C195">
        <v>0</v>
      </c>
      <c r="D195">
        <v>2</v>
      </c>
    </row>
    <row r="196" spans="1:4">
      <c r="A196" s="1" t="s">
        <v>369</v>
      </c>
      <c r="B196">
        <v>2</v>
      </c>
      <c r="C196">
        <v>0</v>
      </c>
      <c r="D196">
        <v>2</v>
      </c>
    </row>
    <row r="197" spans="1:4">
      <c r="A197" s="1" t="s">
        <v>369</v>
      </c>
      <c r="B197">
        <v>2</v>
      </c>
      <c r="C197">
        <v>0</v>
      </c>
      <c r="D197">
        <v>2</v>
      </c>
    </row>
    <row r="198" spans="1:4">
      <c r="A198" s="1" t="s">
        <v>369</v>
      </c>
      <c r="B198">
        <v>2</v>
      </c>
      <c r="C198">
        <v>0</v>
      </c>
      <c r="D198">
        <v>2</v>
      </c>
    </row>
    <row r="199" spans="1:4">
      <c r="A199" s="1" t="s">
        <v>369</v>
      </c>
      <c r="B199">
        <v>2</v>
      </c>
      <c r="C199">
        <v>0</v>
      </c>
      <c r="D199">
        <v>2</v>
      </c>
    </row>
    <row r="200" spans="1:4">
      <c r="A200" s="1" t="s">
        <v>369</v>
      </c>
      <c r="B200">
        <v>2</v>
      </c>
      <c r="C200">
        <v>0</v>
      </c>
      <c r="D200">
        <v>2</v>
      </c>
    </row>
    <row r="201" spans="1:4">
      <c r="A201" s="1" t="s">
        <v>369</v>
      </c>
      <c r="B201">
        <v>2</v>
      </c>
      <c r="C201">
        <v>0</v>
      </c>
      <c r="D201">
        <v>2</v>
      </c>
    </row>
    <row r="202" spans="1:4">
      <c r="A202" s="1" t="s">
        <v>369</v>
      </c>
      <c r="B202">
        <v>2</v>
      </c>
      <c r="C202">
        <v>0</v>
      </c>
      <c r="D202">
        <v>2</v>
      </c>
    </row>
    <row r="203" spans="1:4">
      <c r="A203" s="1" t="s">
        <v>369</v>
      </c>
      <c r="B203">
        <v>2</v>
      </c>
      <c r="C203">
        <v>0</v>
      </c>
      <c r="D203">
        <v>2</v>
      </c>
    </row>
    <row r="204" spans="1:4">
      <c r="A204" s="1" t="s">
        <v>369</v>
      </c>
      <c r="B204">
        <v>2</v>
      </c>
      <c r="C204">
        <v>0</v>
      </c>
      <c r="D204">
        <v>2</v>
      </c>
    </row>
    <row r="205" spans="1:4">
      <c r="A205" s="1" t="s">
        <v>369</v>
      </c>
      <c r="B205">
        <v>2</v>
      </c>
      <c r="C205">
        <v>0</v>
      </c>
      <c r="D205">
        <v>2</v>
      </c>
    </row>
    <row r="206" spans="1:4">
      <c r="A206" s="1" t="s">
        <v>369</v>
      </c>
      <c r="B206">
        <v>2</v>
      </c>
      <c r="C206">
        <v>0</v>
      </c>
      <c r="D206">
        <v>2</v>
      </c>
    </row>
    <row r="207" spans="1:4">
      <c r="A207" s="1" t="s">
        <v>369</v>
      </c>
      <c r="B207">
        <v>2</v>
      </c>
      <c r="C207">
        <v>0</v>
      </c>
      <c r="D207">
        <v>2</v>
      </c>
    </row>
    <row r="208" spans="1:4">
      <c r="A208" s="1" t="s">
        <v>369</v>
      </c>
      <c r="B208">
        <v>2</v>
      </c>
      <c r="C208">
        <v>0</v>
      </c>
      <c r="D208">
        <v>2</v>
      </c>
    </row>
    <row r="209" spans="1:4">
      <c r="A209" s="1" t="s">
        <v>369</v>
      </c>
      <c r="B209">
        <v>2</v>
      </c>
      <c r="C209">
        <v>0</v>
      </c>
      <c r="D209">
        <v>2</v>
      </c>
    </row>
    <row r="210" spans="1:4">
      <c r="A210" s="1" t="s">
        <v>369</v>
      </c>
      <c r="B210">
        <v>2</v>
      </c>
      <c r="C210">
        <v>0</v>
      </c>
      <c r="D210">
        <v>2</v>
      </c>
    </row>
    <row r="211" spans="1:4">
      <c r="A211" s="1" t="s">
        <v>369</v>
      </c>
      <c r="B211">
        <v>2</v>
      </c>
      <c r="C211">
        <v>0</v>
      </c>
      <c r="D211">
        <v>2</v>
      </c>
    </row>
    <row r="212" spans="1:4">
      <c r="A212" s="1" t="s">
        <v>369</v>
      </c>
      <c r="B212">
        <v>1</v>
      </c>
      <c r="C212">
        <v>0</v>
      </c>
      <c r="D212">
        <v>1</v>
      </c>
    </row>
    <row r="213" spans="1:4">
      <c r="A213" s="1" t="s">
        <v>369</v>
      </c>
      <c r="B213">
        <v>1</v>
      </c>
      <c r="C213">
        <v>0</v>
      </c>
      <c r="D213">
        <v>1</v>
      </c>
    </row>
    <row r="214" spans="1:4">
      <c r="A214" s="1" t="s">
        <v>369</v>
      </c>
      <c r="B214">
        <v>1</v>
      </c>
      <c r="C214">
        <v>0</v>
      </c>
      <c r="D214">
        <v>1</v>
      </c>
    </row>
    <row r="215" spans="1:4">
      <c r="A215" s="1" t="s">
        <v>369</v>
      </c>
      <c r="B215">
        <v>1</v>
      </c>
      <c r="C215">
        <v>0</v>
      </c>
      <c r="D215">
        <v>1</v>
      </c>
    </row>
    <row r="216" spans="1:4">
      <c r="A216" s="1" t="s">
        <v>369</v>
      </c>
      <c r="B216">
        <v>1</v>
      </c>
      <c r="C216">
        <v>0</v>
      </c>
      <c r="D216">
        <v>1</v>
      </c>
    </row>
    <row r="217" spans="1:4">
      <c r="A217" s="1" t="s">
        <v>369</v>
      </c>
      <c r="B217">
        <v>1</v>
      </c>
      <c r="C217">
        <v>0</v>
      </c>
      <c r="D217">
        <v>1</v>
      </c>
    </row>
    <row r="218" spans="1:4">
      <c r="A218" s="1" t="s">
        <v>369</v>
      </c>
      <c r="B218">
        <v>1</v>
      </c>
      <c r="C218">
        <v>0</v>
      </c>
      <c r="D218">
        <v>1</v>
      </c>
    </row>
    <row r="219" spans="1:4">
      <c r="A219" s="1" t="s">
        <v>369</v>
      </c>
      <c r="B219">
        <v>1</v>
      </c>
      <c r="C219">
        <v>0</v>
      </c>
      <c r="D219">
        <v>1</v>
      </c>
    </row>
    <row r="220" spans="1:4">
      <c r="A220" s="1" t="s">
        <v>369</v>
      </c>
      <c r="B220">
        <v>1</v>
      </c>
      <c r="C220">
        <v>0</v>
      </c>
      <c r="D220">
        <v>1</v>
      </c>
    </row>
    <row r="221" spans="1:4">
      <c r="A221" s="1" t="s">
        <v>369</v>
      </c>
      <c r="B221">
        <v>1</v>
      </c>
      <c r="C221">
        <v>0</v>
      </c>
      <c r="D221">
        <v>1</v>
      </c>
    </row>
    <row r="222" spans="1:4">
      <c r="A222" s="1" t="s">
        <v>369</v>
      </c>
      <c r="B222">
        <v>1</v>
      </c>
      <c r="C222">
        <v>0</v>
      </c>
      <c r="D222">
        <v>1</v>
      </c>
    </row>
    <row r="223" spans="1:4">
      <c r="A223" s="1" t="s">
        <v>369</v>
      </c>
      <c r="B223">
        <v>1</v>
      </c>
      <c r="C223">
        <v>0</v>
      </c>
      <c r="D223">
        <v>1</v>
      </c>
    </row>
    <row r="224" spans="1:4">
      <c r="A224" s="1" t="s">
        <v>369</v>
      </c>
      <c r="B224">
        <v>1</v>
      </c>
      <c r="C224">
        <v>0</v>
      </c>
      <c r="D224">
        <v>1</v>
      </c>
    </row>
    <row r="225" spans="1:4">
      <c r="A225" s="1" t="s">
        <v>369</v>
      </c>
      <c r="B225">
        <v>1</v>
      </c>
      <c r="C225">
        <v>0</v>
      </c>
      <c r="D225">
        <v>1</v>
      </c>
    </row>
    <row r="226" spans="1:4">
      <c r="A226" s="1" t="s">
        <v>369</v>
      </c>
      <c r="B226">
        <v>1</v>
      </c>
      <c r="C226">
        <v>0</v>
      </c>
      <c r="D226">
        <v>1</v>
      </c>
    </row>
    <row r="227" spans="1:4">
      <c r="A227" s="1" t="s">
        <v>369</v>
      </c>
      <c r="B227">
        <v>1</v>
      </c>
      <c r="C227">
        <v>0</v>
      </c>
      <c r="D227">
        <v>1</v>
      </c>
    </row>
    <row r="228" spans="1:4">
      <c r="A228" s="1" t="s">
        <v>369</v>
      </c>
      <c r="B228">
        <v>1</v>
      </c>
      <c r="C228">
        <v>0</v>
      </c>
      <c r="D228">
        <v>1</v>
      </c>
    </row>
    <row r="229" spans="1:4">
      <c r="A229" s="1" t="s">
        <v>369</v>
      </c>
      <c r="B229">
        <v>1</v>
      </c>
      <c r="C229">
        <v>0</v>
      </c>
      <c r="D229">
        <v>1</v>
      </c>
    </row>
    <row r="230" spans="1:4">
      <c r="A230" s="1" t="s">
        <v>369</v>
      </c>
      <c r="B230">
        <v>1</v>
      </c>
      <c r="C230">
        <v>0</v>
      </c>
      <c r="D230">
        <v>1</v>
      </c>
    </row>
    <row r="231" spans="1:4">
      <c r="A231" s="1" t="s">
        <v>369</v>
      </c>
      <c r="B231">
        <v>1</v>
      </c>
      <c r="C231">
        <v>0</v>
      </c>
      <c r="D231">
        <v>1</v>
      </c>
    </row>
    <row r="232" spans="1:4">
      <c r="A232" s="1" t="s">
        <v>369</v>
      </c>
      <c r="B232">
        <v>1</v>
      </c>
      <c r="C232">
        <v>0</v>
      </c>
      <c r="D232">
        <v>1</v>
      </c>
    </row>
    <row r="233" spans="1:4">
      <c r="A233" s="1" t="s">
        <v>369</v>
      </c>
      <c r="B233">
        <v>1</v>
      </c>
      <c r="C233">
        <v>0</v>
      </c>
      <c r="D233">
        <v>1</v>
      </c>
    </row>
    <row r="234" spans="1:4">
      <c r="A234" s="1" t="s">
        <v>369</v>
      </c>
      <c r="B234">
        <v>1</v>
      </c>
      <c r="C234">
        <v>0</v>
      </c>
      <c r="D234">
        <v>1</v>
      </c>
    </row>
    <row r="235" spans="1:4">
      <c r="A235" s="1" t="s">
        <v>369</v>
      </c>
      <c r="B235">
        <v>1</v>
      </c>
      <c r="C235">
        <v>0</v>
      </c>
      <c r="D235">
        <v>1</v>
      </c>
    </row>
    <row r="236" spans="1:4">
      <c r="A236" s="1" t="s">
        <v>369</v>
      </c>
      <c r="B236">
        <v>1</v>
      </c>
      <c r="C236">
        <v>0</v>
      </c>
      <c r="D236">
        <v>1</v>
      </c>
    </row>
    <row r="237" spans="1:4">
      <c r="A237" s="1" t="s">
        <v>369</v>
      </c>
      <c r="B237">
        <v>1</v>
      </c>
      <c r="C237">
        <v>0</v>
      </c>
      <c r="D237">
        <v>1</v>
      </c>
    </row>
    <row r="238" spans="1:4">
      <c r="A238" s="1" t="s">
        <v>369</v>
      </c>
      <c r="B238">
        <v>1</v>
      </c>
      <c r="C238">
        <v>0</v>
      </c>
      <c r="D238">
        <v>1</v>
      </c>
    </row>
    <row r="239" spans="1:4">
      <c r="A239" s="1" t="s">
        <v>369</v>
      </c>
      <c r="B239">
        <v>1</v>
      </c>
      <c r="C239">
        <v>0</v>
      </c>
      <c r="D239">
        <v>1</v>
      </c>
    </row>
    <row r="240" spans="1:4">
      <c r="A240" s="1" t="s">
        <v>369</v>
      </c>
      <c r="B240">
        <v>1</v>
      </c>
      <c r="C240">
        <v>0</v>
      </c>
      <c r="D240">
        <v>1</v>
      </c>
    </row>
    <row r="241" spans="1:4">
      <c r="A241" s="1" t="s">
        <v>369</v>
      </c>
      <c r="B241">
        <v>1</v>
      </c>
      <c r="C241">
        <v>0</v>
      </c>
      <c r="D241">
        <v>1</v>
      </c>
    </row>
    <row r="242" spans="1:4">
      <c r="A242" s="1" t="s">
        <v>369</v>
      </c>
      <c r="B242">
        <v>1</v>
      </c>
      <c r="C242">
        <v>0</v>
      </c>
      <c r="D242">
        <v>1</v>
      </c>
    </row>
    <row r="243" spans="1:4">
      <c r="A243" s="1" t="s">
        <v>369</v>
      </c>
      <c r="B243">
        <v>1</v>
      </c>
      <c r="C243">
        <v>0</v>
      </c>
      <c r="D243">
        <v>1</v>
      </c>
    </row>
    <row r="244" spans="1:4">
      <c r="A244" s="1" t="s">
        <v>369</v>
      </c>
      <c r="B244">
        <v>1</v>
      </c>
      <c r="C244">
        <v>0</v>
      </c>
      <c r="D244">
        <v>1</v>
      </c>
    </row>
    <row r="245" spans="1:4">
      <c r="A245" s="1" t="s">
        <v>369</v>
      </c>
      <c r="B245">
        <v>1</v>
      </c>
      <c r="C245">
        <v>0</v>
      </c>
      <c r="D245">
        <v>1</v>
      </c>
    </row>
    <row r="246" spans="1:4">
      <c r="A246" s="1" t="s">
        <v>369</v>
      </c>
      <c r="B246">
        <v>1</v>
      </c>
      <c r="C246">
        <v>0</v>
      </c>
      <c r="D246">
        <v>1</v>
      </c>
    </row>
    <row r="247" spans="1:4">
      <c r="A247" s="1" t="s">
        <v>369</v>
      </c>
      <c r="B247">
        <v>1</v>
      </c>
      <c r="C247">
        <v>0</v>
      </c>
      <c r="D247">
        <v>1</v>
      </c>
    </row>
    <row r="248" spans="1:4">
      <c r="A248" s="1" t="s">
        <v>369</v>
      </c>
      <c r="B248">
        <v>1</v>
      </c>
      <c r="C248">
        <v>0</v>
      </c>
      <c r="D248">
        <v>1</v>
      </c>
    </row>
    <row r="249" spans="1:4">
      <c r="A249" s="1" t="s">
        <v>369</v>
      </c>
      <c r="B249">
        <v>1</v>
      </c>
      <c r="C249">
        <v>0</v>
      </c>
      <c r="D249">
        <v>1</v>
      </c>
    </row>
    <row r="250" spans="1:4">
      <c r="A250" s="1" t="s">
        <v>369</v>
      </c>
      <c r="B250">
        <v>1</v>
      </c>
      <c r="C250">
        <v>0</v>
      </c>
      <c r="D250">
        <v>1</v>
      </c>
    </row>
    <row r="251" spans="1:4">
      <c r="A251" s="1" t="s">
        <v>369</v>
      </c>
      <c r="B251">
        <v>1</v>
      </c>
      <c r="C251">
        <v>0</v>
      </c>
      <c r="D251">
        <v>1</v>
      </c>
    </row>
    <row r="252" spans="1:4">
      <c r="A252" s="1" t="s">
        <v>369</v>
      </c>
      <c r="B252">
        <v>1</v>
      </c>
      <c r="C252">
        <v>0</v>
      </c>
      <c r="D252">
        <v>1</v>
      </c>
    </row>
    <row r="253" spans="1:4">
      <c r="A253" s="1" t="s">
        <v>369</v>
      </c>
      <c r="B253">
        <v>1</v>
      </c>
      <c r="C253">
        <v>0</v>
      </c>
      <c r="D253">
        <v>1</v>
      </c>
    </row>
    <row r="254" spans="1:4">
      <c r="A254" s="1" t="s">
        <v>369</v>
      </c>
      <c r="B254">
        <v>1</v>
      </c>
      <c r="C254">
        <v>0</v>
      </c>
      <c r="D254">
        <v>1</v>
      </c>
    </row>
    <row r="255" spans="1:4">
      <c r="A255" s="1" t="s">
        <v>369</v>
      </c>
      <c r="B255">
        <v>1</v>
      </c>
      <c r="C255">
        <v>0</v>
      </c>
      <c r="D255">
        <v>1</v>
      </c>
    </row>
    <row r="256" spans="1:4">
      <c r="A256" s="1" t="s">
        <v>369</v>
      </c>
      <c r="B256">
        <v>1</v>
      </c>
      <c r="C256">
        <v>0</v>
      </c>
      <c r="D256">
        <v>1</v>
      </c>
    </row>
    <row r="257" spans="1:4">
      <c r="A257" s="1" t="s">
        <v>369</v>
      </c>
      <c r="B257">
        <v>1</v>
      </c>
      <c r="C257">
        <v>0</v>
      </c>
      <c r="D257">
        <v>1</v>
      </c>
    </row>
    <row r="258" spans="1:4">
      <c r="A258" s="1" t="s">
        <v>369</v>
      </c>
      <c r="B258">
        <v>1</v>
      </c>
      <c r="C258">
        <v>0</v>
      </c>
      <c r="D258">
        <v>1</v>
      </c>
    </row>
    <row r="259" spans="1:4">
      <c r="A259" s="1" t="s">
        <v>369</v>
      </c>
      <c r="B259">
        <v>1</v>
      </c>
      <c r="C259">
        <v>0</v>
      </c>
      <c r="D259">
        <v>1</v>
      </c>
    </row>
    <row r="260" spans="1:4">
      <c r="A260" s="1" t="s">
        <v>369</v>
      </c>
      <c r="B260">
        <v>1</v>
      </c>
      <c r="C260">
        <v>0</v>
      </c>
      <c r="D260">
        <v>1</v>
      </c>
    </row>
    <row r="261" spans="1:4">
      <c r="A261" s="1" t="s">
        <v>369</v>
      </c>
      <c r="B261">
        <v>1</v>
      </c>
      <c r="C261">
        <v>0</v>
      </c>
      <c r="D261">
        <v>1</v>
      </c>
    </row>
    <row r="262" spans="1:4">
      <c r="A262" s="1" t="s">
        <v>369</v>
      </c>
      <c r="B262">
        <v>1</v>
      </c>
      <c r="C262">
        <v>0</v>
      </c>
      <c r="D262">
        <v>1</v>
      </c>
    </row>
    <row r="263" spans="1:4">
      <c r="A263" s="1" t="s">
        <v>369</v>
      </c>
      <c r="B263">
        <v>1</v>
      </c>
      <c r="C263">
        <v>0</v>
      </c>
      <c r="D263">
        <v>1</v>
      </c>
    </row>
    <row r="264" spans="1:4">
      <c r="A264" s="1" t="s">
        <v>369</v>
      </c>
      <c r="B264">
        <v>1</v>
      </c>
      <c r="C264">
        <v>0</v>
      </c>
      <c r="D264">
        <v>1</v>
      </c>
    </row>
    <row r="265" spans="1:4">
      <c r="A265" s="1" t="s">
        <v>369</v>
      </c>
      <c r="B265">
        <v>1</v>
      </c>
      <c r="C265">
        <v>0</v>
      </c>
      <c r="D265">
        <v>1</v>
      </c>
    </row>
  </sheetData>
  <autoFilter ref="A1:D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opLeftCell="A11" workbookViewId="0">
      <selection activeCell="E9" sqref="E9"/>
    </sheetView>
  </sheetViews>
  <sheetFormatPr baseColWidth="10" defaultRowHeight="15" x14ac:dyDescent="0"/>
  <cols>
    <col min="1" max="1" width="24" style="4" customWidth="1"/>
    <col min="2" max="3" width="10.83203125" style="4"/>
    <col min="4" max="4" width="18.1640625" style="4" bestFit="1" customWidth="1"/>
    <col min="5" max="16384" width="10.83203125" style="4"/>
  </cols>
  <sheetData>
    <row r="1" spans="1:15">
      <c r="A1" s="4" t="s">
        <v>52</v>
      </c>
      <c r="B1" s="4" t="s">
        <v>330</v>
      </c>
    </row>
    <row r="2" spans="1:15">
      <c r="A2" s="4" t="s">
        <v>57</v>
      </c>
      <c r="B2" s="4">
        <v>0</v>
      </c>
    </row>
    <row r="3" spans="1:15">
      <c r="A3" s="1" t="s">
        <v>56</v>
      </c>
      <c r="B3" s="4">
        <v>0</v>
      </c>
    </row>
    <row r="4" spans="1:15">
      <c r="A4" s="4" t="s">
        <v>56</v>
      </c>
      <c r="B4" s="4">
        <v>0</v>
      </c>
    </row>
    <row r="5" spans="1:15">
      <c r="A5" s="4" t="s">
        <v>57</v>
      </c>
      <c r="B5" s="4">
        <v>6</v>
      </c>
    </row>
    <row r="6" spans="1:15">
      <c r="A6" s="4" t="s">
        <v>54</v>
      </c>
      <c r="B6" s="4">
        <v>1</v>
      </c>
    </row>
    <row r="7" spans="1:15">
      <c r="A7" s="1" t="s">
        <v>65</v>
      </c>
      <c r="B7" s="4">
        <v>0</v>
      </c>
    </row>
    <row r="8" spans="1:15">
      <c r="A8" s="4" t="s">
        <v>54</v>
      </c>
      <c r="B8" s="4">
        <v>1</v>
      </c>
    </row>
    <row r="9" spans="1:15">
      <c r="A9" s="1" t="s">
        <v>57</v>
      </c>
      <c r="B9" s="4">
        <v>7</v>
      </c>
    </row>
    <row r="10" spans="1:15">
      <c r="A10" s="1" t="s">
        <v>56</v>
      </c>
      <c r="B10" s="4">
        <v>2</v>
      </c>
    </row>
    <row r="11" spans="1:15">
      <c r="A11" s="1" t="s">
        <v>65</v>
      </c>
      <c r="B11" s="4">
        <v>1</v>
      </c>
    </row>
    <row r="12" spans="1:15">
      <c r="A12" s="4" t="s">
        <v>57</v>
      </c>
      <c r="B12" s="4">
        <v>3</v>
      </c>
    </row>
    <row r="13" spans="1:15">
      <c r="A13" s="4" t="s">
        <v>57</v>
      </c>
      <c r="B13" s="4">
        <v>3</v>
      </c>
    </row>
    <row r="14" spans="1:15">
      <c r="A14" s="4" t="s">
        <v>56</v>
      </c>
      <c r="B14" s="4">
        <v>0</v>
      </c>
    </row>
    <row r="15" spans="1:15">
      <c r="A15" s="4" t="s">
        <v>54</v>
      </c>
      <c r="B15" s="4">
        <v>3</v>
      </c>
    </row>
    <row r="16" spans="1:15">
      <c r="A16" s="4" t="s">
        <v>59</v>
      </c>
      <c r="B16" s="4">
        <v>1</v>
      </c>
      <c r="E16" s="7" t="s">
        <v>331</v>
      </c>
      <c r="F16" s="4" t="s">
        <v>332</v>
      </c>
      <c r="G16" s="8" t="s">
        <v>333</v>
      </c>
      <c r="H16" s="8" t="s">
        <v>334</v>
      </c>
      <c r="I16" s="8" t="s">
        <v>335</v>
      </c>
      <c r="J16" s="8" t="s">
        <v>336</v>
      </c>
      <c r="K16" s="8" t="s">
        <v>337</v>
      </c>
      <c r="L16" s="8" t="s">
        <v>338</v>
      </c>
      <c r="M16" s="8" t="s">
        <v>339</v>
      </c>
      <c r="N16" s="8" t="s">
        <v>340</v>
      </c>
      <c r="O16" s="8"/>
    </row>
    <row r="17" spans="1:18">
      <c r="A17" s="4" t="s">
        <v>56</v>
      </c>
      <c r="B17" s="4">
        <v>0</v>
      </c>
      <c r="E17" s="2" t="s">
        <v>57</v>
      </c>
      <c r="F17" s="4">
        <f>COUNTIFS(A:A,"Extension",B:B,"&lt;6")</f>
        <v>41</v>
      </c>
      <c r="G17" s="9">
        <f>COUNTIFS(A:A,"extension",B:B,"&gt;5",B:B,"&lt;11")</f>
        <v>12</v>
      </c>
      <c r="H17" s="9">
        <f>COUNTIFS(A:A,"extension",B:B,"&gt;10",B:B,"&lt;16")</f>
        <v>10</v>
      </c>
      <c r="I17" s="4">
        <f>COUNTIFS(A:A,"extension",B:B,"&gt;15",B:B,"&lt;21")</f>
        <v>2</v>
      </c>
      <c r="J17" s="4">
        <f>COUNTIFS(A:A,"extension",B:B,"&gt;20",B:B,"&lt;26")</f>
        <v>2</v>
      </c>
      <c r="K17" s="4">
        <f>COUNTIFS(A:A,"extension",B:B,"&gt;25",B:B,"&lt;31")</f>
        <v>3</v>
      </c>
      <c r="L17" s="4">
        <f>COUNTIFS(A:A,"extension",B:B,"&gt;30",B:B,"&lt;36")</f>
        <v>0</v>
      </c>
      <c r="M17" s="4">
        <f>COUNTIFS(A:A,"extension",B:B,"&gt;35",B:B,"&lt;41")</f>
        <v>0</v>
      </c>
      <c r="N17" s="4">
        <f>COUNTIFS(A:A,"extension",B:B,"&gt;40")</f>
        <v>0</v>
      </c>
      <c r="O17" s="4">
        <f>SUM(F17:N17)</f>
        <v>70</v>
      </c>
      <c r="Q17" s="2" t="s">
        <v>57</v>
      </c>
      <c r="R17" s="4">
        <v>70</v>
      </c>
    </row>
    <row r="18" spans="1:18">
      <c r="A18" s="4" t="s">
        <v>57</v>
      </c>
      <c r="B18" s="4">
        <v>6</v>
      </c>
      <c r="E18" s="2" t="s">
        <v>56</v>
      </c>
      <c r="F18" s="4">
        <f>COUNTIFS(A:A,"Clarification",B:B,"&lt;6")</f>
        <v>108</v>
      </c>
      <c r="G18" s="9">
        <f>COUNTIFS(A:A,"clarification",B:B,"&gt;5",B:B,"&lt;11")</f>
        <v>8</v>
      </c>
      <c r="H18" s="9">
        <f>COUNTIFS(A:A,"clarification",B:B,"&gt;10",B:B,"&lt;16")</f>
        <v>8</v>
      </c>
      <c r="I18" s="4">
        <f>COUNTIFS(A:A,"clarification",B:B,"&gt;15",B:B,"&lt;21")</f>
        <v>0</v>
      </c>
      <c r="J18" s="4">
        <f>COUNTIFS(A:A,"clarification",B:B,"&gt;20",B:B,"&lt;26")</f>
        <v>1</v>
      </c>
      <c r="K18" s="4">
        <f>COUNTIFS(A:A,"clarification",B:B,"&gt;25",B:B,"&lt;31")</f>
        <v>2</v>
      </c>
      <c r="L18" s="4">
        <f>COUNTIFS(A:A,"clarification",B:B,"&gt;30",B:B,"&lt;36")</f>
        <v>0</v>
      </c>
      <c r="M18" s="4">
        <f>COUNTIFS(A:A,"clarification",B:B,"&gt;35",B:B,"&lt;41")</f>
        <v>0</v>
      </c>
      <c r="N18" s="4">
        <f>COUNTIFS(A:A,"clarification",B:B,"&gt;40")</f>
        <v>0</v>
      </c>
      <c r="O18" s="4">
        <f t="shared" ref="O18:O27" si="0">SUM(F18:N18)</f>
        <v>127</v>
      </c>
      <c r="Q18" s="2" t="s">
        <v>56</v>
      </c>
      <c r="R18" s="4">
        <v>127</v>
      </c>
    </row>
    <row r="19" spans="1:18">
      <c r="A19" s="4" t="s">
        <v>54</v>
      </c>
      <c r="B19" s="4">
        <v>0</v>
      </c>
      <c r="E19" s="2" t="s">
        <v>321</v>
      </c>
      <c r="F19" s="4">
        <f>COUNTIFS(A:A,"Modification",B:B,"&lt;6")</f>
        <v>5</v>
      </c>
      <c r="G19" s="9">
        <f>COUNTIFS(A:A,"modification",B:B,"&gt;5",B:B,"&lt;11")</f>
        <v>1</v>
      </c>
      <c r="H19" s="9">
        <f>COUNTIFS(A:A,"modification",B:B,"&gt;10",B:B,"&lt;16")</f>
        <v>0</v>
      </c>
      <c r="I19" s="4">
        <f>COUNTIFS(A:A,"modification",B:B,"&gt;15",B:B,"&lt;21")</f>
        <v>0</v>
      </c>
      <c r="J19" s="4">
        <f>COUNTIFS(A:A,"modification",B:B,"&gt;20",B:B,"&lt;26")</f>
        <v>0</v>
      </c>
      <c r="K19" s="4">
        <f>COUNTIFS(A:A,"modification",B:B,"&gt;25",B:B,"&lt;31")</f>
        <v>0</v>
      </c>
      <c r="L19" s="4">
        <f>COUNTIFS(A:A,"modification",B:B,"&gt;30",B:B,"&lt;36")</f>
        <v>0</v>
      </c>
      <c r="M19" s="4">
        <f>COUNTIFS(A:A,"modification",B:B,"&gt;35",B:B,"&lt;41")</f>
        <v>0</v>
      </c>
      <c r="N19" s="4">
        <f>COUNTIFS(A:A,"modification",B:B,"&gt;40")</f>
        <v>0</v>
      </c>
      <c r="O19" s="4">
        <f t="shared" si="0"/>
        <v>6</v>
      </c>
      <c r="Q19" s="2" t="s">
        <v>321</v>
      </c>
      <c r="R19" s="4">
        <v>6</v>
      </c>
    </row>
    <row r="20" spans="1:18">
      <c r="A20" s="4" t="s">
        <v>59</v>
      </c>
      <c r="B20" s="4">
        <v>9</v>
      </c>
      <c r="E20" s="2" t="s">
        <v>322</v>
      </c>
      <c r="F20" s="4">
        <f>COUNTIFS(A:A,"Fix",B:B,"&lt;6")</f>
        <v>14</v>
      </c>
      <c r="G20" s="9">
        <f>COUNTIFS(A:A,"fix",B:B,"&gt;5",B:B,"&lt;11")</f>
        <v>4</v>
      </c>
      <c r="H20" s="9">
        <f>COUNTIFS(A:A,"fix",B:B,"&gt;10",B:B,"&lt;16")</f>
        <v>0</v>
      </c>
      <c r="I20" s="4">
        <f>COUNTIFS(A:A,"fix",B:B,"&gt;15",B:B,"&lt;21")</f>
        <v>0</v>
      </c>
      <c r="J20" s="4">
        <f>COUNTIFS(A:A,"fix",B:B,"&gt;20",B:B,"&lt;26")</f>
        <v>0</v>
      </c>
      <c r="K20" s="4">
        <f>COUNTIFS(A:A,"fix",B:B,"&gt;25",B:B,"&lt;31")</f>
        <v>0</v>
      </c>
      <c r="L20" s="4">
        <f>COUNTIFS(A:A,"fix",B:B,"&gt;30",B:B,"&lt;36")</f>
        <v>0</v>
      </c>
      <c r="M20" s="4">
        <f>COUNTIFS(A:A,"fix",B:B,"&gt;35",B:B,"&lt;41")</f>
        <v>0</v>
      </c>
      <c r="N20" s="4">
        <f>COUNTIFS(A:A,"fix",B:B,"&gt;40")</f>
        <v>0</v>
      </c>
      <c r="O20" s="4">
        <f t="shared" si="0"/>
        <v>18</v>
      </c>
      <c r="Q20" s="2" t="s">
        <v>322</v>
      </c>
      <c r="R20" s="4">
        <v>18</v>
      </c>
    </row>
    <row r="21" spans="1:18">
      <c r="A21" s="4" t="s">
        <v>60</v>
      </c>
      <c r="B21" s="4">
        <v>2</v>
      </c>
      <c r="E21" s="2" t="s">
        <v>61</v>
      </c>
      <c r="F21" s="4">
        <f>COUNTIFS(A:A,"Use by consumers",B:B,"&lt;6")</f>
        <v>6</v>
      </c>
      <c r="G21" s="9">
        <f>COUNTIFS(A:A,"Use by consumers",B:B,"&gt;5",B:B,"&lt;11")</f>
        <v>0</v>
      </c>
      <c r="H21" s="9">
        <f>COUNTIFS(A:A,"use by consumers",B:B,"&gt;10",B:B,"&lt;16")</f>
        <v>1</v>
      </c>
      <c r="I21" s="4">
        <f>COUNTIFS(A:A,"use by consumers",B:B,"&gt;15",B:B,"&lt;21")</f>
        <v>0</v>
      </c>
      <c r="J21" s="4">
        <f>COUNTIFS(A:A,"use by consumers",B:B,"&gt;20",B:B,"&lt;26")</f>
        <v>0</v>
      </c>
      <c r="K21" s="4">
        <f>COUNTIFS(A:A,"use by consumers",B:B,"&gt;25",B:B,"&lt;31")</f>
        <v>0</v>
      </c>
      <c r="L21" s="4">
        <f>COUNTIFS(A:A,"use by consumers",B:B,"&gt;30",B:B,"&lt;36")</f>
        <v>0</v>
      </c>
      <c r="M21" s="4">
        <f>COUNTIFS(A:A,"use by consumers",B:B,"&gt;35",B:B,"&lt;41")</f>
        <v>0</v>
      </c>
      <c r="N21" s="4">
        <f>COUNTIFS(A:A,"use by consumers",B:B,"&gt;40")</f>
        <v>0</v>
      </c>
      <c r="O21" s="4">
        <f t="shared" si="0"/>
        <v>7</v>
      </c>
      <c r="Q21" s="2" t="s">
        <v>61</v>
      </c>
      <c r="R21" s="4">
        <v>7</v>
      </c>
    </row>
    <row r="22" spans="1:18">
      <c r="A22" s="4" t="s">
        <v>57</v>
      </c>
      <c r="B22" s="4">
        <v>14</v>
      </c>
      <c r="E22" s="2" t="s">
        <v>35</v>
      </c>
      <c r="F22" s="4">
        <f>COUNTIFS(A:A,"Other / Off Topic",B:B,"&lt;6")</f>
        <v>29</v>
      </c>
      <c r="G22" s="9">
        <f>COUNTIFS(A:A,"Other / Off Topic",B:B,"&gt;5",B:B,"&lt;11")</f>
        <v>1</v>
      </c>
      <c r="H22" s="9">
        <f>COUNTIFS(A:A,"Other / Off Topic",B:B,"&gt;10",B:B,"&lt;16")</f>
        <v>1</v>
      </c>
      <c r="I22" s="4">
        <f>COUNTIFS(A:A,"Other / Off Topic",B:B,"&gt;15",B:B,"&lt;21")</f>
        <v>1</v>
      </c>
      <c r="J22" s="4">
        <f>COUNTIFS(A:A,"Other / Off Topic",B:B,"&gt;20",B:B,"&lt;26")</f>
        <v>0</v>
      </c>
      <c r="K22" s="4">
        <f>COUNTIFS(A:A,"Other / Off Topic",B:B,"&gt;25",B:B,"&lt;31")</f>
        <v>0</v>
      </c>
      <c r="L22" s="4">
        <f>COUNTIFS(A:A,"Other / Off Topic",B:B,"&gt;30",B:B,"&lt;36")</f>
        <v>0</v>
      </c>
      <c r="M22" s="4">
        <f>COUNTIFS(A:A,"Other / Off Topic",B:B,"&gt;35",B:B,"&lt;41")</f>
        <v>0</v>
      </c>
      <c r="N22" s="4">
        <f>COUNTIFS(A:A,"Other / Off Topic",B:B,"&gt;40")</f>
        <v>0</v>
      </c>
      <c r="O22" s="4">
        <f t="shared" si="0"/>
        <v>32</v>
      </c>
      <c r="Q22" s="2" t="s">
        <v>35</v>
      </c>
      <c r="R22" s="4">
        <v>32</v>
      </c>
    </row>
    <row r="23" spans="1:18">
      <c r="A23" s="4" t="s">
        <v>56</v>
      </c>
      <c r="B23" s="4">
        <v>2</v>
      </c>
      <c r="E23" s="2" t="s">
        <v>323</v>
      </c>
      <c r="F23" s="4">
        <f>COUNTIFS(A:A,"schema.org website",B:B,"&lt;6")</f>
        <v>3</v>
      </c>
      <c r="G23" s="9">
        <f>COUNTIFS(A:A,"schema.org website",B:B,"&gt;5",B:B,"&lt;11")</f>
        <v>0</v>
      </c>
      <c r="H23" s="9">
        <f>COUNTIFS(A:A,"schema.org website",B:B,"&gt;10",B:B,"&lt;16")</f>
        <v>0</v>
      </c>
      <c r="I23" s="4">
        <f>COUNTIFS(A:A,"schema.org website",B:B,"&gt;15",B:B,"&lt;21")</f>
        <v>0</v>
      </c>
      <c r="J23" s="4">
        <f>COUNTIFS(A:A,"schema.org website",B:B,"&gt;20",B:B,"&lt;26")</f>
        <v>0</v>
      </c>
      <c r="K23" s="4">
        <f>COUNTIFS(A:A,"schema.org website",B:B,"&gt;25",B:B,"&lt;31")</f>
        <v>0</v>
      </c>
      <c r="L23" s="4">
        <f>COUNTIFS(A:A,"schema.org website",B:B,"&gt;30",B:B,"&lt;36")</f>
        <v>0</v>
      </c>
      <c r="M23" s="4">
        <f>COUNTIFS(A:A,"schema.org website",B:B,"&gt;35",B:B,"&lt;41")</f>
        <v>0</v>
      </c>
      <c r="N23" s="4">
        <f>COUNTIFS(A:A,"schema.org website",B:B,"&gt;40")</f>
        <v>0</v>
      </c>
      <c r="O23" s="4">
        <f t="shared" si="0"/>
        <v>3</v>
      </c>
      <c r="Q23" s="2" t="s">
        <v>323</v>
      </c>
      <c r="R23" s="4">
        <v>3</v>
      </c>
    </row>
    <row r="24" spans="1:18">
      <c r="A24" s="1" t="s">
        <v>58</v>
      </c>
      <c r="B24" s="4">
        <v>0</v>
      </c>
      <c r="E24" s="2" t="s">
        <v>324</v>
      </c>
      <c r="F24" s="4">
        <f>COUNTIFS(A:A,"github usage",B:B,"&lt;6")</f>
        <v>2</v>
      </c>
      <c r="G24" s="9">
        <f>COUNTIFS(A:A,"github usage",B:B,"&gt;5",B:B,"&lt;11")</f>
        <v>0</v>
      </c>
      <c r="H24" s="9">
        <f>COUNTIFS(A:A,"github use",B:B,"&gt;10",B:B,"&lt;16")</f>
        <v>0</v>
      </c>
      <c r="I24" s="4">
        <f>COUNTIFS(A:A,"github use",B:B,"&gt;15",B:B,"&lt;21")</f>
        <v>0</v>
      </c>
      <c r="J24" s="4">
        <f>COUNTIFS(A:A,"github use",B:B,"&gt;20",B:B,"&lt;26")</f>
        <v>0</v>
      </c>
      <c r="K24" s="4">
        <f>COUNTIFS(A:A,"github use",B:B,"&gt;25",B:B,"&lt;31")</f>
        <v>0</v>
      </c>
      <c r="L24" s="4">
        <f>COUNTIFS(A:A,"github use",B:B,"&gt;30",B:B,"&lt;36")</f>
        <v>0</v>
      </c>
      <c r="M24" s="4">
        <f>COUNTIFS(A:A,"github use",B:B,"&gt;35",B:B,"&lt;41")</f>
        <v>0</v>
      </c>
      <c r="N24" s="4">
        <f>COUNTIFS(A:A,"github use",B:B,"&gt;40")</f>
        <v>0</v>
      </c>
      <c r="O24" s="4">
        <f t="shared" si="0"/>
        <v>2</v>
      </c>
      <c r="Q24" s="2" t="s">
        <v>324</v>
      </c>
      <c r="R24" s="4">
        <v>2</v>
      </c>
    </row>
    <row r="25" spans="1:18">
      <c r="A25" s="4" t="s">
        <v>56</v>
      </c>
      <c r="B25" s="4">
        <v>0</v>
      </c>
      <c r="E25" s="2" t="s">
        <v>325</v>
      </c>
      <c r="F25" s="4">
        <f>COUNTIFS(A:A,"Organisation",B:B,"&lt;6")</f>
        <v>23</v>
      </c>
      <c r="G25" s="9">
        <f>COUNTIFS(A:A,"organisation",B:B,"&gt;5",B:B,"&lt;11")</f>
        <v>5</v>
      </c>
      <c r="H25" s="9">
        <f>COUNTIFS(A:A,"organisation",B:B,"&gt;10",B:B,"&lt;16")</f>
        <v>1</v>
      </c>
      <c r="I25" s="4">
        <f>COUNTIFS(A:A,"organisation",B:B,"&gt;15",B:B,"&lt;21")</f>
        <v>0</v>
      </c>
      <c r="J25" s="4">
        <f>COUNTIFS(A:A,"organisation",B:B,"&gt;20",B:B,"&lt;26")</f>
        <v>0</v>
      </c>
      <c r="K25" s="4">
        <f>COUNTIFS(A:A,"organisation",B:B,"&gt;25",B:B,"&lt;31")</f>
        <v>0</v>
      </c>
      <c r="L25" s="4">
        <f>COUNTIFS(A:A,"organisation",B:B,"&gt;30",B:B,"&lt;36")</f>
        <v>0</v>
      </c>
      <c r="M25" s="4">
        <f>COUNTIFS(A:A,"organisation",B:B,"&gt;35",B:B,"&lt;41")</f>
        <v>0</v>
      </c>
      <c r="N25" s="4">
        <f>COUNTIFS(A:A,"organisation",B:B,"&gt;40")</f>
        <v>0</v>
      </c>
      <c r="O25" s="4">
        <f t="shared" si="0"/>
        <v>29</v>
      </c>
      <c r="Q25" s="2" t="s">
        <v>325</v>
      </c>
      <c r="R25" s="4">
        <v>29</v>
      </c>
    </row>
    <row r="26" spans="1:18">
      <c r="A26" s="4" t="s">
        <v>58</v>
      </c>
      <c r="B26" s="4">
        <v>0</v>
      </c>
      <c r="E26" s="2" t="s">
        <v>326</v>
      </c>
      <c r="F26" s="4">
        <f>COUNTIFS(A:A,"Investigating Technology",B:B,"&lt;6")</f>
        <v>6</v>
      </c>
      <c r="G26" s="9">
        <f>COUNTIFS(A:A,"Investigating Technology",B:B,"&gt;5",B:B,"&lt;11")</f>
        <v>0</v>
      </c>
      <c r="H26" s="9">
        <f>COUNTIFS(A:A,"Investigating Technology",B:B,"&gt;10",B:B,"&lt;16")</f>
        <v>0</v>
      </c>
      <c r="I26" s="4">
        <f>COUNTIFS(A:A,"Investigating Technology",B:B,"&gt;15",B:B,"&lt;21")</f>
        <v>0</v>
      </c>
      <c r="J26" s="4">
        <f>COUNTIFS(A:A,"Investigating Technology",B:B,"&gt;20",B:B,"&lt;26")</f>
        <v>0</v>
      </c>
      <c r="K26" s="4">
        <f>COUNTIFS(A:A,"Investigating Technology",B:B,"&gt;25",B:B,"&lt;31")</f>
        <v>0</v>
      </c>
      <c r="L26" s="4">
        <f>COUNTIFS(A:A,"Investigating Technology",B:B,"&gt;30",B:B,"&lt;36")</f>
        <v>0</v>
      </c>
      <c r="M26" s="4">
        <f>COUNTIFS(A:A,"Investigating Technology",B:B,"&gt;35",B:B,"&lt;41")</f>
        <v>0</v>
      </c>
      <c r="N26" s="4">
        <f>COUNTIFS(A:A,"Investigating Technology",B:B,"&gt;40")</f>
        <v>0</v>
      </c>
      <c r="O26" s="4">
        <f t="shared" si="0"/>
        <v>6</v>
      </c>
      <c r="Q26" s="2" t="s">
        <v>326</v>
      </c>
      <c r="R26" s="4">
        <v>6</v>
      </c>
    </row>
    <row r="27" spans="1:18">
      <c r="A27" s="4" t="s">
        <v>58</v>
      </c>
      <c r="B27" s="4">
        <v>0</v>
      </c>
      <c r="E27" s="2" t="s">
        <v>60</v>
      </c>
      <c r="F27" s="4">
        <f>COUNTIFS(A:A,"Documentation",B:B,"&lt;6")</f>
        <v>2</v>
      </c>
      <c r="G27" s="9">
        <f>COUNTIFS(A:A,"Documentation",B:B,"&gt;5",B:B,"&lt;11")</f>
        <v>0</v>
      </c>
      <c r="H27" s="9">
        <f>COUNTIFS(A:A,"Documentation",B:B,"&gt;10",B:B,"&lt;16")</f>
        <v>0</v>
      </c>
      <c r="I27" s="4">
        <f>COUNTIFS(A:A,"Documentation",B:B,"&gt;15",B:B,"&lt;21")</f>
        <v>0</v>
      </c>
      <c r="J27" s="4">
        <f>COUNTIFS(A:A,"Documentation",B:B,"&gt;20",B:B,"&lt;26")</f>
        <v>0</v>
      </c>
      <c r="K27" s="4">
        <f>COUNTIFS(A:A,"Documentation",B:B,"&gt;25",B:B,"&lt;31")</f>
        <v>0</v>
      </c>
      <c r="L27" s="4">
        <f>COUNTIFS(A:A,"Documentation",B:B,"&gt;30",B:B,"&lt;36")</f>
        <v>0</v>
      </c>
      <c r="M27" s="4">
        <f>COUNTIFS(A:A,"Documentation",B:B,"&gt;35",B:B,"&lt;41")</f>
        <v>0</v>
      </c>
      <c r="N27" s="4">
        <f>COUNTIFS(A:A,"Documentation",B:B,"&gt;40")</f>
        <v>0</v>
      </c>
      <c r="O27" s="4">
        <f t="shared" si="0"/>
        <v>2</v>
      </c>
      <c r="Q27" s="2" t="s">
        <v>60</v>
      </c>
      <c r="R27" s="4">
        <v>2</v>
      </c>
    </row>
    <row r="28" spans="1:18">
      <c r="A28" s="1" t="s">
        <v>65</v>
      </c>
      <c r="B28" s="4">
        <v>1</v>
      </c>
      <c r="E28" s="2" t="s">
        <v>59</v>
      </c>
      <c r="F28" s="4">
        <f>COUNTIFS(A:A,"Release",B:B,"&lt;6")</f>
        <v>5</v>
      </c>
      <c r="G28" s="9">
        <f>COUNTIFS(A:A,"Release",B:B,"&gt;5",B:B,"&lt;11")</f>
        <v>3</v>
      </c>
      <c r="H28" s="9">
        <f>COUNTIFS(A:A,"Release",B:B,"&gt;10",B:B,"&lt;16")</f>
        <v>3</v>
      </c>
      <c r="I28" s="4">
        <f>COUNTIFS(A:A,"Release",B:B,"&gt;15",B:B,"&lt;21")</f>
        <v>0</v>
      </c>
      <c r="J28" s="4">
        <f>COUNTIFS(A:A,"Release",B:B,"&gt;20",B:B,"&lt;26")</f>
        <v>0</v>
      </c>
      <c r="K28" s="4">
        <f>COUNTIFS(A:A,"Release",B:B,"&gt;25",B:B,"&lt;31")</f>
        <v>0</v>
      </c>
      <c r="L28" s="4">
        <f>COUNTIFS(A:A,"Release",B:B,"&gt;30",B:B,"&lt;36")</f>
        <v>0</v>
      </c>
      <c r="M28" s="4">
        <f>COUNTIFS(A:A,"Release",B:B,"&gt;35",B:B,"&lt;41")</f>
        <v>0</v>
      </c>
      <c r="N28" s="4">
        <f>COUNTIFS(A:A,"Investigating Technology",B:B,"&gt;40")</f>
        <v>0</v>
      </c>
      <c r="O28" s="4">
        <f t="shared" ref="O28" si="1">SUM(F28:N28)</f>
        <v>11</v>
      </c>
      <c r="Q28" s="2" t="s">
        <v>59</v>
      </c>
      <c r="R28" s="4">
        <v>11</v>
      </c>
    </row>
    <row r="29" spans="1:18">
      <c r="A29" s="4" t="s">
        <v>56</v>
      </c>
      <c r="B29" s="4">
        <v>4</v>
      </c>
      <c r="E29" s="4" t="s">
        <v>331</v>
      </c>
      <c r="F29" s="4" t="s">
        <v>332</v>
      </c>
      <c r="G29" s="4" t="s">
        <v>333</v>
      </c>
      <c r="H29" s="4" t="s">
        <v>334</v>
      </c>
      <c r="I29" s="4" t="s">
        <v>335</v>
      </c>
      <c r="J29" s="4" t="s">
        <v>336</v>
      </c>
      <c r="K29" s="4" t="s">
        <v>337</v>
      </c>
      <c r="L29" s="4" t="s">
        <v>338</v>
      </c>
      <c r="M29" s="4" t="s">
        <v>339</v>
      </c>
      <c r="N29" s="4" t="s">
        <v>340</v>
      </c>
      <c r="R29" s="4">
        <f>SUM(R17:R28)</f>
        <v>313</v>
      </c>
    </row>
    <row r="30" spans="1:18">
      <c r="A30" s="4" t="s">
        <v>53</v>
      </c>
      <c r="B30" s="4">
        <v>1</v>
      </c>
      <c r="E30" s="4" t="s">
        <v>57</v>
      </c>
      <c r="F30" s="10">
        <f t="shared" ref="F30:K30" si="2">F17/70</f>
        <v>0.58571428571428574</v>
      </c>
      <c r="G30" s="10">
        <f t="shared" si="2"/>
        <v>0.17142857142857143</v>
      </c>
      <c r="H30" s="10">
        <f t="shared" si="2"/>
        <v>0.14285714285714285</v>
      </c>
      <c r="I30" s="10">
        <f t="shared" si="2"/>
        <v>2.8571428571428571E-2</v>
      </c>
      <c r="J30" s="10">
        <f t="shared" si="2"/>
        <v>2.8571428571428571E-2</v>
      </c>
      <c r="K30" s="10">
        <f t="shared" si="2"/>
        <v>4.2857142857142858E-2</v>
      </c>
      <c r="L30" s="10">
        <f t="shared" ref="L30:N30" si="3">L17/72</f>
        <v>0</v>
      </c>
      <c r="M30" s="10">
        <f t="shared" si="3"/>
        <v>0</v>
      </c>
      <c r="N30" s="10">
        <f t="shared" si="3"/>
        <v>0</v>
      </c>
      <c r="O30" s="10">
        <f>SUM(F30:N30)</f>
        <v>0.99999999999999989</v>
      </c>
    </row>
    <row r="31" spans="1:18">
      <c r="A31" s="4" t="s">
        <v>57</v>
      </c>
      <c r="B31" s="4">
        <v>0</v>
      </c>
      <c r="E31" s="4" t="s">
        <v>56</v>
      </c>
      <c r="F31" s="10">
        <f>F18/127</f>
        <v>0.85039370078740162</v>
      </c>
      <c r="G31" s="10">
        <f t="shared" ref="G31:N31" si="4">G18/127</f>
        <v>6.2992125984251968E-2</v>
      </c>
      <c r="H31" s="10">
        <f t="shared" si="4"/>
        <v>6.2992125984251968E-2</v>
      </c>
      <c r="I31" s="10">
        <f t="shared" si="4"/>
        <v>0</v>
      </c>
      <c r="J31" s="10">
        <f t="shared" si="4"/>
        <v>7.874015748031496E-3</v>
      </c>
      <c r="K31" s="10">
        <f t="shared" si="4"/>
        <v>1.5748031496062992E-2</v>
      </c>
      <c r="L31" s="10">
        <f t="shared" si="4"/>
        <v>0</v>
      </c>
      <c r="M31" s="10">
        <f t="shared" si="4"/>
        <v>0</v>
      </c>
      <c r="N31" s="10">
        <f t="shared" si="4"/>
        <v>0</v>
      </c>
      <c r="O31" s="10">
        <f t="shared" ref="O31:O41" si="5">SUM(F31:N31)</f>
        <v>1</v>
      </c>
    </row>
    <row r="32" spans="1:18">
      <c r="A32" s="1" t="s">
        <v>56</v>
      </c>
      <c r="B32" s="4">
        <v>2</v>
      </c>
      <c r="E32" s="4" t="s">
        <v>321</v>
      </c>
      <c r="F32" s="10">
        <f>F19/6</f>
        <v>0.83333333333333337</v>
      </c>
      <c r="G32" s="10">
        <f t="shared" ref="G32:N32" si="6">G19/6</f>
        <v>0.16666666666666666</v>
      </c>
      <c r="H32" s="10">
        <f t="shared" si="6"/>
        <v>0</v>
      </c>
      <c r="I32" s="10">
        <f t="shared" si="6"/>
        <v>0</v>
      </c>
      <c r="J32" s="10">
        <f t="shared" si="6"/>
        <v>0</v>
      </c>
      <c r="K32" s="10">
        <f t="shared" si="6"/>
        <v>0</v>
      </c>
      <c r="L32" s="10">
        <f t="shared" si="6"/>
        <v>0</v>
      </c>
      <c r="M32" s="10">
        <f t="shared" si="6"/>
        <v>0</v>
      </c>
      <c r="N32" s="10">
        <f t="shared" si="6"/>
        <v>0</v>
      </c>
      <c r="O32" s="10">
        <f t="shared" si="5"/>
        <v>1</v>
      </c>
    </row>
    <row r="33" spans="1:15">
      <c r="A33" s="4" t="s">
        <v>56</v>
      </c>
      <c r="B33" s="4">
        <v>3</v>
      </c>
      <c r="E33" s="4" t="s">
        <v>322</v>
      </c>
      <c r="F33" s="10">
        <f>F20/18</f>
        <v>0.77777777777777779</v>
      </c>
      <c r="G33" s="10">
        <f t="shared" ref="G33:N33" si="7">G20/18</f>
        <v>0.22222222222222221</v>
      </c>
      <c r="H33" s="10">
        <f t="shared" si="7"/>
        <v>0</v>
      </c>
      <c r="I33" s="10">
        <f t="shared" si="7"/>
        <v>0</v>
      </c>
      <c r="J33" s="10">
        <f t="shared" si="7"/>
        <v>0</v>
      </c>
      <c r="K33" s="10">
        <f t="shared" si="7"/>
        <v>0</v>
      </c>
      <c r="L33" s="10">
        <f t="shared" si="7"/>
        <v>0</v>
      </c>
      <c r="M33" s="10">
        <f t="shared" si="7"/>
        <v>0</v>
      </c>
      <c r="N33" s="10">
        <f t="shared" si="7"/>
        <v>0</v>
      </c>
      <c r="O33" s="10">
        <f t="shared" si="5"/>
        <v>1</v>
      </c>
    </row>
    <row r="34" spans="1:15">
      <c r="A34" s="4" t="s">
        <v>56</v>
      </c>
      <c r="B34" s="4">
        <v>1</v>
      </c>
      <c r="E34" s="4" t="s">
        <v>61</v>
      </c>
      <c r="F34" s="10">
        <f>F21/7</f>
        <v>0.8571428571428571</v>
      </c>
      <c r="G34" s="10">
        <f t="shared" ref="G34:N34" si="8">G21/18</f>
        <v>0</v>
      </c>
      <c r="H34" s="10">
        <f>H21/7</f>
        <v>0.14285714285714285</v>
      </c>
      <c r="I34" s="10">
        <f t="shared" si="8"/>
        <v>0</v>
      </c>
      <c r="J34" s="10">
        <f t="shared" si="8"/>
        <v>0</v>
      </c>
      <c r="K34" s="10">
        <f t="shared" si="8"/>
        <v>0</v>
      </c>
      <c r="L34" s="10">
        <f t="shared" si="8"/>
        <v>0</v>
      </c>
      <c r="M34" s="10">
        <f t="shared" si="8"/>
        <v>0</v>
      </c>
      <c r="N34" s="10">
        <f t="shared" si="8"/>
        <v>0</v>
      </c>
      <c r="O34" s="10">
        <f t="shared" si="5"/>
        <v>1</v>
      </c>
    </row>
    <row r="35" spans="1:15">
      <c r="A35" s="1" t="s">
        <v>65</v>
      </c>
      <c r="B35" s="4">
        <v>0</v>
      </c>
      <c r="E35" s="4" t="s">
        <v>35</v>
      </c>
      <c r="F35" s="10">
        <f>F22/32</f>
        <v>0.90625</v>
      </c>
      <c r="G35" s="10">
        <f t="shared" ref="G35:N35" si="9">G22/32</f>
        <v>3.125E-2</v>
      </c>
      <c r="H35" s="10">
        <f t="shared" si="9"/>
        <v>3.125E-2</v>
      </c>
      <c r="I35" s="10">
        <f t="shared" si="9"/>
        <v>3.125E-2</v>
      </c>
      <c r="J35" s="10">
        <f t="shared" si="9"/>
        <v>0</v>
      </c>
      <c r="K35" s="10">
        <f t="shared" si="9"/>
        <v>0</v>
      </c>
      <c r="L35" s="10">
        <f t="shared" si="9"/>
        <v>0</v>
      </c>
      <c r="M35" s="10">
        <f t="shared" si="9"/>
        <v>0</v>
      </c>
      <c r="N35" s="10">
        <f t="shared" si="9"/>
        <v>0</v>
      </c>
      <c r="O35" s="10">
        <f t="shared" si="5"/>
        <v>1</v>
      </c>
    </row>
    <row r="36" spans="1:15">
      <c r="A36" s="4" t="s">
        <v>56</v>
      </c>
      <c r="B36" s="4">
        <v>0</v>
      </c>
      <c r="E36" s="4" t="s">
        <v>323</v>
      </c>
      <c r="F36" s="10">
        <f>F23/3</f>
        <v>1</v>
      </c>
      <c r="G36" s="10">
        <f t="shared" ref="G36:N37" si="10">G23/19</f>
        <v>0</v>
      </c>
      <c r="H36" s="10">
        <f t="shared" si="10"/>
        <v>0</v>
      </c>
      <c r="I36" s="10">
        <f t="shared" si="10"/>
        <v>0</v>
      </c>
      <c r="J36" s="10">
        <f t="shared" si="10"/>
        <v>0</v>
      </c>
      <c r="K36" s="10">
        <f t="shared" si="10"/>
        <v>0</v>
      </c>
      <c r="L36" s="10">
        <f t="shared" si="10"/>
        <v>0</v>
      </c>
      <c r="M36" s="10">
        <f t="shared" si="10"/>
        <v>0</v>
      </c>
      <c r="N36" s="10">
        <f t="shared" si="10"/>
        <v>0</v>
      </c>
      <c r="O36" s="10">
        <f t="shared" si="5"/>
        <v>1</v>
      </c>
    </row>
    <row r="37" spans="1:15">
      <c r="A37" s="4" t="s">
        <v>56</v>
      </c>
      <c r="B37" s="4">
        <v>3</v>
      </c>
      <c r="E37" s="4" t="s">
        <v>324</v>
      </c>
      <c r="F37" s="10">
        <f>F24/2</f>
        <v>1</v>
      </c>
      <c r="G37" s="10">
        <f t="shared" si="10"/>
        <v>0</v>
      </c>
      <c r="H37" s="10">
        <f t="shared" ref="H37:N37" si="11">H24/4</f>
        <v>0</v>
      </c>
      <c r="I37" s="10">
        <f t="shared" si="11"/>
        <v>0</v>
      </c>
      <c r="J37" s="10">
        <f t="shared" si="11"/>
        <v>0</v>
      </c>
      <c r="K37" s="10">
        <f t="shared" si="11"/>
        <v>0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5"/>
        <v>1</v>
      </c>
    </row>
    <row r="38" spans="1:15">
      <c r="A38" s="4" t="s">
        <v>54</v>
      </c>
      <c r="B38" s="4">
        <v>1</v>
      </c>
      <c r="E38" s="4" t="s">
        <v>325</v>
      </c>
      <c r="F38" s="10">
        <f>F25/29</f>
        <v>0.7931034482758621</v>
      </c>
      <c r="G38" s="10">
        <f>G25/29</f>
        <v>0.17241379310344829</v>
      </c>
      <c r="H38" s="10">
        <f>H25/29</f>
        <v>3.4482758620689655E-2</v>
      </c>
      <c r="I38" s="10">
        <f t="shared" ref="I38:N38" si="12">I25/28</f>
        <v>0</v>
      </c>
      <c r="J38" s="10">
        <f t="shared" si="12"/>
        <v>0</v>
      </c>
      <c r="K38" s="10">
        <f t="shared" si="12"/>
        <v>0</v>
      </c>
      <c r="L38" s="10">
        <f t="shared" si="12"/>
        <v>0</v>
      </c>
      <c r="M38" s="10">
        <f t="shared" si="12"/>
        <v>0</v>
      </c>
      <c r="N38" s="10">
        <f t="shared" si="12"/>
        <v>0</v>
      </c>
      <c r="O38" s="10">
        <f t="shared" si="5"/>
        <v>1</v>
      </c>
    </row>
    <row r="39" spans="1:15">
      <c r="A39" s="4" t="s">
        <v>54</v>
      </c>
      <c r="B39" s="4">
        <v>7</v>
      </c>
      <c r="E39" s="4" t="s">
        <v>326</v>
      </c>
      <c r="F39" s="10">
        <f>F26/6</f>
        <v>1</v>
      </c>
      <c r="G39" s="10">
        <f>G26/6</f>
        <v>0</v>
      </c>
      <c r="H39" s="10">
        <f t="shared" ref="H39:N39" si="13">H26/7</f>
        <v>0</v>
      </c>
      <c r="I39" s="10">
        <f t="shared" si="13"/>
        <v>0</v>
      </c>
      <c r="J39" s="10">
        <f t="shared" si="13"/>
        <v>0</v>
      </c>
      <c r="K39" s="10">
        <f t="shared" si="13"/>
        <v>0</v>
      </c>
      <c r="L39" s="10">
        <f t="shared" si="13"/>
        <v>0</v>
      </c>
      <c r="M39" s="10">
        <f t="shared" si="13"/>
        <v>0</v>
      </c>
      <c r="N39" s="10">
        <f t="shared" si="13"/>
        <v>0</v>
      </c>
      <c r="O39" s="10">
        <f t="shared" si="5"/>
        <v>1</v>
      </c>
    </row>
    <row r="40" spans="1:15">
      <c r="A40" s="4" t="s">
        <v>56</v>
      </c>
      <c r="B40" s="4">
        <v>4</v>
      </c>
      <c r="E40" s="4" t="s">
        <v>60</v>
      </c>
      <c r="F40" s="10">
        <f>F27/2</f>
        <v>1</v>
      </c>
      <c r="G40" s="10">
        <f t="shared" ref="G40:N40" si="14">G27/4</f>
        <v>0</v>
      </c>
      <c r="H40" s="10">
        <f t="shared" si="14"/>
        <v>0</v>
      </c>
      <c r="I40" s="10">
        <f t="shared" si="14"/>
        <v>0</v>
      </c>
      <c r="J40" s="10">
        <f t="shared" si="14"/>
        <v>0</v>
      </c>
      <c r="K40" s="10">
        <f t="shared" si="14"/>
        <v>0</v>
      </c>
      <c r="L40" s="10">
        <f t="shared" si="14"/>
        <v>0</v>
      </c>
      <c r="M40" s="10">
        <f t="shared" si="14"/>
        <v>0</v>
      </c>
      <c r="N40" s="10">
        <f t="shared" si="14"/>
        <v>0</v>
      </c>
      <c r="O40" s="10">
        <f t="shared" si="5"/>
        <v>1</v>
      </c>
    </row>
    <row r="41" spans="1:15">
      <c r="A41" s="4" t="s">
        <v>56</v>
      </c>
      <c r="B41" s="4">
        <v>0</v>
      </c>
      <c r="E41" s="4" t="s">
        <v>59</v>
      </c>
      <c r="F41" s="10">
        <f>F28/11</f>
        <v>0.45454545454545453</v>
      </c>
      <c r="G41" s="10">
        <f>G28/11</f>
        <v>0.27272727272727271</v>
      </c>
      <c r="H41" s="10">
        <f>H28/11</f>
        <v>0.27272727272727271</v>
      </c>
      <c r="I41" s="10">
        <f t="shared" ref="I41:N41" si="15">I28/14</f>
        <v>0</v>
      </c>
      <c r="J41" s="10">
        <f t="shared" si="15"/>
        <v>0</v>
      </c>
      <c r="K41" s="10">
        <f t="shared" si="15"/>
        <v>0</v>
      </c>
      <c r="L41" s="10">
        <f t="shared" si="15"/>
        <v>0</v>
      </c>
      <c r="M41" s="10">
        <f t="shared" si="15"/>
        <v>0</v>
      </c>
      <c r="N41" s="10">
        <f t="shared" si="15"/>
        <v>0</v>
      </c>
      <c r="O41" s="10">
        <f t="shared" si="5"/>
        <v>1</v>
      </c>
    </row>
    <row r="42" spans="1:15">
      <c r="A42" s="4" t="s">
        <v>56</v>
      </c>
      <c r="B42" s="4">
        <v>0</v>
      </c>
    </row>
    <row r="43" spans="1:15">
      <c r="A43" s="4" t="s">
        <v>56</v>
      </c>
      <c r="B43" s="4">
        <v>0</v>
      </c>
    </row>
    <row r="44" spans="1:15">
      <c r="A44" s="1" t="s">
        <v>65</v>
      </c>
      <c r="B44" s="4">
        <v>0</v>
      </c>
    </row>
    <row r="45" spans="1:15">
      <c r="A45" s="4" t="s">
        <v>57</v>
      </c>
      <c r="B45" s="4">
        <v>0</v>
      </c>
    </row>
    <row r="46" spans="1:15">
      <c r="A46" s="1" t="s">
        <v>65</v>
      </c>
      <c r="B46" s="4">
        <v>2</v>
      </c>
    </row>
    <row r="47" spans="1:15">
      <c r="A47" s="4" t="s">
        <v>56</v>
      </c>
      <c r="B47" s="4">
        <v>0</v>
      </c>
    </row>
    <row r="48" spans="1:15">
      <c r="A48" s="4" t="s">
        <v>57</v>
      </c>
      <c r="B48" s="4">
        <v>4</v>
      </c>
    </row>
    <row r="49" spans="1:2">
      <c r="A49" s="4" t="s">
        <v>58</v>
      </c>
      <c r="B49" s="4">
        <v>0</v>
      </c>
    </row>
    <row r="50" spans="1:2">
      <c r="A50" s="1" t="s">
        <v>56</v>
      </c>
      <c r="B50" s="4">
        <v>7</v>
      </c>
    </row>
    <row r="51" spans="1:2">
      <c r="A51" s="1" t="s">
        <v>65</v>
      </c>
      <c r="B51" s="4">
        <v>0</v>
      </c>
    </row>
    <row r="52" spans="1:2">
      <c r="A52" s="4" t="s">
        <v>56</v>
      </c>
      <c r="B52" s="4">
        <v>0</v>
      </c>
    </row>
    <row r="53" spans="1:2">
      <c r="A53" s="1" t="s">
        <v>56</v>
      </c>
      <c r="B53" s="4">
        <v>5</v>
      </c>
    </row>
    <row r="54" spans="1:2">
      <c r="A54" s="4" t="s">
        <v>54</v>
      </c>
      <c r="B54" s="4">
        <v>0</v>
      </c>
    </row>
    <row r="55" spans="1:2">
      <c r="A55" s="1" t="s">
        <v>65</v>
      </c>
      <c r="B55" s="4">
        <v>0</v>
      </c>
    </row>
    <row r="56" spans="1:2">
      <c r="A56" s="1" t="s">
        <v>65</v>
      </c>
      <c r="B56" s="4">
        <v>0</v>
      </c>
    </row>
    <row r="57" spans="1:2">
      <c r="A57" s="4" t="s">
        <v>56</v>
      </c>
      <c r="B57" s="4">
        <v>3</v>
      </c>
    </row>
    <row r="58" spans="1:2">
      <c r="A58" s="4" t="s">
        <v>56</v>
      </c>
      <c r="B58" s="4">
        <v>3</v>
      </c>
    </row>
    <row r="59" spans="1:2">
      <c r="A59" s="1" t="s">
        <v>57</v>
      </c>
      <c r="B59" s="4">
        <v>7</v>
      </c>
    </row>
    <row r="60" spans="1:2">
      <c r="A60" s="1" t="s">
        <v>65</v>
      </c>
      <c r="B60" s="4">
        <v>1</v>
      </c>
    </row>
    <row r="61" spans="1:2">
      <c r="A61" s="1" t="s">
        <v>53</v>
      </c>
      <c r="B61" s="4">
        <v>6</v>
      </c>
    </row>
    <row r="62" spans="1:2">
      <c r="A62" s="1" t="s">
        <v>57</v>
      </c>
      <c r="B62" s="4">
        <v>10</v>
      </c>
    </row>
    <row r="63" spans="1:2">
      <c r="A63" s="4" t="s">
        <v>56</v>
      </c>
      <c r="B63" s="4">
        <v>4</v>
      </c>
    </row>
    <row r="64" spans="1:2">
      <c r="A64" s="1" t="s">
        <v>53</v>
      </c>
      <c r="B64" s="4">
        <v>3</v>
      </c>
    </row>
    <row r="65" spans="1:2">
      <c r="A65" s="1" t="s">
        <v>53</v>
      </c>
      <c r="B65" s="4">
        <v>0</v>
      </c>
    </row>
    <row r="66" spans="1:2">
      <c r="A66" s="4" t="s">
        <v>56</v>
      </c>
      <c r="B66" s="4">
        <v>4</v>
      </c>
    </row>
    <row r="67" spans="1:2">
      <c r="A67" s="4" t="s">
        <v>56</v>
      </c>
      <c r="B67" s="4">
        <v>4</v>
      </c>
    </row>
    <row r="68" spans="1:2">
      <c r="A68" s="4" t="s">
        <v>56</v>
      </c>
      <c r="B68" s="4">
        <v>12</v>
      </c>
    </row>
    <row r="69" spans="1:2">
      <c r="A69" s="4" t="s">
        <v>57</v>
      </c>
      <c r="B69" s="4">
        <v>4</v>
      </c>
    </row>
    <row r="70" spans="1:2">
      <c r="A70" s="1" t="s">
        <v>57</v>
      </c>
      <c r="B70" s="4">
        <v>1</v>
      </c>
    </row>
    <row r="71" spans="1:2">
      <c r="A71" s="4" t="s">
        <v>57</v>
      </c>
      <c r="B71" s="4">
        <v>12</v>
      </c>
    </row>
    <row r="72" spans="1:2">
      <c r="A72" s="4" t="s">
        <v>54</v>
      </c>
      <c r="B72" s="4">
        <v>3</v>
      </c>
    </row>
    <row r="73" spans="1:2">
      <c r="A73" s="4" t="s">
        <v>57</v>
      </c>
      <c r="B73" s="4">
        <v>2</v>
      </c>
    </row>
    <row r="74" spans="1:2">
      <c r="A74" s="4" t="s">
        <v>57</v>
      </c>
      <c r="B74" s="4">
        <v>7</v>
      </c>
    </row>
    <row r="75" spans="1:2">
      <c r="A75" s="4" t="s">
        <v>57</v>
      </c>
      <c r="B75" s="4">
        <v>7</v>
      </c>
    </row>
    <row r="76" spans="1:2">
      <c r="A76" s="4" t="s">
        <v>57</v>
      </c>
      <c r="B76" s="4">
        <v>1</v>
      </c>
    </row>
    <row r="77" spans="1:2">
      <c r="A77" s="4" t="s">
        <v>56</v>
      </c>
      <c r="B77" s="4">
        <v>2</v>
      </c>
    </row>
    <row r="78" spans="1:2">
      <c r="A78" s="4" t="s">
        <v>54</v>
      </c>
      <c r="B78" s="4">
        <v>3</v>
      </c>
    </row>
    <row r="79" spans="1:2">
      <c r="A79" s="4" t="s">
        <v>323</v>
      </c>
      <c r="B79" s="4">
        <v>1</v>
      </c>
    </row>
    <row r="80" spans="1:2">
      <c r="A80" s="4" t="s">
        <v>56</v>
      </c>
      <c r="B80" s="4">
        <v>1</v>
      </c>
    </row>
    <row r="81" spans="1:2">
      <c r="A81" s="4" t="s">
        <v>56</v>
      </c>
      <c r="B81" s="4">
        <v>0</v>
      </c>
    </row>
    <row r="82" spans="1:2">
      <c r="A82" s="4" t="s">
        <v>56</v>
      </c>
      <c r="B82" s="4">
        <v>5</v>
      </c>
    </row>
    <row r="83" spans="1:2">
      <c r="A83" s="1" t="s">
        <v>65</v>
      </c>
      <c r="B83" s="4">
        <v>0</v>
      </c>
    </row>
    <row r="84" spans="1:2">
      <c r="A84" s="4" t="s">
        <v>57</v>
      </c>
      <c r="B84" s="4">
        <v>0</v>
      </c>
    </row>
    <row r="85" spans="1:2">
      <c r="A85" s="1" t="s">
        <v>65</v>
      </c>
      <c r="B85" s="4">
        <v>3</v>
      </c>
    </row>
    <row r="86" spans="1:2">
      <c r="A86" s="4" t="s">
        <v>57</v>
      </c>
      <c r="B86" s="4">
        <v>0</v>
      </c>
    </row>
    <row r="87" spans="1:2">
      <c r="A87" s="1" t="s">
        <v>55</v>
      </c>
      <c r="B87" s="4">
        <v>0</v>
      </c>
    </row>
    <row r="88" spans="1:2">
      <c r="A88" s="4" t="s">
        <v>59</v>
      </c>
      <c r="B88" s="4">
        <v>2</v>
      </c>
    </row>
    <row r="89" spans="1:2">
      <c r="A89" s="1" t="s">
        <v>65</v>
      </c>
      <c r="B89" s="4">
        <v>0</v>
      </c>
    </row>
    <row r="90" spans="1:2">
      <c r="A90" s="1" t="s">
        <v>55</v>
      </c>
      <c r="B90" s="4">
        <v>2</v>
      </c>
    </row>
    <row r="91" spans="1:2">
      <c r="A91" s="4" t="s">
        <v>56</v>
      </c>
      <c r="B91" s="4">
        <v>15</v>
      </c>
    </row>
    <row r="92" spans="1:2">
      <c r="A92" s="4" t="s">
        <v>53</v>
      </c>
      <c r="B92" s="4">
        <v>2</v>
      </c>
    </row>
    <row r="93" spans="1:2">
      <c r="A93" s="4" t="s">
        <v>57</v>
      </c>
      <c r="B93" s="4">
        <v>2</v>
      </c>
    </row>
    <row r="94" spans="1:2">
      <c r="A94" s="4" t="s">
        <v>56</v>
      </c>
      <c r="B94" s="4">
        <v>4</v>
      </c>
    </row>
    <row r="95" spans="1:2">
      <c r="A95" s="4" t="s">
        <v>57</v>
      </c>
      <c r="B95" s="4">
        <v>13</v>
      </c>
    </row>
    <row r="96" spans="1:2">
      <c r="A96" s="4" t="s">
        <v>54</v>
      </c>
      <c r="B96" s="4">
        <v>0</v>
      </c>
    </row>
    <row r="97" spans="1:2">
      <c r="A97" s="1" t="s">
        <v>56</v>
      </c>
      <c r="B97" s="4">
        <v>1</v>
      </c>
    </row>
    <row r="98" spans="1:2">
      <c r="A98" s="4" t="s">
        <v>54</v>
      </c>
      <c r="B98" s="4">
        <v>9</v>
      </c>
    </row>
    <row r="99" spans="1:2">
      <c r="A99" s="4" t="s">
        <v>56</v>
      </c>
      <c r="B99" s="4">
        <v>1</v>
      </c>
    </row>
    <row r="100" spans="1:2">
      <c r="A100" s="4" t="s">
        <v>56</v>
      </c>
      <c r="B100" s="4">
        <v>4</v>
      </c>
    </row>
    <row r="101" spans="1:2">
      <c r="A101" s="1" t="s">
        <v>56</v>
      </c>
      <c r="B101" s="4">
        <v>2</v>
      </c>
    </row>
    <row r="102" spans="1:2">
      <c r="A102" s="4" t="s">
        <v>56</v>
      </c>
      <c r="B102" s="4">
        <v>1</v>
      </c>
    </row>
    <row r="103" spans="1:2">
      <c r="A103" s="1" t="s">
        <v>65</v>
      </c>
      <c r="B103" s="4">
        <v>0</v>
      </c>
    </row>
    <row r="104" spans="1:2">
      <c r="A104" s="4" t="s">
        <v>56</v>
      </c>
      <c r="B104" s="4">
        <v>7</v>
      </c>
    </row>
    <row r="105" spans="1:2">
      <c r="A105" s="4" t="s">
        <v>56</v>
      </c>
      <c r="B105" s="4">
        <v>3</v>
      </c>
    </row>
    <row r="106" spans="1:2">
      <c r="A106" s="4" t="s">
        <v>56</v>
      </c>
      <c r="B106" s="4">
        <v>27</v>
      </c>
    </row>
    <row r="107" spans="1:2">
      <c r="A107" s="4" t="s">
        <v>54</v>
      </c>
      <c r="B107" s="4">
        <v>3</v>
      </c>
    </row>
    <row r="108" spans="1:2">
      <c r="A108" s="4" t="s">
        <v>56</v>
      </c>
      <c r="B108" s="4">
        <v>1</v>
      </c>
    </row>
    <row r="109" spans="1:2">
      <c r="A109" s="1" t="s">
        <v>65</v>
      </c>
      <c r="B109" s="4">
        <v>0</v>
      </c>
    </row>
    <row r="110" spans="1:2">
      <c r="A110" s="1" t="s">
        <v>56</v>
      </c>
      <c r="B110" s="4">
        <v>2</v>
      </c>
    </row>
    <row r="111" spans="1:2">
      <c r="A111" s="4" t="s">
        <v>56</v>
      </c>
      <c r="B111" s="4">
        <v>2</v>
      </c>
    </row>
    <row r="112" spans="1:2">
      <c r="A112" s="1" t="s">
        <v>53</v>
      </c>
      <c r="B112" s="4">
        <v>1</v>
      </c>
    </row>
    <row r="113" spans="1:2">
      <c r="A113" s="4" t="s">
        <v>57</v>
      </c>
      <c r="B113" s="4">
        <v>0</v>
      </c>
    </row>
    <row r="114" spans="1:2">
      <c r="A114" s="4" t="s">
        <v>56</v>
      </c>
      <c r="B114" s="4">
        <v>1</v>
      </c>
    </row>
    <row r="115" spans="1:2">
      <c r="A115" s="4" t="s">
        <v>57</v>
      </c>
      <c r="B115" s="4">
        <v>0</v>
      </c>
    </row>
    <row r="116" spans="1:2">
      <c r="A116" s="4" t="s">
        <v>57</v>
      </c>
      <c r="B116" s="4">
        <v>4</v>
      </c>
    </row>
    <row r="117" spans="1:2">
      <c r="A117" s="4" t="s">
        <v>56</v>
      </c>
      <c r="B117" s="4">
        <v>0</v>
      </c>
    </row>
    <row r="118" spans="1:2">
      <c r="A118" s="4" t="s">
        <v>56</v>
      </c>
      <c r="B118" s="4">
        <v>1</v>
      </c>
    </row>
    <row r="119" spans="1:2">
      <c r="A119" s="4" t="s">
        <v>57</v>
      </c>
      <c r="B119" s="4">
        <v>12</v>
      </c>
    </row>
    <row r="120" spans="1:2">
      <c r="A120" s="4" t="s">
        <v>56</v>
      </c>
      <c r="B120" s="4">
        <v>3</v>
      </c>
    </row>
    <row r="121" spans="1:2">
      <c r="A121" s="1" t="s">
        <v>61</v>
      </c>
      <c r="B121" s="4">
        <v>1</v>
      </c>
    </row>
    <row r="122" spans="1:2">
      <c r="A122" s="4" t="s">
        <v>57</v>
      </c>
      <c r="B122" s="4">
        <v>1</v>
      </c>
    </row>
    <row r="123" spans="1:2">
      <c r="A123" s="4" t="s">
        <v>323</v>
      </c>
      <c r="B123" s="4">
        <v>4</v>
      </c>
    </row>
    <row r="124" spans="1:2">
      <c r="A124" s="4" t="s">
        <v>56</v>
      </c>
      <c r="B124" s="4">
        <v>0</v>
      </c>
    </row>
    <row r="125" spans="1:2">
      <c r="A125" s="4" t="s">
        <v>53</v>
      </c>
      <c r="B125" s="4">
        <v>0</v>
      </c>
    </row>
    <row r="126" spans="1:2">
      <c r="A126" s="4" t="s">
        <v>53</v>
      </c>
      <c r="B126" s="4">
        <v>4</v>
      </c>
    </row>
    <row r="127" spans="1:2">
      <c r="A127" s="4" t="s">
        <v>56</v>
      </c>
      <c r="B127" s="4">
        <v>2</v>
      </c>
    </row>
    <row r="128" spans="1:2">
      <c r="A128" s="4" t="s">
        <v>57</v>
      </c>
      <c r="B128" s="4">
        <v>15</v>
      </c>
    </row>
    <row r="129" spans="1:2">
      <c r="A129" s="4" t="s">
        <v>53</v>
      </c>
      <c r="B129" s="4">
        <v>8</v>
      </c>
    </row>
    <row r="130" spans="1:2">
      <c r="A130" s="4" t="s">
        <v>56</v>
      </c>
      <c r="B130" s="4">
        <v>1</v>
      </c>
    </row>
    <row r="131" spans="1:2">
      <c r="A131" s="1" t="s">
        <v>56</v>
      </c>
      <c r="B131" s="4">
        <v>0</v>
      </c>
    </row>
    <row r="132" spans="1:2">
      <c r="A132" s="4" t="s">
        <v>57</v>
      </c>
      <c r="B132" s="4">
        <v>4</v>
      </c>
    </row>
    <row r="133" spans="1:2">
      <c r="A133" s="4" t="s">
        <v>56</v>
      </c>
      <c r="B133" s="4">
        <v>3</v>
      </c>
    </row>
    <row r="134" spans="1:2">
      <c r="A134" s="4" t="s">
        <v>57</v>
      </c>
      <c r="B134" s="4">
        <v>0</v>
      </c>
    </row>
    <row r="135" spans="1:2">
      <c r="A135" s="4" t="s">
        <v>57</v>
      </c>
      <c r="B135" s="4">
        <v>11</v>
      </c>
    </row>
    <row r="136" spans="1:2">
      <c r="A136" s="4" t="s">
        <v>57</v>
      </c>
      <c r="B136" s="4">
        <v>0</v>
      </c>
    </row>
    <row r="137" spans="1:2">
      <c r="A137" s="1" t="s">
        <v>57</v>
      </c>
      <c r="B137" s="4">
        <v>0</v>
      </c>
    </row>
    <row r="138" spans="1:2">
      <c r="A138" s="4" t="s">
        <v>57</v>
      </c>
      <c r="B138" s="4">
        <v>0</v>
      </c>
    </row>
    <row r="139" spans="1:2">
      <c r="A139" s="4" t="s">
        <v>57</v>
      </c>
      <c r="B139" s="4">
        <v>0</v>
      </c>
    </row>
    <row r="140" spans="1:2">
      <c r="A140" s="4" t="s">
        <v>56</v>
      </c>
      <c r="B140" s="4">
        <v>2</v>
      </c>
    </row>
    <row r="141" spans="1:2">
      <c r="A141" s="4" t="s">
        <v>56</v>
      </c>
      <c r="B141" s="4">
        <v>5</v>
      </c>
    </row>
    <row r="142" spans="1:2">
      <c r="A142" s="4" t="s">
        <v>57</v>
      </c>
      <c r="B142" s="4">
        <v>4</v>
      </c>
    </row>
    <row r="143" spans="1:2">
      <c r="A143" s="1" t="s">
        <v>61</v>
      </c>
      <c r="B143" s="4">
        <v>1</v>
      </c>
    </row>
    <row r="144" spans="1:2">
      <c r="A144" s="1" t="s">
        <v>56</v>
      </c>
      <c r="B144" s="4">
        <v>2</v>
      </c>
    </row>
    <row r="145" spans="1:2">
      <c r="A145" s="4" t="s">
        <v>57</v>
      </c>
      <c r="B145" s="4">
        <v>0</v>
      </c>
    </row>
    <row r="146" spans="1:2">
      <c r="A146" s="4" t="s">
        <v>56</v>
      </c>
      <c r="B146" s="4">
        <v>5</v>
      </c>
    </row>
    <row r="147" spans="1:2">
      <c r="A147" s="1" t="s">
        <v>65</v>
      </c>
      <c r="B147" s="4">
        <v>2</v>
      </c>
    </row>
    <row r="148" spans="1:2">
      <c r="A148" s="4" t="s">
        <v>56</v>
      </c>
      <c r="B148" s="4">
        <v>0</v>
      </c>
    </row>
    <row r="149" spans="1:2">
      <c r="A149" s="4" t="s">
        <v>56</v>
      </c>
      <c r="B149" s="4">
        <v>3</v>
      </c>
    </row>
    <row r="150" spans="1:2">
      <c r="A150" s="1" t="s">
        <v>57</v>
      </c>
      <c r="B150" s="4">
        <v>5</v>
      </c>
    </row>
    <row r="151" spans="1:2">
      <c r="A151" s="1" t="s">
        <v>57</v>
      </c>
      <c r="B151" s="4">
        <v>0</v>
      </c>
    </row>
    <row r="152" spans="1:2">
      <c r="A152" s="1" t="s">
        <v>61</v>
      </c>
      <c r="B152" s="4">
        <v>3</v>
      </c>
    </row>
    <row r="153" spans="1:2">
      <c r="A153" s="4" t="s">
        <v>59</v>
      </c>
      <c r="B153" s="4">
        <v>13</v>
      </c>
    </row>
    <row r="154" spans="1:2">
      <c r="A154" s="1" t="s">
        <v>65</v>
      </c>
      <c r="B154" s="4">
        <v>20</v>
      </c>
    </row>
    <row r="155" spans="1:2">
      <c r="A155" s="4" t="s">
        <v>57</v>
      </c>
      <c r="B155" s="4">
        <v>18</v>
      </c>
    </row>
    <row r="156" spans="1:2">
      <c r="A156" s="1" t="s">
        <v>56</v>
      </c>
      <c r="B156" s="4">
        <v>4</v>
      </c>
    </row>
    <row r="157" spans="1:2">
      <c r="A157" s="4" t="s">
        <v>56</v>
      </c>
      <c r="B157" s="4">
        <v>3</v>
      </c>
    </row>
    <row r="158" spans="1:2">
      <c r="A158" s="1" t="s">
        <v>65</v>
      </c>
      <c r="B158" s="4">
        <v>3</v>
      </c>
    </row>
    <row r="159" spans="1:2">
      <c r="A159" s="1" t="s">
        <v>56</v>
      </c>
      <c r="B159" s="4">
        <v>11</v>
      </c>
    </row>
    <row r="160" spans="1:2">
      <c r="A160" s="4" t="s">
        <v>56</v>
      </c>
      <c r="B160" s="4">
        <v>0</v>
      </c>
    </row>
    <row r="161" spans="1:2">
      <c r="A161" s="4" t="s">
        <v>61</v>
      </c>
      <c r="B161" s="4">
        <v>0</v>
      </c>
    </row>
    <row r="162" spans="1:2">
      <c r="A162" s="4" t="s">
        <v>56</v>
      </c>
      <c r="B162" s="4">
        <v>5</v>
      </c>
    </row>
    <row r="163" spans="1:2">
      <c r="A163" s="4" t="s">
        <v>55</v>
      </c>
      <c r="B163" s="4">
        <v>0</v>
      </c>
    </row>
    <row r="164" spans="1:2">
      <c r="A164" s="1" t="s">
        <v>54</v>
      </c>
      <c r="B164" s="4">
        <v>2</v>
      </c>
    </row>
    <row r="165" spans="1:2">
      <c r="A165" s="4" t="s">
        <v>56</v>
      </c>
      <c r="B165" s="4">
        <v>3</v>
      </c>
    </row>
    <row r="166" spans="1:2">
      <c r="A166" s="4" t="s">
        <v>57</v>
      </c>
      <c r="B166" s="4">
        <v>13</v>
      </c>
    </row>
    <row r="167" spans="1:2">
      <c r="A167" s="4" t="s">
        <v>56</v>
      </c>
      <c r="B167" s="4">
        <v>0</v>
      </c>
    </row>
    <row r="168" spans="1:2">
      <c r="A168" s="4" t="s">
        <v>57</v>
      </c>
      <c r="B168" s="4">
        <v>3</v>
      </c>
    </row>
    <row r="169" spans="1:2">
      <c r="A169" s="4" t="s">
        <v>56</v>
      </c>
      <c r="B169" s="4">
        <v>4</v>
      </c>
    </row>
    <row r="170" spans="1:2">
      <c r="A170" s="1" t="s">
        <v>57</v>
      </c>
      <c r="B170" s="4">
        <v>12</v>
      </c>
    </row>
    <row r="171" spans="1:2">
      <c r="A171" s="1" t="s">
        <v>65</v>
      </c>
      <c r="B171" s="4">
        <v>0</v>
      </c>
    </row>
    <row r="172" spans="1:2">
      <c r="A172" s="1" t="s">
        <v>56</v>
      </c>
      <c r="B172" s="4">
        <v>23</v>
      </c>
    </row>
    <row r="173" spans="1:2">
      <c r="A173" s="4" t="s">
        <v>57</v>
      </c>
      <c r="B173" s="4">
        <v>3</v>
      </c>
    </row>
    <row r="174" spans="1:2">
      <c r="A174" s="4" t="s">
        <v>59</v>
      </c>
      <c r="B174" s="4">
        <v>0</v>
      </c>
    </row>
    <row r="175" spans="1:2">
      <c r="A175" s="4" t="s">
        <v>56</v>
      </c>
      <c r="B175" s="4">
        <v>2</v>
      </c>
    </row>
    <row r="176" spans="1:2">
      <c r="A176" s="4" t="s">
        <v>54</v>
      </c>
      <c r="B176" s="4">
        <v>0</v>
      </c>
    </row>
    <row r="177" spans="1:2">
      <c r="A177" s="4" t="s">
        <v>56</v>
      </c>
      <c r="B177" s="4">
        <v>4</v>
      </c>
    </row>
    <row r="178" spans="1:2">
      <c r="A178" s="1" t="s">
        <v>53</v>
      </c>
      <c r="B178" s="4">
        <v>1</v>
      </c>
    </row>
    <row r="179" spans="1:2">
      <c r="A179" s="1" t="s">
        <v>56</v>
      </c>
      <c r="B179" s="4">
        <v>0</v>
      </c>
    </row>
    <row r="180" spans="1:2">
      <c r="A180" s="1" t="s">
        <v>57</v>
      </c>
      <c r="B180" s="4">
        <v>29</v>
      </c>
    </row>
    <row r="181" spans="1:2">
      <c r="A181" s="1" t="s">
        <v>57</v>
      </c>
      <c r="B181" s="4">
        <v>8</v>
      </c>
    </row>
    <row r="182" spans="1:2">
      <c r="A182" s="1" t="s">
        <v>57</v>
      </c>
      <c r="B182" s="4">
        <v>4</v>
      </c>
    </row>
    <row r="183" spans="1:2">
      <c r="A183" s="4" t="s">
        <v>57</v>
      </c>
      <c r="B183" s="4">
        <v>18</v>
      </c>
    </row>
    <row r="184" spans="1:2">
      <c r="A184" s="4" t="s">
        <v>56</v>
      </c>
      <c r="B184" s="4">
        <v>9</v>
      </c>
    </row>
    <row r="185" spans="1:2">
      <c r="A185" s="4" t="s">
        <v>57</v>
      </c>
      <c r="B185" s="4">
        <v>1</v>
      </c>
    </row>
    <row r="186" spans="1:2">
      <c r="A186" s="4" t="s">
        <v>54</v>
      </c>
      <c r="B186" s="4">
        <v>1</v>
      </c>
    </row>
    <row r="187" spans="1:2">
      <c r="A187" s="4" t="s">
        <v>56</v>
      </c>
      <c r="B187" s="4">
        <v>11</v>
      </c>
    </row>
    <row r="188" spans="1:2">
      <c r="A188" s="4" t="s">
        <v>57</v>
      </c>
      <c r="B188" s="4">
        <v>9</v>
      </c>
    </row>
    <row r="189" spans="1:2">
      <c r="A189" s="4" t="s">
        <v>56</v>
      </c>
      <c r="B189" s="4">
        <v>7</v>
      </c>
    </row>
    <row r="190" spans="1:2">
      <c r="A190" s="4" t="s">
        <v>56</v>
      </c>
      <c r="B190" s="4">
        <v>11</v>
      </c>
    </row>
    <row r="191" spans="1:2">
      <c r="A191" s="1" t="s">
        <v>65</v>
      </c>
      <c r="B191" s="4">
        <v>0</v>
      </c>
    </row>
    <row r="192" spans="1:2">
      <c r="A192" s="4" t="s">
        <v>56</v>
      </c>
      <c r="B192" s="4">
        <v>1</v>
      </c>
    </row>
    <row r="193" spans="1:2">
      <c r="A193" s="4" t="s">
        <v>56</v>
      </c>
      <c r="B193" s="4">
        <v>2</v>
      </c>
    </row>
    <row r="194" spans="1:2">
      <c r="A194" s="4" t="s">
        <v>56</v>
      </c>
      <c r="B194" s="4">
        <v>2</v>
      </c>
    </row>
    <row r="195" spans="1:2">
      <c r="A195" s="4" t="s">
        <v>56</v>
      </c>
      <c r="B195" s="4">
        <v>2</v>
      </c>
    </row>
    <row r="196" spans="1:2">
      <c r="A196" s="4" t="s">
        <v>56</v>
      </c>
      <c r="B196" s="4">
        <v>26</v>
      </c>
    </row>
    <row r="197" spans="1:2">
      <c r="A197" s="4" t="s">
        <v>56</v>
      </c>
      <c r="B197" s="4">
        <v>1</v>
      </c>
    </row>
    <row r="198" spans="1:2">
      <c r="A198" s="1" t="s">
        <v>56</v>
      </c>
      <c r="B198" s="4">
        <v>4</v>
      </c>
    </row>
    <row r="199" spans="1:2">
      <c r="A199" s="4" t="s">
        <v>56</v>
      </c>
      <c r="B199" s="4">
        <v>4</v>
      </c>
    </row>
    <row r="200" spans="1:2">
      <c r="A200" s="4" t="s">
        <v>56</v>
      </c>
      <c r="B200" s="4">
        <v>2</v>
      </c>
    </row>
    <row r="201" spans="1:2">
      <c r="A201" s="1" t="s">
        <v>56</v>
      </c>
      <c r="B201" s="4">
        <v>5</v>
      </c>
    </row>
    <row r="202" spans="1:2">
      <c r="A202" s="1" t="s">
        <v>56</v>
      </c>
      <c r="B202" s="4">
        <v>2</v>
      </c>
    </row>
    <row r="203" spans="1:2">
      <c r="A203" s="4" t="s">
        <v>53</v>
      </c>
      <c r="B203" s="4">
        <v>1</v>
      </c>
    </row>
    <row r="204" spans="1:2">
      <c r="A204" s="4" t="s">
        <v>56</v>
      </c>
      <c r="B204" s="4">
        <v>15</v>
      </c>
    </row>
    <row r="205" spans="1:2">
      <c r="A205" s="1" t="s">
        <v>65</v>
      </c>
      <c r="B205" s="4">
        <v>1</v>
      </c>
    </row>
    <row r="206" spans="1:2">
      <c r="A206" s="4" t="s">
        <v>56</v>
      </c>
      <c r="B206" s="4">
        <v>1</v>
      </c>
    </row>
    <row r="207" spans="1:2">
      <c r="A207" s="4" t="s">
        <v>56</v>
      </c>
      <c r="B207" s="4">
        <v>0</v>
      </c>
    </row>
    <row r="208" spans="1:2">
      <c r="A208" s="4" t="s">
        <v>56</v>
      </c>
      <c r="B208" s="4">
        <v>0</v>
      </c>
    </row>
    <row r="209" spans="1:2">
      <c r="A209" s="4" t="s">
        <v>53</v>
      </c>
      <c r="B209" s="4">
        <v>7</v>
      </c>
    </row>
    <row r="210" spans="1:2">
      <c r="A210" s="4" t="s">
        <v>56</v>
      </c>
      <c r="B210" s="4">
        <v>4</v>
      </c>
    </row>
    <row r="211" spans="1:2">
      <c r="A211" s="1" t="s">
        <v>57</v>
      </c>
      <c r="B211" s="4">
        <v>1</v>
      </c>
    </row>
    <row r="212" spans="1:2">
      <c r="A212" s="4" t="s">
        <v>57</v>
      </c>
      <c r="B212" s="4">
        <v>29</v>
      </c>
    </row>
    <row r="213" spans="1:2">
      <c r="A213" s="4" t="s">
        <v>54</v>
      </c>
      <c r="B213" s="4">
        <v>4</v>
      </c>
    </row>
    <row r="214" spans="1:2">
      <c r="A214" s="1" t="s">
        <v>54</v>
      </c>
      <c r="B214" s="4">
        <v>0</v>
      </c>
    </row>
    <row r="215" spans="1:2">
      <c r="A215" s="4" t="s">
        <v>57</v>
      </c>
      <c r="B215" s="4">
        <v>3</v>
      </c>
    </row>
    <row r="216" spans="1:2">
      <c r="A216" s="4" t="s">
        <v>56</v>
      </c>
      <c r="B216" s="4">
        <v>0</v>
      </c>
    </row>
    <row r="217" spans="1:2">
      <c r="A217" s="1" t="s">
        <v>56</v>
      </c>
      <c r="B217" s="4">
        <v>4</v>
      </c>
    </row>
    <row r="218" spans="1:2">
      <c r="A218" s="4" t="s">
        <v>54</v>
      </c>
      <c r="B218" s="4">
        <v>0</v>
      </c>
    </row>
    <row r="219" spans="1:2">
      <c r="A219" s="4" t="s">
        <v>55</v>
      </c>
      <c r="B219" s="4">
        <v>2</v>
      </c>
    </row>
    <row r="220" spans="1:2">
      <c r="A220" s="4" t="s">
        <v>58</v>
      </c>
      <c r="B220" s="4">
        <v>0</v>
      </c>
    </row>
    <row r="221" spans="1:2">
      <c r="A221" s="4" t="s">
        <v>56</v>
      </c>
      <c r="B221" s="4">
        <v>0</v>
      </c>
    </row>
    <row r="222" spans="1:2">
      <c r="A222" s="1" t="s">
        <v>61</v>
      </c>
      <c r="B222" s="4">
        <v>1</v>
      </c>
    </row>
    <row r="223" spans="1:2">
      <c r="A223" s="4" t="s">
        <v>61</v>
      </c>
      <c r="B223" s="4">
        <v>11</v>
      </c>
    </row>
    <row r="224" spans="1:2">
      <c r="A224" s="1" t="s">
        <v>56</v>
      </c>
      <c r="B224" s="4">
        <v>1</v>
      </c>
    </row>
    <row r="225" spans="1:2">
      <c r="A225" s="4" t="s">
        <v>54</v>
      </c>
      <c r="B225" s="4">
        <v>0</v>
      </c>
    </row>
    <row r="226" spans="1:2">
      <c r="A226" s="4" t="s">
        <v>56</v>
      </c>
      <c r="B226" s="4">
        <v>4</v>
      </c>
    </row>
    <row r="227" spans="1:2">
      <c r="A227" s="4" t="s">
        <v>54</v>
      </c>
      <c r="B227" s="4">
        <v>0</v>
      </c>
    </row>
    <row r="228" spans="1:2">
      <c r="A228" s="4" t="s">
        <v>54</v>
      </c>
      <c r="B228" s="4">
        <v>6</v>
      </c>
    </row>
    <row r="229" spans="1:2">
      <c r="A229" s="4" t="s">
        <v>57</v>
      </c>
      <c r="B229" s="4">
        <v>8</v>
      </c>
    </row>
    <row r="230" spans="1:2">
      <c r="A230" s="4" t="s">
        <v>57</v>
      </c>
      <c r="B230" s="4">
        <v>6</v>
      </c>
    </row>
    <row r="231" spans="1:2">
      <c r="A231" s="4" t="s">
        <v>71</v>
      </c>
      <c r="B231" s="4">
        <v>0</v>
      </c>
    </row>
    <row r="232" spans="1:2">
      <c r="A232" s="4" t="s">
        <v>56</v>
      </c>
      <c r="B232" s="4">
        <v>2</v>
      </c>
    </row>
    <row r="233" spans="1:2">
      <c r="A233" s="1" t="s">
        <v>56</v>
      </c>
      <c r="B233" s="4">
        <v>0</v>
      </c>
    </row>
    <row r="234" spans="1:2">
      <c r="A234" s="4" t="s">
        <v>56</v>
      </c>
      <c r="B234" s="4">
        <v>12</v>
      </c>
    </row>
    <row r="235" spans="1:2">
      <c r="A235" s="4" t="s">
        <v>56</v>
      </c>
      <c r="B235" s="4">
        <v>4</v>
      </c>
    </row>
    <row r="236" spans="1:2">
      <c r="A236" s="4" t="s">
        <v>56</v>
      </c>
      <c r="B236" s="4">
        <v>1</v>
      </c>
    </row>
    <row r="237" spans="1:2">
      <c r="A237" s="4" t="s">
        <v>59</v>
      </c>
      <c r="B237" s="4">
        <v>9</v>
      </c>
    </row>
    <row r="238" spans="1:2">
      <c r="A238" s="4" t="s">
        <v>56</v>
      </c>
      <c r="B238" s="4">
        <v>3</v>
      </c>
    </row>
    <row r="239" spans="1:2">
      <c r="A239" s="4" t="s">
        <v>56</v>
      </c>
      <c r="B239" s="4">
        <v>1</v>
      </c>
    </row>
    <row r="240" spans="1:2">
      <c r="A240" s="1" t="s">
        <v>59</v>
      </c>
      <c r="B240" s="4">
        <v>2</v>
      </c>
    </row>
    <row r="241" spans="1:2">
      <c r="A241" s="1" t="s">
        <v>59</v>
      </c>
      <c r="B241" s="4">
        <v>2</v>
      </c>
    </row>
    <row r="242" spans="1:2">
      <c r="A242" s="4" t="s">
        <v>57</v>
      </c>
      <c r="B242" s="4">
        <v>0</v>
      </c>
    </row>
    <row r="243" spans="1:2">
      <c r="A243" s="4" t="s">
        <v>59</v>
      </c>
      <c r="B243" s="4">
        <v>12</v>
      </c>
    </row>
    <row r="244" spans="1:2">
      <c r="A244" s="4" t="s">
        <v>59</v>
      </c>
      <c r="B244" s="4">
        <v>13</v>
      </c>
    </row>
    <row r="245" spans="1:2">
      <c r="A245" s="1" t="s">
        <v>54</v>
      </c>
      <c r="B245" s="4">
        <v>15</v>
      </c>
    </row>
    <row r="246" spans="1:2">
      <c r="A246" s="4" t="s">
        <v>56</v>
      </c>
      <c r="B246" s="4">
        <v>2</v>
      </c>
    </row>
    <row r="247" spans="1:2">
      <c r="A247" s="4" t="s">
        <v>56</v>
      </c>
      <c r="B247" s="4">
        <v>8</v>
      </c>
    </row>
    <row r="248" spans="1:2">
      <c r="A248" s="4" t="s">
        <v>56</v>
      </c>
      <c r="B248" s="4">
        <v>4</v>
      </c>
    </row>
    <row r="249" spans="1:2">
      <c r="A249" s="4" t="s">
        <v>57</v>
      </c>
      <c r="B249" s="4">
        <v>9</v>
      </c>
    </row>
    <row r="250" spans="1:2">
      <c r="A250" s="4" t="s">
        <v>57</v>
      </c>
      <c r="B250" s="4">
        <v>0</v>
      </c>
    </row>
    <row r="251" spans="1:2">
      <c r="A251" s="4" t="s">
        <v>56</v>
      </c>
      <c r="B251" s="4">
        <v>0</v>
      </c>
    </row>
    <row r="252" spans="1:2">
      <c r="A252" s="4" t="s">
        <v>56</v>
      </c>
      <c r="B252" s="4">
        <v>6</v>
      </c>
    </row>
    <row r="253" spans="1:2">
      <c r="A253" s="1" t="s">
        <v>65</v>
      </c>
      <c r="B253" s="4">
        <v>12</v>
      </c>
    </row>
    <row r="254" spans="1:2">
      <c r="A254" s="1" t="s">
        <v>65</v>
      </c>
      <c r="B254" s="4">
        <v>3</v>
      </c>
    </row>
    <row r="255" spans="1:2">
      <c r="A255" s="1" t="s">
        <v>65</v>
      </c>
      <c r="B255" s="4">
        <v>0</v>
      </c>
    </row>
    <row r="256" spans="1:2">
      <c r="A256" s="4" t="s">
        <v>56</v>
      </c>
      <c r="B256" s="4">
        <v>4</v>
      </c>
    </row>
    <row r="257" spans="1:2">
      <c r="A257" s="4" t="s">
        <v>56</v>
      </c>
      <c r="B257" s="4">
        <v>3</v>
      </c>
    </row>
    <row r="258" spans="1:2">
      <c r="A258" s="4" t="s">
        <v>56</v>
      </c>
      <c r="B258" s="4">
        <v>2</v>
      </c>
    </row>
    <row r="259" spans="1:2">
      <c r="A259" s="4" t="s">
        <v>59</v>
      </c>
      <c r="B259" s="4">
        <v>7</v>
      </c>
    </row>
    <row r="260" spans="1:2">
      <c r="A260" s="1" t="s">
        <v>53</v>
      </c>
      <c r="B260" s="4">
        <v>0</v>
      </c>
    </row>
    <row r="261" spans="1:2">
      <c r="A261" s="4" t="s">
        <v>53</v>
      </c>
      <c r="B261" s="4">
        <v>0</v>
      </c>
    </row>
    <row r="262" spans="1:2">
      <c r="A262" s="4" t="s">
        <v>56</v>
      </c>
      <c r="B262" s="4">
        <v>1</v>
      </c>
    </row>
    <row r="263" spans="1:2">
      <c r="A263" s="4" t="s">
        <v>54</v>
      </c>
      <c r="B263" s="4">
        <v>0</v>
      </c>
    </row>
    <row r="264" spans="1:2">
      <c r="A264" s="4" t="s">
        <v>55</v>
      </c>
      <c r="B264" s="4">
        <v>0</v>
      </c>
    </row>
    <row r="265" spans="1:2">
      <c r="A265" s="1" t="s">
        <v>60</v>
      </c>
      <c r="B265" s="4">
        <v>2</v>
      </c>
    </row>
    <row r="266" spans="1:2">
      <c r="A266" s="4" t="s">
        <v>57</v>
      </c>
      <c r="B266" s="4">
        <v>2</v>
      </c>
    </row>
    <row r="267" spans="1:2">
      <c r="A267" s="4" t="s">
        <v>57</v>
      </c>
      <c r="B267" s="4">
        <v>29</v>
      </c>
    </row>
    <row r="268" spans="1:2">
      <c r="A268" s="4" t="s">
        <v>57</v>
      </c>
      <c r="B268" s="4">
        <v>0</v>
      </c>
    </row>
    <row r="269" spans="1:2">
      <c r="A269" s="4" t="s">
        <v>56</v>
      </c>
      <c r="B269" s="4">
        <v>3</v>
      </c>
    </row>
    <row r="270" spans="1:2">
      <c r="A270" s="1" t="s">
        <v>65</v>
      </c>
      <c r="B270" s="4">
        <v>0</v>
      </c>
    </row>
    <row r="271" spans="1:2">
      <c r="A271" s="1" t="s">
        <v>65</v>
      </c>
      <c r="B271" s="4">
        <v>0</v>
      </c>
    </row>
    <row r="272" spans="1:2">
      <c r="A272" s="4" t="s">
        <v>56</v>
      </c>
      <c r="B272" s="4">
        <v>4</v>
      </c>
    </row>
    <row r="273" spans="1:2">
      <c r="A273" s="4" t="s">
        <v>53</v>
      </c>
      <c r="B273" s="4">
        <v>1</v>
      </c>
    </row>
    <row r="274" spans="1:2">
      <c r="A274" s="4" t="s">
        <v>53</v>
      </c>
      <c r="B274" s="4">
        <v>0</v>
      </c>
    </row>
    <row r="275" spans="1:2">
      <c r="A275" s="4" t="s">
        <v>57</v>
      </c>
      <c r="B275" s="4">
        <v>14</v>
      </c>
    </row>
    <row r="276" spans="1:2">
      <c r="A276" s="4" t="s">
        <v>57</v>
      </c>
      <c r="B276" s="4">
        <v>23</v>
      </c>
    </row>
    <row r="277" spans="1:2">
      <c r="A277" s="4" t="s">
        <v>57</v>
      </c>
      <c r="B277" s="4">
        <v>0</v>
      </c>
    </row>
    <row r="278" spans="1:2">
      <c r="A278" s="4" t="s">
        <v>54</v>
      </c>
      <c r="B278" s="4">
        <v>0</v>
      </c>
    </row>
    <row r="279" spans="1:2">
      <c r="A279" s="4" t="s">
        <v>56</v>
      </c>
      <c r="B279" s="4">
        <v>2</v>
      </c>
    </row>
    <row r="280" spans="1:2">
      <c r="A280" s="4" t="s">
        <v>56</v>
      </c>
      <c r="B280" s="4">
        <v>6</v>
      </c>
    </row>
    <row r="281" spans="1:2">
      <c r="A281" s="4" t="s">
        <v>56</v>
      </c>
      <c r="B281" s="4">
        <v>0</v>
      </c>
    </row>
    <row r="282" spans="1:2">
      <c r="A282" s="1" t="s">
        <v>65</v>
      </c>
      <c r="B282" s="4">
        <v>7</v>
      </c>
    </row>
    <row r="283" spans="1:2">
      <c r="A283" s="4" t="s">
        <v>58</v>
      </c>
      <c r="B283" s="4">
        <v>6</v>
      </c>
    </row>
    <row r="284" spans="1:2">
      <c r="A284" s="4" t="s">
        <v>56</v>
      </c>
      <c r="B284" s="4">
        <v>0</v>
      </c>
    </row>
    <row r="285" spans="1:2">
      <c r="A285" s="4" t="s">
        <v>53</v>
      </c>
      <c r="B285" s="4">
        <v>1</v>
      </c>
    </row>
    <row r="286" spans="1:2">
      <c r="A286" s="4" t="s">
        <v>53</v>
      </c>
      <c r="B286" s="4">
        <v>6</v>
      </c>
    </row>
    <row r="287" spans="1:2">
      <c r="A287" s="1" t="s">
        <v>65</v>
      </c>
      <c r="B287" s="4">
        <v>2</v>
      </c>
    </row>
    <row r="288" spans="1:2">
      <c r="A288" s="4" t="s">
        <v>56</v>
      </c>
      <c r="B288" s="4">
        <v>0</v>
      </c>
    </row>
    <row r="289" spans="1:2">
      <c r="A289" s="4" t="s">
        <v>56</v>
      </c>
      <c r="B289" s="4">
        <v>2</v>
      </c>
    </row>
    <row r="290" spans="1:2">
      <c r="A290" s="4" t="s">
        <v>57</v>
      </c>
      <c r="B290" s="4">
        <v>0</v>
      </c>
    </row>
    <row r="291" spans="1:2">
      <c r="A291" s="1" t="s">
        <v>65</v>
      </c>
      <c r="B291" s="4">
        <v>4</v>
      </c>
    </row>
    <row r="292" spans="1:2">
      <c r="A292" s="1" t="s">
        <v>61</v>
      </c>
      <c r="B292" s="4">
        <v>4</v>
      </c>
    </row>
    <row r="293" spans="1:2">
      <c r="A293" s="1" t="s">
        <v>71</v>
      </c>
      <c r="B293" s="4">
        <v>2</v>
      </c>
    </row>
    <row r="294" spans="1:2">
      <c r="A294" s="1" t="s">
        <v>57</v>
      </c>
      <c r="B294" s="4">
        <v>1</v>
      </c>
    </row>
    <row r="295" spans="1:2">
      <c r="A295" s="4" t="s">
        <v>57</v>
      </c>
      <c r="B295" s="4">
        <v>14</v>
      </c>
    </row>
    <row r="296" spans="1:2">
      <c r="A296" s="4" t="s">
        <v>56</v>
      </c>
      <c r="B296" s="4">
        <v>9</v>
      </c>
    </row>
    <row r="297" spans="1:2">
      <c r="A297" s="4" t="s">
        <v>56</v>
      </c>
      <c r="B297" s="4">
        <v>2</v>
      </c>
    </row>
    <row r="298" spans="1:2">
      <c r="A298" s="1" t="s">
        <v>65</v>
      </c>
      <c r="B298" s="4">
        <v>0</v>
      </c>
    </row>
    <row r="299" spans="1:2">
      <c r="A299" s="1" t="s">
        <v>57</v>
      </c>
      <c r="B299" s="4">
        <v>22</v>
      </c>
    </row>
    <row r="300" spans="1:2">
      <c r="A300" s="4" t="s">
        <v>57</v>
      </c>
      <c r="B300" s="4">
        <v>4</v>
      </c>
    </row>
    <row r="301" spans="1:2">
      <c r="A301" s="4" t="s">
        <v>54</v>
      </c>
      <c r="B301" s="4">
        <v>0</v>
      </c>
    </row>
    <row r="302" spans="1:2">
      <c r="A302" s="4" t="s">
        <v>54</v>
      </c>
      <c r="B302" s="4">
        <v>0</v>
      </c>
    </row>
    <row r="303" spans="1:2">
      <c r="A303" s="4" t="s">
        <v>54</v>
      </c>
      <c r="B303" s="4">
        <v>0</v>
      </c>
    </row>
    <row r="304" spans="1:2">
      <c r="A304" s="1" t="s">
        <v>65</v>
      </c>
      <c r="B304" s="4">
        <v>0</v>
      </c>
    </row>
    <row r="305" spans="1:2">
      <c r="A305" s="4" t="s">
        <v>54</v>
      </c>
      <c r="B305" s="4">
        <v>10</v>
      </c>
    </row>
    <row r="306" spans="1:2">
      <c r="A306" s="4" t="s">
        <v>56</v>
      </c>
      <c r="B306" s="4">
        <v>3</v>
      </c>
    </row>
    <row r="307" spans="1:2">
      <c r="A307" s="4" t="s">
        <v>323</v>
      </c>
      <c r="B307" s="4">
        <v>1</v>
      </c>
    </row>
    <row r="308" spans="1:2">
      <c r="A308" s="4" t="s">
        <v>56</v>
      </c>
      <c r="B308" s="4">
        <v>11</v>
      </c>
    </row>
    <row r="309" spans="1:2">
      <c r="A309" s="1" t="s">
        <v>56</v>
      </c>
      <c r="B309" s="4">
        <v>1</v>
      </c>
    </row>
    <row r="310" spans="1:2">
      <c r="A310" s="4" t="s">
        <v>54</v>
      </c>
      <c r="B310" s="4">
        <v>9</v>
      </c>
    </row>
    <row r="311" spans="1:2">
      <c r="A311" s="4" t="s">
        <v>55</v>
      </c>
      <c r="B311" s="4">
        <v>0</v>
      </c>
    </row>
    <row r="312" spans="1:2">
      <c r="A312" s="1" t="s">
        <v>65</v>
      </c>
      <c r="B312" s="4">
        <v>4</v>
      </c>
    </row>
    <row r="313" spans="1:2">
      <c r="A313" s="4" t="s">
        <v>56</v>
      </c>
      <c r="B313" s="4">
        <v>5</v>
      </c>
    </row>
    <row r="314" spans="1:2">
      <c r="A314" s="1" t="s">
        <v>56</v>
      </c>
      <c r="B314" s="4">
        <v>0</v>
      </c>
    </row>
    <row r="315" spans="1:2">
      <c r="B315" s="4">
        <v>-1</v>
      </c>
    </row>
    <row r="316" spans="1:2">
      <c r="B316" s="4">
        <v>-1</v>
      </c>
    </row>
    <row r="317" spans="1:2">
      <c r="B317" s="4">
        <v>-1</v>
      </c>
    </row>
    <row r="318" spans="1:2">
      <c r="B318" s="4">
        <v>-1</v>
      </c>
    </row>
    <row r="319" spans="1:2">
      <c r="B319" s="4">
        <v>-1</v>
      </c>
    </row>
    <row r="320" spans="1:2">
      <c r="B320" s="4">
        <v>-1</v>
      </c>
    </row>
    <row r="321" spans="2:2">
      <c r="B321" s="4">
        <v>-1</v>
      </c>
    </row>
    <row r="322" spans="2:2">
      <c r="B322" s="4">
        <v>-1</v>
      </c>
    </row>
    <row r="323" spans="2:2">
      <c r="B323" s="4">
        <v>-1</v>
      </c>
    </row>
    <row r="324" spans="2:2">
      <c r="B324" s="4">
        <v>-1</v>
      </c>
    </row>
    <row r="325" spans="2:2">
      <c r="B325" s="4">
        <v>-1</v>
      </c>
    </row>
    <row r="326" spans="2:2">
      <c r="B326" s="4">
        <v>-1</v>
      </c>
    </row>
    <row r="327" spans="2:2">
      <c r="B327" s="4">
        <v>-1</v>
      </c>
    </row>
    <row r="328" spans="2:2">
      <c r="B328" s="4">
        <v>-1</v>
      </c>
    </row>
    <row r="329" spans="2:2">
      <c r="B329" s="4">
        <v>-1</v>
      </c>
    </row>
    <row r="330" spans="2:2">
      <c r="B330" s="4">
        <v>-1</v>
      </c>
    </row>
    <row r="331" spans="2:2">
      <c r="B331" s="4">
        <v>1178</v>
      </c>
    </row>
  </sheetData>
  <sortState ref="A2:B330">
    <sortCondition ref="A2:A330"/>
    <sortCondition ref="B2:B3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workbookViewId="0">
      <selection activeCell="H27" sqref="H27"/>
    </sheetView>
  </sheetViews>
  <sheetFormatPr baseColWidth="10" defaultRowHeight="15" x14ac:dyDescent="0"/>
  <cols>
    <col min="1" max="1" width="24" style="4" customWidth="1"/>
    <col min="2" max="2" width="10.83203125" style="4"/>
    <col min="6" max="6" width="18.5" bestFit="1" customWidth="1"/>
  </cols>
  <sheetData>
    <row r="1" spans="1:9">
      <c r="A1" s="4" t="s">
        <v>52</v>
      </c>
      <c r="B1" s="4" t="s">
        <v>330</v>
      </c>
    </row>
    <row r="2" spans="1:9">
      <c r="A2" s="4" t="s">
        <v>57</v>
      </c>
      <c r="B2" s="4">
        <v>0</v>
      </c>
      <c r="F2" s="2" t="s">
        <v>57</v>
      </c>
      <c r="G2">
        <f>COUNTIFS(A:A,"Extension",B:B,0)</f>
        <v>19</v>
      </c>
      <c r="H2">
        <f>COUNTIF(A:A,"Extension")</f>
        <v>70</v>
      </c>
      <c r="I2" s="3">
        <f>G2/H2</f>
        <v>0.27142857142857141</v>
      </c>
    </row>
    <row r="3" spans="1:9">
      <c r="A3" s="1" t="s">
        <v>56</v>
      </c>
      <c r="B3" s="4">
        <v>0</v>
      </c>
      <c r="F3" s="2" t="s">
        <v>56</v>
      </c>
      <c r="G3">
        <f>COUNTIFS(A:A,"Clarification",B:B,0)</f>
        <v>29</v>
      </c>
      <c r="H3">
        <f>COUNTIF(A:A,"Clarification")</f>
        <v>127</v>
      </c>
      <c r="I3" s="3">
        <f t="shared" ref="I3:I13" si="0">G3/H3</f>
        <v>0.2283464566929134</v>
      </c>
    </row>
    <row r="4" spans="1:9">
      <c r="A4" s="4" t="s">
        <v>56</v>
      </c>
      <c r="B4" s="4">
        <v>0</v>
      </c>
      <c r="F4" s="2" t="s">
        <v>58</v>
      </c>
      <c r="G4">
        <f>COUNTIFS(A:A,"Modification",B:B,0)</f>
        <v>5</v>
      </c>
      <c r="H4">
        <f>COUNTIF(A:A,"Modification")</f>
        <v>6</v>
      </c>
      <c r="I4" s="3">
        <f t="shared" si="0"/>
        <v>0.83333333333333337</v>
      </c>
    </row>
    <row r="5" spans="1:9">
      <c r="A5" s="4" t="s">
        <v>57</v>
      </c>
      <c r="B5" s="4">
        <v>6</v>
      </c>
      <c r="F5" s="2" t="s">
        <v>322</v>
      </c>
      <c r="G5">
        <f>COUNTIFS(A:A,"Fix",B:B,0)</f>
        <v>5</v>
      </c>
      <c r="H5">
        <f>COUNTIF(A:A,"Fix")</f>
        <v>18</v>
      </c>
      <c r="I5" s="3">
        <f t="shared" si="0"/>
        <v>0.27777777777777779</v>
      </c>
    </row>
    <row r="6" spans="1:9">
      <c r="A6" s="4" t="s">
        <v>54</v>
      </c>
      <c r="B6" s="4">
        <v>1</v>
      </c>
      <c r="F6" s="2" t="s">
        <v>60</v>
      </c>
      <c r="G6">
        <f>COUNTIFS(A:A,"Documentation",B:B,0)+COUNTIFS(A:A,"documentation",B:B,0)</f>
        <v>0</v>
      </c>
      <c r="H6">
        <f>COUNTIF(A:A,"Documentation")</f>
        <v>2</v>
      </c>
      <c r="I6" s="3">
        <f t="shared" si="0"/>
        <v>0</v>
      </c>
    </row>
    <row r="7" spans="1:9">
      <c r="A7" s="1" t="s">
        <v>65</v>
      </c>
      <c r="B7" s="4">
        <v>0</v>
      </c>
      <c r="F7" s="2" t="s">
        <v>54</v>
      </c>
      <c r="G7">
        <f>COUNTIFS(A:A,"Organisation",B:B,0)</f>
        <v>13</v>
      </c>
      <c r="H7">
        <f>COUNTIF(A:A,"Organisation")</f>
        <v>29</v>
      </c>
      <c r="I7" s="3">
        <f t="shared" si="0"/>
        <v>0.44827586206896552</v>
      </c>
    </row>
    <row r="8" spans="1:9">
      <c r="A8" s="4" t="s">
        <v>54</v>
      </c>
      <c r="B8" s="4">
        <v>1</v>
      </c>
      <c r="F8" s="2" t="s">
        <v>323</v>
      </c>
      <c r="G8">
        <f>COUNTIFS(A:A,"schema.org website",B:B,0)</f>
        <v>0</v>
      </c>
      <c r="H8">
        <f>COUNTIF(A:A,"schema.org website")</f>
        <v>3</v>
      </c>
      <c r="I8" s="3">
        <f t="shared" si="0"/>
        <v>0</v>
      </c>
    </row>
    <row r="9" spans="1:9">
      <c r="A9" s="1" t="s">
        <v>57</v>
      </c>
      <c r="B9" s="4">
        <v>7</v>
      </c>
      <c r="F9" s="2" t="s">
        <v>61</v>
      </c>
      <c r="G9">
        <f>COUNTIFS(A:A,"Use by consumers",B:B,0)</f>
        <v>1</v>
      </c>
      <c r="H9">
        <f>COUNTIF(A:A,"Use by Consumers")</f>
        <v>7</v>
      </c>
      <c r="I9" s="3">
        <f t="shared" si="0"/>
        <v>0.14285714285714285</v>
      </c>
    </row>
    <row r="10" spans="1:9">
      <c r="A10" s="1" t="s">
        <v>56</v>
      </c>
      <c r="B10" s="4">
        <v>2</v>
      </c>
      <c r="F10" s="2" t="s">
        <v>341</v>
      </c>
      <c r="G10">
        <f>COUNTIFS(A:A,"github usage",B:B,0)</f>
        <v>1</v>
      </c>
      <c r="H10">
        <f>COUNTIF(A:A,"github usage")</f>
        <v>2</v>
      </c>
      <c r="I10" s="3">
        <f t="shared" si="0"/>
        <v>0.5</v>
      </c>
    </row>
    <row r="11" spans="1:9">
      <c r="A11" s="1" t="s">
        <v>65</v>
      </c>
      <c r="B11" s="4">
        <v>1</v>
      </c>
      <c r="F11" s="2" t="s">
        <v>342</v>
      </c>
      <c r="G11">
        <f>COUNTIFS(A:A,"Investigating Technology",B:B,0)</f>
        <v>4</v>
      </c>
      <c r="H11">
        <f>COUNTIF(A:A,"Investigating Technology")</f>
        <v>6</v>
      </c>
      <c r="I11" s="3">
        <f t="shared" si="0"/>
        <v>0.66666666666666663</v>
      </c>
    </row>
    <row r="12" spans="1:9">
      <c r="A12" s="4" t="s">
        <v>57</v>
      </c>
      <c r="B12" s="4">
        <v>3</v>
      </c>
      <c r="F12" s="2" t="s">
        <v>35</v>
      </c>
      <c r="G12">
        <f>COUNTIFS(A:A,"Other / Off Topic",B:B,0)</f>
        <v>17</v>
      </c>
      <c r="H12">
        <f>COUNTIF(A:A,"Other / Off Topic")</f>
        <v>32</v>
      </c>
      <c r="I12" s="3">
        <f t="shared" si="0"/>
        <v>0.53125</v>
      </c>
    </row>
    <row r="13" spans="1:9">
      <c r="A13" s="4" t="s">
        <v>57</v>
      </c>
      <c r="B13" s="4">
        <v>3</v>
      </c>
      <c r="F13" s="2" t="s">
        <v>59</v>
      </c>
      <c r="G13">
        <f>COUNTIFS(A:A,"Release",B:B,0)</f>
        <v>1</v>
      </c>
      <c r="H13">
        <f>COUNTIF(A:A,"Release")</f>
        <v>11</v>
      </c>
      <c r="I13" s="3">
        <f t="shared" si="0"/>
        <v>9.0909090909090912E-2</v>
      </c>
    </row>
    <row r="14" spans="1:9">
      <c r="A14" s="4" t="s">
        <v>56</v>
      </c>
      <c r="B14" s="4">
        <v>0</v>
      </c>
      <c r="H14">
        <f>SUM(H2:H13)</f>
        <v>313</v>
      </c>
    </row>
    <row r="15" spans="1:9">
      <c r="A15" s="4" t="s">
        <v>54</v>
      </c>
      <c r="B15" s="4">
        <v>3</v>
      </c>
    </row>
    <row r="16" spans="1:9">
      <c r="A16" s="4" t="s">
        <v>59</v>
      </c>
      <c r="B16" s="4">
        <v>1</v>
      </c>
    </row>
    <row r="17" spans="1:2">
      <c r="A17" s="4" t="s">
        <v>56</v>
      </c>
      <c r="B17" s="4">
        <v>0</v>
      </c>
    </row>
    <row r="18" spans="1:2">
      <c r="A18" s="4" t="s">
        <v>57</v>
      </c>
      <c r="B18" s="4">
        <v>6</v>
      </c>
    </row>
    <row r="19" spans="1:2">
      <c r="A19" s="4" t="s">
        <v>54</v>
      </c>
      <c r="B19" s="4">
        <v>0</v>
      </c>
    </row>
    <row r="20" spans="1:2">
      <c r="A20" s="4" t="s">
        <v>59</v>
      </c>
      <c r="B20" s="4">
        <v>9</v>
      </c>
    </row>
    <row r="21" spans="1:2">
      <c r="A21" s="4" t="s">
        <v>60</v>
      </c>
      <c r="B21" s="4">
        <v>2</v>
      </c>
    </row>
    <row r="22" spans="1:2">
      <c r="A22" s="4" t="s">
        <v>57</v>
      </c>
      <c r="B22" s="4">
        <v>14</v>
      </c>
    </row>
    <row r="23" spans="1:2">
      <c r="A23" s="4" t="s">
        <v>56</v>
      </c>
      <c r="B23" s="4">
        <v>2</v>
      </c>
    </row>
    <row r="24" spans="1:2">
      <c r="A24" s="1" t="s">
        <v>58</v>
      </c>
      <c r="B24" s="4">
        <v>0</v>
      </c>
    </row>
    <row r="25" spans="1:2">
      <c r="A25" s="4" t="s">
        <v>56</v>
      </c>
      <c r="B25" s="4">
        <v>0</v>
      </c>
    </row>
    <row r="26" spans="1:2">
      <c r="A26" s="4" t="s">
        <v>58</v>
      </c>
      <c r="B26" s="4">
        <v>0</v>
      </c>
    </row>
    <row r="27" spans="1:2">
      <c r="A27" s="4" t="s">
        <v>58</v>
      </c>
      <c r="B27" s="4">
        <v>0</v>
      </c>
    </row>
    <row r="28" spans="1:2">
      <c r="A28" s="1" t="s">
        <v>65</v>
      </c>
      <c r="B28" s="4">
        <v>1</v>
      </c>
    </row>
    <row r="29" spans="1:2">
      <c r="A29" s="4" t="s">
        <v>56</v>
      </c>
      <c r="B29" s="4">
        <v>4</v>
      </c>
    </row>
    <row r="30" spans="1:2">
      <c r="A30" s="4" t="s">
        <v>53</v>
      </c>
      <c r="B30" s="4">
        <v>1</v>
      </c>
    </row>
    <row r="31" spans="1:2">
      <c r="A31" s="4" t="s">
        <v>57</v>
      </c>
      <c r="B31" s="4">
        <v>0</v>
      </c>
    </row>
    <row r="32" spans="1:2">
      <c r="A32" s="1" t="s">
        <v>56</v>
      </c>
      <c r="B32" s="4">
        <v>2</v>
      </c>
    </row>
    <row r="33" spans="1:2">
      <c r="A33" s="4" t="s">
        <v>56</v>
      </c>
      <c r="B33" s="4">
        <v>3</v>
      </c>
    </row>
    <row r="34" spans="1:2">
      <c r="A34" s="4" t="s">
        <v>56</v>
      </c>
      <c r="B34" s="4">
        <v>1</v>
      </c>
    </row>
    <row r="35" spans="1:2">
      <c r="A35" s="1" t="s">
        <v>65</v>
      </c>
      <c r="B35" s="4">
        <v>0</v>
      </c>
    </row>
    <row r="36" spans="1:2">
      <c r="A36" s="4" t="s">
        <v>56</v>
      </c>
      <c r="B36" s="4">
        <v>0</v>
      </c>
    </row>
    <row r="37" spans="1:2">
      <c r="A37" s="4" t="s">
        <v>56</v>
      </c>
      <c r="B37" s="4">
        <v>3</v>
      </c>
    </row>
    <row r="38" spans="1:2">
      <c r="A38" s="4" t="s">
        <v>54</v>
      </c>
      <c r="B38" s="4">
        <v>1</v>
      </c>
    </row>
    <row r="39" spans="1:2">
      <c r="A39" s="4" t="s">
        <v>54</v>
      </c>
      <c r="B39" s="4">
        <v>7</v>
      </c>
    </row>
    <row r="40" spans="1:2">
      <c r="A40" s="4" t="s">
        <v>56</v>
      </c>
      <c r="B40" s="4">
        <v>4</v>
      </c>
    </row>
    <row r="41" spans="1:2">
      <c r="A41" s="4" t="s">
        <v>56</v>
      </c>
      <c r="B41" s="4">
        <v>0</v>
      </c>
    </row>
    <row r="42" spans="1:2">
      <c r="A42" s="4" t="s">
        <v>56</v>
      </c>
      <c r="B42" s="4">
        <v>0</v>
      </c>
    </row>
    <row r="43" spans="1:2">
      <c r="A43" s="4" t="s">
        <v>56</v>
      </c>
      <c r="B43" s="4">
        <v>0</v>
      </c>
    </row>
    <row r="44" spans="1:2">
      <c r="A44" s="1" t="s">
        <v>65</v>
      </c>
      <c r="B44" s="4">
        <v>0</v>
      </c>
    </row>
    <row r="45" spans="1:2">
      <c r="A45" s="4" t="s">
        <v>57</v>
      </c>
      <c r="B45" s="4">
        <v>0</v>
      </c>
    </row>
    <row r="46" spans="1:2">
      <c r="A46" s="1" t="s">
        <v>65</v>
      </c>
      <c r="B46" s="4">
        <v>2</v>
      </c>
    </row>
    <row r="47" spans="1:2">
      <c r="A47" s="4" t="s">
        <v>56</v>
      </c>
      <c r="B47" s="4">
        <v>0</v>
      </c>
    </row>
    <row r="48" spans="1:2">
      <c r="A48" s="4" t="s">
        <v>57</v>
      </c>
      <c r="B48" s="4">
        <v>4</v>
      </c>
    </row>
    <row r="49" spans="1:2">
      <c r="A49" s="4" t="s">
        <v>58</v>
      </c>
      <c r="B49" s="4">
        <v>0</v>
      </c>
    </row>
    <row r="50" spans="1:2">
      <c r="A50" s="1" t="s">
        <v>56</v>
      </c>
      <c r="B50" s="4">
        <v>7</v>
      </c>
    </row>
    <row r="51" spans="1:2">
      <c r="A51" s="1" t="s">
        <v>65</v>
      </c>
      <c r="B51" s="4">
        <v>0</v>
      </c>
    </row>
    <row r="52" spans="1:2">
      <c r="A52" s="4" t="s">
        <v>56</v>
      </c>
      <c r="B52" s="4">
        <v>0</v>
      </c>
    </row>
    <row r="53" spans="1:2">
      <c r="A53" s="1" t="s">
        <v>56</v>
      </c>
      <c r="B53" s="4">
        <v>5</v>
      </c>
    </row>
    <row r="54" spans="1:2">
      <c r="A54" s="4" t="s">
        <v>54</v>
      </c>
      <c r="B54" s="4">
        <v>0</v>
      </c>
    </row>
    <row r="55" spans="1:2">
      <c r="A55" s="1" t="s">
        <v>65</v>
      </c>
      <c r="B55" s="4">
        <v>0</v>
      </c>
    </row>
    <row r="56" spans="1:2">
      <c r="A56" s="1" t="s">
        <v>65</v>
      </c>
      <c r="B56" s="4">
        <v>0</v>
      </c>
    </row>
    <row r="57" spans="1:2">
      <c r="A57" s="4" t="s">
        <v>56</v>
      </c>
      <c r="B57" s="4">
        <v>3</v>
      </c>
    </row>
    <row r="58" spans="1:2">
      <c r="A58" s="4" t="s">
        <v>56</v>
      </c>
      <c r="B58" s="4">
        <v>3</v>
      </c>
    </row>
    <row r="59" spans="1:2">
      <c r="A59" s="1" t="s">
        <v>57</v>
      </c>
      <c r="B59" s="4">
        <v>7</v>
      </c>
    </row>
    <row r="60" spans="1:2">
      <c r="A60" s="1" t="s">
        <v>65</v>
      </c>
      <c r="B60" s="4">
        <v>1</v>
      </c>
    </row>
    <row r="61" spans="1:2">
      <c r="A61" s="1" t="s">
        <v>53</v>
      </c>
      <c r="B61" s="4">
        <v>6</v>
      </c>
    </row>
    <row r="62" spans="1:2">
      <c r="A62" s="1" t="s">
        <v>57</v>
      </c>
      <c r="B62" s="4">
        <v>10</v>
      </c>
    </row>
    <row r="63" spans="1:2">
      <c r="A63" s="4" t="s">
        <v>56</v>
      </c>
      <c r="B63" s="4">
        <v>4</v>
      </c>
    </row>
    <row r="64" spans="1:2">
      <c r="A64" s="1" t="s">
        <v>53</v>
      </c>
      <c r="B64" s="4">
        <v>3</v>
      </c>
    </row>
    <row r="65" spans="1:2">
      <c r="A65" s="1" t="s">
        <v>53</v>
      </c>
      <c r="B65" s="4">
        <v>0</v>
      </c>
    </row>
    <row r="66" spans="1:2">
      <c r="A66" s="4" t="s">
        <v>56</v>
      </c>
      <c r="B66" s="4">
        <v>4</v>
      </c>
    </row>
    <row r="67" spans="1:2">
      <c r="A67" s="4" t="s">
        <v>56</v>
      </c>
      <c r="B67" s="4">
        <v>4</v>
      </c>
    </row>
    <row r="68" spans="1:2">
      <c r="A68" s="4" t="s">
        <v>56</v>
      </c>
      <c r="B68" s="4">
        <v>12</v>
      </c>
    </row>
    <row r="69" spans="1:2">
      <c r="A69" s="4" t="s">
        <v>57</v>
      </c>
      <c r="B69" s="4">
        <v>4</v>
      </c>
    </row>
    <row r="70" spans="1:2">
      <c r="A70" s="1" t="s">
        <v>57</v>
      </c>
      <c r="B70" s="4">
        <v>1</v>
      </c>
    </row>
    <row r="71" spans="1:2">
      <c r="A71" s="4" t="s">
        <v>57</v>
      </c>
      <c r="B71" s="4">
        <v>12</v>
      </c>
    </row>
    <row r="72" spans="1:2">
      <c r="A72" s="4" t="s">
        <v>54</v>
      </c>
      <c r="B72" s="4">
        <v>3</v>
      </c>
    </row>
    <row r="73" spans="1:2">
      <c r="A73" s="4" t="s">
        <v>57</v>
      </c>
      <c r="B73" s="4">
        <v>2</v>
      </c>
    </row>
    <row r="74" spans="1:2">
      <c r="A74" s="4" t="s">
        <v>57</v>
      </c>
      <c r="B74" s="4">
        <v>7</v>
      </c>
    </row>
    <row r="75" spans="1:2">
      <c r="A75" s="4" t="s">
        <v>57</v>
      </c>
      <c r="B75" s="4">
        <v>7</v>
      </c>
    </row>
    <row r="76" spans="1:2">
      <c r="A76" s="4" t="s">
        <v>57</v>
      </c>
      <c r="B76" s="4">
        <v>1</v>
      </c>
    </row>
    <row r="77" spans="1:2">
      <c r="A77" s="4" t="s">
        <v>56</v>
      </c>
      <c r="B77" s="4">
        <v>2</v>
      </c>
    </row>
    <row r="78" spans="1:2">
      <c r="A78" s="4" t="s">
        <v>54</v>
      </c>
      <c r="B78" s="4">
        <v>3</v>
      </c>
    </row>
    <row r="79" spans="1:2">
      <c r="A79" s="4" t="s">
        <v>323</v>
      </c>
      <c r="B79" s="4">
        <v>1</v>
      </c>
    </row>
    <row r="80" spans="1:2">
      <c r="A80" s="4" t="s">
        <v>56</v>
      </c>
      <c r="B80" s="4">
        <v>1</v>
      </c>
    </row>
    <row r="81" spans="1:2">
      <c r="A81" s="4" t="s">
        <v>56</v>
      </c>
      <c r="B81" s="4">
        <v>0</v>
      </c>
    </row>
    <row r="82" spans="1:2">
      <c r="A82" s="4" t="s">
        <v>56</v>
      </c>
      <c r="B82" s="4">
        <v>5</v>
      </c>
    </row>
    <row r="83" spans="1:2">
      <c r="A83" s="1" t="s">
        <v>65</v>
      </c>
      <c r="B83" s="4">
        <v>0</v>
      </c>
    </row>
    <row r="84" spans="1:2">
      <c r="A84" s="4" t="s">
        <v>57</v>
      </c>
      <c r="B84" s="4">
        <v>0</v>
      </c>
    </row>
    <row r="85" spans="1:2">
      <c r="A85" s="1" t="s">
        <v>65</v>
      </c>
      <c r="B85" s="4">
        <v>3</v>
      </c>
    </row>
    <row r="86" spans="1:2">
      <c r="A86" s="4" t="s">
        <v>57</v>
      </c>
      <c r="B86" s="4">
        <v>0</v>
      </c>
    </row>
    <row r="87" spans="1:2">
      <c r="A87" s="1" t="s">
        <v>55</v>
      </c>
      <c r="B87" s="4">
        <v>0</v>
      </c>
    </row>
    <row r="88" spans="1:2">
      <c r="A88" s="4" t="s">
        <v>59</v>
      </c>
      <c r="B88" s="4">
        <v>2</v>
      </c>
    </row>
    <row r="89" spans="1:2">
      <c r="A89" s="1" t="s">
        <v>65</v>
      </c>
      <c r="B89" s="4">
        <v>0</v>
      </c>
    </row>
    <row r="90" spans="1:2">
      <c r="A90" s="1" t="s">
        <v>55</v>
      </c>
      <c r="B90" s="4">
        <v>2</v>
      </c>
    </row>
    <row r="91" spans="1:2">
      <c r="A91" s="4" t="s">
        <v>56</v>
      </c>
      <c r="B91" s="4">
        <v>15</v>
      </c>
    </row>
    <row r="92" spans="1:2">
      <c r="A92" s="4" t="s">
        <v>53</v>
      </c>
      <c r="B92" s="4">
        <v>2</v>
      </c>
    </row>
    <row r="93" spans="1:2">
      <c r="A93" s="4" t="s">
        <v>57</v>
      </c>
      <c r="B93" s="4">
        <v>2</v>
      </c>
    </row>
    <row r="94" spans="1:2">
      <c r="A94" s="4" t="s">
        <v>56</v>
      </c>
      <c r="B94" s="4">
        <v>4</v>
      </c>
    </row>
    <row r="95" spans="1:2">
      <c r="A95" s="4" t="s">
        <v>57</v>
      </c>
      <c r="B95" s="4">
        <v>13</v>
      </c>
    </row>
    <row r="96" spans="1:2">
      <c r="A96" s="4" t="s">
        <v>54</v>
      </c>
      <c r="B96" s="4">
        <v>0</v>
      </c>
    </row>
    <row r="97" spans="1:2">
      <c r="A97" s="1" t="s">
        <v>56</v>
      </c>
      <c r="B97" s="4">
        <v>1</v>
      </c>
    </row>
    <row r="98" spans="1:2">
      <c r="A98" s="4" t="s">
        <v>54</v>
      </c>
      <c r="B98" s="4">
        <v>9</v>
      </c>
    </row>
    <row r="99" spans="1:2">
      <c r="A99" s="4" t="s">
        <v>56</v>
      </c>
      <c r="B99" s="4">
        <v>1</v>
      </c>
    </row>
    <row r="100" spans="1:2">
      <c r="A100" s="4" t="s">
        <v>56</v>
      </c>
      <c r="B100" s="4">
        <v>4</v>
      </c>
    </row>
    <row r="101" spans="1:2">
      <c r="A101" s="1" t="s">
        <v>56</v>
      </c>
      <c r="B101" s="4">
        <v>2</v>
      </c>
    </row>
    <row r="102" spans="1:2">
      <c r="A102" s="4" t="s">
        <v>56</v>
      </c>
      <c r="B102" s="4">
        <v>1</v>
      </c>
    </row>
    <row r="103" spans="1:2">
      <c r="A103" s="1" t="s">
        <v>65</v>
      </c>
      <c r="B103" s="4">
        <v>0</v>
      </c>
    </row>
    <row r="104" spans="1:2">
      <c r="A104" s="4" t="s">
        <v>56</v>
      </c>
      <c r="B104" s="4">
        <v>7</v>
      </c>
    </row>
    <row r="105" spans="1:2">
      <c r="A105" s="4" t="s">
        <v>56</v>
      </c>
      <c r="B105" s="4">
        <v>3</v>
      </c>
    </row>
    <row r="106" spans="1:2">
      <c r="A106" s="4" t="s">
        <v>56</v>
      </c>
      <c r="B106" s="4">
        <v>27</v>
      </c>
    </row>
    <row r="107" spans="1:2">
      <c r="A107" s="4" t="s">
        <v>54</v>
      </c>
      <c r="B107" s="4">
        <v>3</v>
      </c>
    </row>
    <row r="108" spans="1:2">
      <c r="A108" s="4" t="s">
        <v>56</v>
      </c>
      <c r="B108" s="4">
        <v>1</v>
      </c>
    </row>
    <row r="109" spans="1:2">
      <c r="A109" s="1" t="s">
        <v>65</v>
      </c>
      <c r="B109" s="4">
        <v>0</v>
      </c>
    </row>
    <row r="110" spans="1:2">
      <c r="A110" s="1" t="s">
        <v>56</v>
      </c>
      <c r="B110" s="4">
        <v>2</v>
      </c>
    </row>
    <row r="111" spans="1:2">
      <c r="A111" s="4" t="s">
        <v>56</v>
      </c>
      <c r="B111" s="4">
        <v>2</v>
      </c>
    </row>
    <row r="112" spans="1:2">
      <c r="A112" s="1" t="s">
        <v>53</v>
      </c>
      <c r="B112" s="4">
        <v>1</v>
      </c>
    </row>
    <row r="113" spans="1:2">
      <c r="A113" s="4" t="s">
        <v>57</v>
      </c>
      <c r="B113" s="4">
        <v>0</v>
      </c>
    </row>
    <row r="114" spans="1:2">
      <c r="A114" s="4" t="s">
        <v>56</v>
      </c>
      <c r="B114" s="4">
        <v>1</v>
      </c>
    </row>
    <row r="115" spans="1:2">
      <c r="A115" s="4" t="s">
        <v>57</v>
      </c>
      <c r="B115" s="4">
        <v>0</v>
      </c>
    </row>
    <row r="116" spans="1:2">
      <c r="A116" s="4" t="s">
        <v>57</v>
      </c>
      <c r="B116" s="4">
        <v>4</v>
      </c>
    </row>
    <row r="117" spans="1:2">
      <c r="A117" s="4" t="s">
        <v>56</v>
      </c>
      <c r="B117" s="4">
        <v>0</v>
      </c>
    </row>
    <row r="118" spans="1:2">
      <c r="A118" s="4" t="s">
        <v>56</v>
      </c>
      <c r="B118" s="4">
        <v>1</v>
      </c>
    </row>
    <row r="119" spans="1:2">
      <c r="A119" s="4" t="s">
        <v>57</v>
      </c>
      <c r="B119" s="4">
        <v>12</v>
      </c>
    </row>
    <row r="120" spans="1:2">
      <c r="A120" s="4" t="s">
        <v>56</v>
      </c>
      <c r="B120" s="4">
        <v>3</v>
      </c>
    </row>
    <row r="121" spans="1:2">
      <c r="A121" s="1" t="s">
        <v>61</v>
      </c>
      <c r="B121" s="4">
        <v>1</v>
      </c>
    </row>
    <row r="122" spans="1:2">
      <c r="A122" s="4" t="s">
        <v>57</v>
      </c>
      <c r="B122" s="4">
        <v>1</v>
      </c>
    </row>
    <row r="123" spans="1:2">
      <c r="A123" s="4" t="s">
        <v>323</v>
      </c>
      <c r="B123" s="4">
        <v>4</v>
      </c>
    </row>
    <row r="124" spans="1:2">
      <c r="A124" s="4" t="s">
        <v>56</v>
      </c>
      <c r="B124" s="4">
        <v>0</v>
      </c>
    </row>
    <row r="125" spans="1:2">
      <c r="A125" s="4" t="s">
        <v>53</v>
      </c>
      <c r="B125" s="4">
        <v>0</v>
      </c>
    </row>
    <row r="126" spans="1:2">
      <c r="A126" s="4" t="s">
        <v>53</v>
      </c>
      <c r="B126" s="4">
        <v>4</v>
      </c>
    </row>
    <row r="127" spans="1:2">
      <c r="A127" s="4" t="s">
        <v>56</v>
      </c>
      <c r="B127" s="4">
        <v>2</v>
      </c>
    </row>
    <row r="128" spans="1:2">
      <c r="A128" s="4" t="s">
        <v>57</v>
      </c>
      <c r="B128" s="4">
        <v>15</v>
      </c>
    </row>
    <row r="129" spans="1:2">
      <c r="A129" s="4" t="s">
        <v>53</v>
      </c>
      <c r="B129" s="4">
        <v>8</v>
      </c>
    </row>
    <row r="130" spans="1:2">
      <c r="A130" s="4" t="s">
        <v>56</v>
      </c>
      <c r="B130" s="4">
        <v>1</v>
      </c>
    </row>
    <row r="131" spans="1:2">
      <c r="A131" s="1" t="s">
        <v>56</v>
      </c>
      <c r="B131" s="4">
        <v>0</v>
      </c>
    </row>
    <row r="132" spans="1:2">
      <c r="A132" s="4" t="s">
        <v>57</v>
      </c>
      <c r="B132" s="4">
        <v>4</v>
      </c>
    </row>
    <row r="133" spans="1:2">
      <c r="A133" s="4" t="s">
        <v>56</v>
      </c>
      <c r="B133" s="4">
        <v>3</v>
      </c>
    </row>
    <row r="134" spans="1:2">
      <c r="A134" s="4" t="s">
        <v>57</v>
      </c>
      <c r="B134" s="4">
        <v>0</v>
      </c>
    </row>
    <row r="135" spans="1:2">
      <c r="A135" s="4" t="s">
        <v>57</v>
      </c>
      <c r="B135" s="4">
        <v>11</v>
      </c>
    </row>
    <row r="136" spans="1:2">
      <c r="A136" s="4" t="s">
        <v>57</v>
      </c>
      <c r="B136" s="4">
        <v>0</v>
      </c>
    </row>
    <row r="137" spans="1:2">
      <c r="A137" s="1" t="s">
        <v>57</v>
      </c>
      <c r="B137" s="4">
        <v>0</v>
      </c>
    </row>
    <row r="138" spans="1:2">
      <c r="A138" s="4" t="s">
        <v>57</v>
      </c>
      <c r="B138" s="4">
        <v>0</v>
      </c>
    </row>
    <row r="139" spans="1:2">
      <c r="A139" s="4" t="s">
        <v>57</v>
      </c>
      <c r="B139" s="4">
        <v>0</v>
      </c>
    </row>
    <row r="140" spans="1:2">
      <c r="A140" s="4" t="s">
        <v>56</v>
      </c>
      <c r="B140" s="4">
        <v>2</v>
      </c>
    </row>
    <row r="141" spans="1:2">
      <c r="A141" s="4" t="s">
        <v>56</v>
      </c>
      <c r="B141" s="4">
        <v>5</v>
      </c>
    </row>
    <row r="142" spans="1:2">
      <c r="A142" s="4" t="s">
        <v>57</v>
      </c>
      <c r="B142" s="4">
        <v>4</v>
      </c>
    </row>
    <row r="143" spans="1:2">
      <c r="A143" s="1" t="s">
        <v>61</v>
      </c>
      <c r="B143" s="4">
        <v>1</v>
      </c>
    </row>
    <row r="144" spans="1:2">
      <c r="A144" s="1" t="s">
        <v>56</v>
      </c>
      <c r="B144" s="4">
        <v>2</v>
      </c>
    </row>
    <row r="145" spans="1:2">
      <c r="A145" s="4" t="s">
        <v>57</v>
      </c>
      <c r="B145" s="4">
        <v>0</v>
      </c>
    </row>
    <row r="146" spans="1:2">
      <c r="A146" s="4" t="s">
        <v>56</v>
      </c>
      <c r="B146" s="4">
        <v>5</v>
      </c>
    </row>
    <row r="147" spans="1:2">
      <c r="A147" s="1" t="s">
        <v>65</v>
      </c>
      <c r="B147" s="4">
        <v>2</v>
      </c>
    </row>
    <row r="148" spans="1:2">
      <c r="A148" s="4" t="s">
        <v>56</v>
      </c>
      <c r="B148" s="4">
        <v>0</v>
      </c>
    </row>
    <row r="149" spans="1:2">
      <c r="A149" s="4" t="s">
        <v>56</v>
      </c>
      <c r="B149" s="4">
        <v>3</v>
      </c>
    </row>
    <row r="150" spans="1:2">
      <c r="A150" s="1" t="s">
        <v>57</v>
      </c>
      <c r="B150" s="4">
        <v>5</v>
      </c>
    </row>
    <row r="151" spans="1:2">
      <c r="A151" s="1" t="s">
        <v>57</v>
      </c>
      <c r="B151" s="4">
        <v>0</v>
      </c>
    </row>
    <row r="152" spans="1:2">
      <c r="A152" s="1" t="s">
        <v>61</v>
      </c>
      <c r="B152" s="4">
        <v>3</v>
      </c>
    </row>
    <row r="153" spans="1:2">
      <c r="A153" s="4" t="s">
        <v>59</v>
      </c>
      <c r="B153" s="4">
        <v>13</v>
      </c>
    </row>
    <row r="154" spans="1:2">
      <c r="A154" s="1" t="s">
        <v>65</v>
      </c>
      <c r="B154" s="4">
        <v>20</v>
      </c>
    </row>
    <row r="155" spans="1:2">
      <c r="A155" s="4" t="s">
        <v>57</v>
      </c>
      <c r="B155" s="4">
        <v>18</v>
      </c>
    </row>
    <row r="156" spans="1:2">
      <c r="A156" s="1" t="s">
        <v>56</v>
      </c>
      <c r="B156" s="4">
        <v>4</v>
      </c>
    </row>
    <row r="157" spans="1:2">
      <c r="A157" s="4" t="s">
        <v>56</v>
      </c>
      <c r="B157" s="4">
        <v>3</v>
      </c>
    </row>
    <row r="158" spans="1:2">
      <c r="A158" s="1" t="s">
        <v>65</v>
      </c>
      <c r="B158" s="4">
        <v>3</v>
      </c>
    </row>
    <row r="159" spans="1:2">
      <c r="A159" s="1" t="s">
        <v>56</v>
      </c>
      <c r="B159" s="4">
        <v>11</v>
      </c>
    </row>
    <row r="160" spans="1:2">
      <c r="A160" s="4" t="s">
        <v>56</v>
      </c>
      <c r="B160" s="4">
        <v>0</v>
      </c>
    </row>
    <row r="161" spans="1:2">
      <c r="A161" s="4" t="s">
        <v>61</v>
      </c>
      <c r="B161" s="4">
        <v>0</v>
      </c>
    </row>
    <row r="162" spans="1:2">
      <c r="A162" s="4" t="s">
        <v>56</v>
      </c>
      <c r="B162" s="4">
        <v>5</v>
      </c>
    </row>
    <row r="163" spans="1:2">
      <c r="A163" s="4" t="s">
        <v>55</v>
      </c>
      <c r="B163" s="4">
        <v>0</v>
      </c>
    </row>
    <row r="164" spans="1:2">
      <c r="A164" s="1" t="s">
        <v>54</v>
      </c>
      <c r="B164" s="4">
        <v>2</v>
      </c>
    </row>
    <row r="165" spans="1:2">
      <c r="A165" s="4" t="s">
        <v>56</v>
      </c>
      <c r="B165" s="4">
        <v>3</v>
      </c>
    </row>
    <row r="166" spans="1:2">
      <c r="A166" s="4" t="s">
        <v>57</v>
      </c>
      <c r="B166" s="4">
        <v>13</v>
      </c>
    </row>
    <row r="167" spans="1:2">
      <c r="A167" s="4" t="s">
        <v>56</v>
      </c>
      <c r="B167" s="4">
        <v>0</v>
      </c>
    </row>
    <row r="168" spans="1:2">
      <c r="A168" s="4" t="s">
        <v>57</v>
      </c>
      <c r="B168" s="4">
        <v>3</v>
      </c>
    </row>
    <row r="169" spans="1:2">
      <c r="A169" s="4" t="s">
        <v>56</v>
      </c>
      <c r="B169" s="4">
        <v>4</v>
      </c>
    </row>
    <row r="170" spans="1:2">
      <c r="A170" s="1" t="s">
        <v>57</v>
      </c>
      <c r="B170" s="4">
        <v>12</v>
      </c>
    </row>
    <row r="171" spans="1:2">
      <c r="A171" s="1" t="s">
        <v>65</v>
      </c>
      <c r="B171" s="4">
        <v>0</v>
      </c>
    </row>
    <row r="172" spans="1:2">
      <c r="A172" s="1" t="s">
        <v>56</v>
      </c>
      <c r="B172" s="4">
        <v>23</v>
      </c>
    </row>
    <row r="173" spans="1:2">
      <c r="A173" s="4" t="s">
        <v>57</v>
      </c>
      <c r="B173" s="4">
        <v>3</v>
      </c>
    </row>
    <row r="174" spans="1:2">
      <c r="A174" s="4" t="s">
        <v>59</v>
      </c>
      <c r="B174" s="4">
        <v>0</v>
      </c>
    </row>
    <row r="175" spans="1:2">
      <c r="A175" s="4" t="s">
        <v>56</v>
      </c>
      <c r="B175" s="4">
        <v>2</v>
      </c>
    </row>
    <row r="176" spans="1:2">
      <c r="A176" s="4" t="s">
        <v>54</v>
      </c>
      <c r="B176" s="4">
        <v>0</v>
      </c>
    </row>
    <row r="177" spans="1:2">
      <c r="A177" s="4" t="s">
        <v>56</v>
      </c>
      <c r="B177" s="4">
        <v>4</v>
      </c>
    </row>
    <row r="178" spans="1:2">
      <c r="A178" s="1" t="s">
        <v>53</v>
      </c>
      <c r="B178" s="4">
        <v>1</v>
      </c>
    </row>
    <row r="179" spans="1:2">
      <c r="A179" s="1" t="s">
        <v>56</v>
      </c>
      <c r="B179" s="4">
        <v>0</v>
      </c>
    </row>
    <row r="180" spans="1:2">
      <c r="A180" s="1" t="s">
        <v>57</v>
      </c>
      <c r="B180" s="4">
        <v>29</v>
      </c>
    </row>
    <row r="181" spans="1:2">
      <c r="A181" s="1" t="s">
        <v>57</v>
      </c>
      <c r="B181" s="4">
        <v>8</v>
      </c>
    </row>
    <row r="182" spans="1:2">
      <c r="A182" s="1" t="s">
        <v>57</v>
      </c>
      <c r="B182" s="4">
        <v>4</v>
      </c>
    </row>
    <row r="183" spans="1:2">
      <c r="A183" s="4" t="s">
        <v>57</v>
      </c>
      <c r="B183" s="4">
        <v>18</v>
      </c>
    </row>
    <row r="184" spans="1:2">
      <c r="A184" s="4" t="s">
        <v>56</v>
      </c>
      <c r="B184" s="4">
        <v>9</v>
      </c>
    </row>
    <row r="185" spans="1:2">
      <c r="A185" s="4" t="s">
        <v>57</v>
      </c>
      <c r="B185" s="4">
        <v>1</v>
      </c>
    </row>
    <row r="186" spans="1:2">
      <c r="A186" s="4" t="s">
        <v>54</v>
      </c>
      <c r="B186" s="4">
        <v>1</v>
      </c>
    </row>
    <row r="187" spans="1:2">
      <c r="A187" s="4" t="s">
        <v>56</v>
      </c>
      <c r="B187" s="4">
        <v>11</v>
      </c>
    </row>
    <row r="188" spans="1:2">
      <c r="A188" s="4" t="s">
        <v>57</v>
      </c>
      <c r="B188" s="4">
        <v>9</v>
      </c>
    </row>
    <row r="189" spans="1:2">
      <c r="A189" s="4" t="s">
        <v>56</v>
      </c>
      <c r="B189" s="4">
        <v>7</v>
      </c>
    </row>
    <row r="190" spans="1:2">
      <c r="A190" s="4" t="s">
        <v>56</v>
      </c>
      <c r="B190" s="4">
        <v>11</v>
      </c>
    </row>
    <row r="191" spans="1:2">
      <c r="A191" s="1" t="s">
        <v>65</v>
      </c>
      <c r="B191" s="4">
        <v>0</v>
      </c>
    </row>
    <row r="192" spans="1:2">
      <c r="A192" s="4" t="s">
        <v>56</v>
      </c>
      <c r="B192" s="4">
        <v>1</v>
      </c>
    </row>
    <row r="193" spans="1:2">
      <c r="A193" s="4" t="s">
        <v>56</v>
      </c>
      <c r="B193" s="4">
        <v>2</v>
      </c>
    </row>
    <row r="194" spans="1:2">
      <c r="A194" s="4" t="s">
        <v>56</v>
      </c>
      <c r="B194" s="4">
        <v>2</v>
      </c>
    </row>
    <row r="195" spans="1:2">
      <c r="A195" s="4" t="s">
        <v>56</v>
      </c>
      <c r="B195" s="4">
        <v>2</v>
      </c>
    </row>
    <row r="196" spans="1:2">
      <c r="A196" s="4" t="s">
        <v>56</v>
      </c>
      <c r="B196" s="4">
        <v>26</v>
      </c>
    </row>
    <row r="197" spans="1:2">
      <c r="A197" s="4" t="s">
        <v>56</v>
      </c>
      <c r="B197" s="4">
        <v>1</v>
      </c>
    </row>
    <row r="198" spans="1:2">
      <c r="A198" s="1" t="s">
        <v>56</v>
      </c>
      <c r="B198" s="4">
        <v>4</v>
      </c>
    </row>
    <row r="199" spans="1:2">
      <c r="A199" s="4" t="s">
        <v>56</v>
      </c>
      <c r="B199" s="4">
        <v>4</v>
      </c>
    </row>
    <row r="200" spans="1:2">
      <c r="A200" s="4" t="s">
        <v>56</v>
      </c>
      <c r="B200" s="4">
        <v>2</v>
      </c>
    </row>
    <row r="201" spans="1:2">
      <c r="A201" s="1" t="s">
        <v>56</v>
      </c>
      <c r="B201" s="4">
        <v>5</v>
      </c>
    </row>
    <row r="202" spans="1:2">
      <c r="A202" s="1" t="s">
        <v>56</v>
      </c>
      <c r="B202" s="4">
        <v>2</v>
      </c>
    </row>
    <row r="203" spans="1:2">
      <c r="A203" s="4" t="s">
        <v>53</v>
      </c>
      <c r="B203" s="4">
        <v>1</v>
      </c>
    </row>
    <row r="204" spans="1:2">
      <c r="A204" s="4" t="s">
        <v>56</v>
      </c>
      <c r="B204" s="4">
        <v>15</v>
      </c>
    </row>
    <row r="205" spans="1:2">
      <c r="A205" s="1" t="s">
        <v>65</v>
      </c>
      <c r="B205" s="4">
        <v>1</v>
      </c>
    </row>
    <row r="206" spans="1:2">
      <c r="A206" s="4" t="s">
        <v>56</v>
      </c>
      <c r="B206" s="4">
        <v>1</v>
      </c>
    </row>
    <row r="207" spans="1:2">
      <c r="A207" s="4" t="s">
        <v>56</v>
      </c>
      <c r="B207" s="4">
        <v>0</v>
      </c>
    </row>
    <row r="208" spans="1:2">
      <c r="A208" s="4" t="s">
        <v>56</v>
      </c>
      <c r="B208" s="4">
        <v>0</v>
      </c>
    </row>
    <row r="209" spans="1:2">
      <c r="A209" s="4" t="s">
        <v>53</v>
      </c>
      <c r="B209" s="4">
        <v>7</v>
      </c>
    </row>
    <row r="210" spans="1:2">
      <c r="A210" s="4" t="s">
        <v>56</v>
      </c>
      <c r="B210" s="4">
        <v>4</v>
      </c>
    </row>
    <row r="211" spans="1:2">
      <c r="A211" s="1" t="s">
        <v>57</v>
      </c>
      <c r="B211" s="4">
        <v>1</v>
      </c>
    </row>
    <row r="212" spans="1:2">
      <c r="A212" s="4" t="s">
        <v>57</v>
      </c>
      <c r="B212" s="4">
        <v>29</v>
      </c>
    </row>
    <row r="213" spans="1:2">
      <c r="A213" s="4" t="s">
        <v>54</v>
      </c>
      <c r="B213" s="4">
        <v>4</v>
      </c>
    </row>
    <row r="214" spans="1:2">
      <c r="A214" s="1" t="s">
        <v>54</v>
      </c>
      <c r="B214" s="4">
        <v>0</v>
      </c>
    </row>
    <row r="215" spans="1:2">
      <c r="A215" s="4" t="s">
        <v>57</v>
      </c>
      <c r="B215" s="4">
        <v>3</v>
      </c>
    </row>
    <row r="216" spans="1:2">
      <c r="A216" s="4" t="s">
        <v>56</v>
      </c>
      <c r="B216" s="4">
        <v>0</v>
      </c>
    </row>
    <row r="217" spans="1:2">
      <c r="A217" s="1" t="s">
        <v>56</v>
      </c>
      <c r="B217" s="4">
        <v>4</v>
      </c>
    </row>
    <row r="218" spans="1:2">
      <c r="A218" s="4" t="s">
        <v>54</v>
      </c>
      <c r="B218" s="4">
        <v>0</v>
      </c>
    </row>
    <row r="219" spans="1:2">
      <c r="A219" s="4" t="s">
        <v>55</v>
      </c>
      <c r="B219" s="4">
        <v>2</v>
      </c>
    </row>
    <row r="220" spans="1:2">
      <c r="A220" s="4" t="s">
        <v>58</v>
      </c>
      <c r="B220" s="4">
        <v>0</v>
      </c>
    </row>
    <row r="221" spans="1:2">
      <c r="A221" s="4" t="s">
        <v>56</v>
      </c>
      <c r="B221" s="4">
        <v>0</v>
      </c>
    </row>
    <row r="222" spans="1:2">
      <c r="A222" s="1" t="s">
        <v>61</v>
      </c>
      <c r="B222" s="4">
        <v>1</v>
      </c>
    </row>
    <row r="223" spans="1:2">
      <c r="A223" s="4" t="s">
        <v>61</v>
      </c>
      <c r="B223" s="4">
        <v>11</v>
      </c>
    </row>
    <row r="224" spans="1:2">
      <c r="A224" s="1" t="s">
        <v>56</v>
      </c>
      <c r="B224" s="4">
        <v>1</v>
      </c>
    </row>
    <row r="225" spans="1:2">
      <c r="A225" s="4" t="s">
        <v>54</v>
      </c>
      <c r="B225" s="4">
        <v>0</v>
      </c>
    </row>
    <row r="226" spans="1:2">
      <c r="A226" s="4" t="s">
        <v>56</v>
      </c>
      <c r="B226" s="4">
        <v>4</v>
      </c>
    </row>
    <row r="227" spans="1:2">
      <c r="A227" s="4" t="s">
        <v>54</v>
      </c>
      <c r="B227" s="4">
        <v>0</v>
      </c>
    </row>
    <row r="228" spans="1:2">
      <c r="A228" s="4" t="s">
        <v>54</v>
      </c>
      <c r="B228" s="4">
        <v>6</v>
      </c>
    </row>
    <row r="229" spans="1:2">
      <c r="A229" s="4" t="s">
        <v>57</v>
      </c>
      <c r="B229" s="4">
        <v>8</v>
      </c>
    </row>
    <row r="230" spans="1:2">
      <c r="A230" s="4" t="s">
        <v>57</v>
      </c>
      <c r="B230" s="4">
        <v>6</v>
      </c>
    </row>
    <row r="231" spans="1:2">
      <c r="A231" s="4" t="s">
        <v>71</v>
      </c>
      <c r="B231" s="4">
        <v>0</v>
      </c>
    </row>
    <row r="232" spans="1:2">
      <c r="A232" s="4" t="s">
        <v>56</v>
      </c>
      <c r="B232" s="4">
        <v>2</v>
      </c>
    </row>
    <row r="233" spans="1:2">
      <c r="A233" s="1" t="s">
        <v>56</v>
      </c>
      <c r="B233" s="4">
        <v>0</v>
      </c>
    </row>
    <row r="234" spans="1:2">
      <c r="A234" s="4" t="s">
        <v>56</v>
      </c>
      <c r="B234" s="4">
        <v>12</v>
      </c>
    </row>
    <row r="235" spans="1:2">
      <c r="A235" s="4" t="s">
        <v>56</v>
      </c>
      <c r="B235" s="4">
        <v>4</v>
      </c>
    </row>
    <row r="236" spans="1:2">
      <c r="A236" s="4" t="s">
        <v>56</v>
      </c>
      <c r="B236" s="4">
        <v>1</v>
      </c>
    </row>
    <row r="237" spans="1:2">
      <c r="A237" s="4" t="s">
        <v>59</v>
      </c>
      <c r="B237" s="4">
        <v>9</v>
      </c>
    </row>
    <row r="238" spans="1:2">
      <c r="A238" s="4" t="s">
        <v>56</v>
      </c>
      <c r="B238" s="4">
        <v>3</v>
      </c>
    </row>
    <row r="239" spans="1:2">
      <c r="A239" s="4" t="s">
        <v>56</v>
      </c>
      <c r="B239" s="4">
        <v>1</v>
      </c>
    </row>
    <row r="240" spans="1:2">
      <c r="A240" s="1" t="s">
        <v>59</v>
      </c>
      <c r="B240" s="4">
        <v>2</v>
      </c>
    </row>
    <row r="241" spans="1:2">
      <c r="A241" s="1" t="s">
        <v>59</v>
      </c>
      <c r="B241" s="4">
        <v>2</v>
      </c>
    </row>
    <row r="242" spans="1:2">
      <c r="A242" s="4" t="s">
        <v>57</v>
      </c>
      <c r="B242" s="4">
        <v>0</v>
      </c>
    </row>
    <row r="243" spans="1:2">
      <c r="A243" s="4" t="s">
        <v>59</v>
      </c>
      <c r="B243" s="4">
        <v>12</v>
      </c>
    </row>
    <row r="244" spans="1:2">
      <c r="A244" s="4" t="s">
        <v>59</v>
      </c>
      <c r="B244" s="4">
        <v>13</v>
      </c>
    </row>
    <row r="245" spans="1:2">
      <c r="A245" s="1" t="s">
        <v>54</v>
      </c>
      <c r="B245" s="4">
        <v>15</v>
      </c>
    </row>
    <row r="246" spans="1:2">
      <c r="A246" s="4" t="s">
        <v>56</v>
      </c>
      <c r="B246" s="4">
        <v>2</v>
      </c>
    </row>
    <row r="247" spans="1:2">
      <c r="A247" s="4" t="s">
        <v>56</v>
      </c>
      <c r="B247" s="4">
        <v>8</v>
      </c>
    </row>
    <row r="248" spans="1:2">
      <c r="A248" s="4" t="s">
        <v>56</v>
      </c>
      <c r="B248" s="4">
        <v>4</v>
      </c>
    </row>
    <row r="249" spans="1:2">
      <c r="A249" s="4" t="s">
        <v>57</v>
      </c>
      <c r="B249" s="4">
        <v>9</v>
      </c>
    </row>
    <row r="250" spans="1:2">
      <c r="A250" s="4" t="s">
        <v>57</v>
      </c>
      <c r="B250" s="4">
        <v>0</v>
      </c>
    </row>
    <row r="251" spans="1:2">
      <c r="A251" s="4" t="s">
        <v>56</v>
      </c>
      <c r="B251" s="4">
        <v>0</v>
      </c>
    </row>
    <row r="252" spans="1:2">
      <c r="A252" s="4" t="s">
        <v>56</v>
      </c>
      <c r="B252" s="4">
        <v>6</v>
      </c>
    </row>
    <row r="253" spans="1:2">
      <c r="A253" s="1" t="s">
        <v>65</v>
      </c>
      <c r="B253" s="4">
        <v>12</v>
      </c>
    </row>
    <row r="254" spans="1:2">
      <c r="A254" s="1" t="s">
        <v>65</v>
      </c>
      <c r="B254" s="4">
        <v>3</v>
      </c>
    </row>
    <row r="255" spans="1:2">
      <c r="A255" s="1" t="s">
        <v>65</v>
      </c>
      <c r="B255" s="4">
        <v>0</v>
      </c>
    </row>
    <row r="256" spans="1:2">
      <c r="A256" s="4" t="s">
        <v>56</v>
      </c>
      <c r="B256" s="4">
        <v>4</v>
      </c>
    </row>
    <row r="257" spans="1:2">
      <c r="A257" s="4" t="s">
        <v>56</v>
      </c>
      <c r="B257" s="4">
        <v>3</v>
      </c>
    </row>
    <row r="258" spans="1:2">
      <c r="A258" s="4" t="s">
        <v>56</v>
      </c>
      <c r="B258" s="4">
        <v>2</v>
      </c>
    </row>
    <row r="259" spans="1:2">
      <c r="A259" s="4" t="s">
        <v>59</v>
      </c>
      <c r="B259" s="4">
        <v>7</v>
      </c>
    </row>
    <row r="260" spans="1:2">
      <c r="A260" s="1" t="s">
        <v>53</v>
      </c>
      <c r="B260" s="4">
        <v>0</v>
      </c>
    </row>
    <row r="261" spans="1:2">
      <c r="A261" s="4" t="s">
        <v>53</v>
      </c>
      <c r="B261" s="4">
        <v>0</v>
      </c>
    </row>
    <row r="262" spans="1:2">
      <c r="A262" s="4" t="s">
        <v>56</v>
      </c>
      <c r="B262" s="4">
        <v>1</v>
      </c>
    </row>
    <row r="263" spans="1:2">
      <c r="A263" s="4" t="s">
        <v>54</v>
      </c>
      <c r="B263" s="4">
        <v>0</v>
      </c>
    </row>
    <row r="264" spans="1:2">
      <c r="A264" s="4" t="s">
        <v>55</v>
      </c>
      <c r="B264" s="4">
        <v>0</v>
      </c>
    </row>
    <row r="265" spans="1:2">
      <c r="A265" s="1" t="s">
        <v>60</v>
      </c>
      <c r="B265" s="4">
        <v>2</v>
      </c>
    </row>
    <row r="266" spans="1:2">
      <c r="A266" s="4" t="s">
        <v>57</v>
      </c>
      <c r="B266" s="4">
        <v>2</v>
      </c>
    </row>
    <row r="267" spans="1:2">
      <c r="A267" s="4" t="s">
        <v>57</v>
      </c>
      <c r="B267" s="4">
        <v>29</v>
      </c>
    </row>
    <row r="268" spans="1:2">
      <c r="A268" s="4" t="s">
        <v>57</v>
      </c>
      <c r="B268" s="4">
        <v>0</v>
      </c>
    </row>
    <row r="269" spans="1:2">
      <c r="A269" s="4" t="s">
        <v>56</v>
      </c>
      <c r="B269" s="4">
        <v>3</v>
      </c>
    </row>
    <row r="270" spans="1:2">
      <c r="A270" s="1" t="s">
        <v>65</v>
      </c>
      <c r="B270" s="4">
        <v>0</v>
      </c>
    </row>
    <row r="271" spans="1:2">
      <c r="A271" s="1" t="s">
        <v>65</v>
      </c>
      <c r="B271" s="4">
        <v>0</v>
      </c>
    </row>
    <row r="272" spans="1:2">
      <c r="A272" s="4" t="s">
        <v>56</v>
      </c>
      <c r="B272" s="4">
        <v>4</v>
      </c>
    </row>
    <row r="273" spans="1:2">
      <c r="A273" s="4" t="s">
        <v>53</v>
      </c>
      <c r="B273" s="4">
        <v>1</v>
      </c>
    </row>
    <row r="274" spans="1:2">
      <c r="A274" s="4" t="s">
        <v>53</v>
      </c>
      <c r="B274" s="4">
        <v>0</v>
      </c>
    </row>
    <row r="275" spans="1:2">
      <c r="A275" s="4" t="s">
        <v>57</v>
      </c>
      <c r="B275" s="4">
        <v>14</v>
      </c>
    </row>
    <row r="276" spans="1:2">
      <c r="A276" s="4" t="s">
        <v>57</v>
      </c>
      <c r="B276" s="4">
        <v>23</v>
      </c>
    </row>
    <row r="277" spans="1:2">
      <c r="A277" s="4" t="s">
        <v>57</v>
      </c>
      <c r="B277" s="4">
        <v>0</v>
      </c>
    </row>
    <row r="278" spans="1:2">
      <c r="A278" s="4" t="s">
        <v>54</v>
      </c>
      <c r="B278" s="4">
        <v>0</v>
      </c>
    </row>
    <row r="279" spans="1:2">
      <c r="A279" s="4" t="s">
        <v>56</v>
      </c>
      <c r="B279" s="4">
        <v>2</v>
      </c>
    </row>
    <row r="280" spans="1:2">
      <c r="A280" s="4" t="s">
        <v>56</v>
      </c>
      <c r="B280" s="4">
        <v>6</v>
      </c>
    </row>
    <row r="281" spans="1:2">
      <c r="A281" s="4" t="s">
        <v>56</v>
      </c>
      <c r="B281" s="4">
        <v>0</v>
      </c>
    </row>
    <row r="282" spans="1:2">
      <c r="A282" s="1" t="s">
        <v>65</v>
      </c>
      <c r="B282" s="4">
        <v>7</v>
      </c>
    </row>
    <row r="283" spans="1:2">
      <c r="A283" s="4" t="s">
        <v>58</v>
      </c>
      <c r="B283" s="4">
        <v>6</v>
      </c>
    </row>
    <row r="284" spans="1:2">
      <c r="A284" s="4" t="s">
        <v>56</v>
      </c>
      <c r="B284" s="4">
        <v>0</v>
      </c>
    </row>
    <row r="285" spans="1:2">
      <c r="A285" s="4" t="s">
        <v>53</v>
      </c>
      <c r="B285" s="4">
        <v>1</v>
      </c>
    </row>
    <row r="286" spans="1:2">
      <c r="A286" s="4" t="s">
        <v>53</v>
      </c>
      <c r="B286" s="4">
        <v>6</v>
      </c>
    </row>
    <row r="287" spans="1:2">
      <c r="A287" s="1" t="s">
        <v>65</v>
      </c>
      <c r="B287" s="4">
        <v>2</v>
      </c>
    </row>
    <row r="288" spans="1:2">
      <c r="A288" s="4" t="s">
        <v>56</v>
      </c>
      <c r="B288" s="4">
        <v>0</v>
      </c>
    </row>
    <row r="289" spans="1:2">
      <c r="A289" s="4" t="s">
        <v>56</v>
      </c>
      <c r="B289" s="4">
        <v>2</v>
      </c>
    </row>
    <row r="290" spans="1:2">
      <c r="A290" s="4" t="s">
        <v>57</v>
      </c>
      <c r="B290" s="4">
        <v>0</v>
      </c>
    </row>
    <row r="291" spans="1:2">
      <c r="A291" s="1" t="s">
        <v>65</v>
      </c>
      <c r="B291" s="4">
        <v>4</v>
      </c>
    </row>
    <row r="292" spans="1:2">
      <c r="A292" s="1" t="s">
        <v>61</v>
      </c>
      <c r="B292" s="4">
        <v>4</v>
      </c>
    </row>
    <row r="293" spans="1:2">
      <c r="A293" s="1" t="s">
        <v>71</v>
      </c>
      <c r="B293" s="4">
        <v>2</v>
      </c>
    </row>
    <row r="294" spans="1:2">
      <c r="A294" s="1" t="s">
        <v>57</v>
      </c>
      <c r="B294" s="4">
        <v>1</v>
      </c>
    </row>
    <row r="295" spans="1:2">
      <c r="A295" s="4" t="s">
        <v>57</v>
      </c>
      <c r="B295" s="4">
        <v>14</v>
      </c>
    </row>
    <row r="296" spans="1:2">
      <c r="A296" s="4" t="s">
        <v>56</v>
      </c>
      <c r="B296" s="4">
        <v>9</v>
      </c>
    </row>
    <row r="297" spans="1:2">
      <c r="A297" s="4" t="s">
        <v>56</v>
      </c>
      <c r="B297" s="4">
        <v>2</v>
      </c>
    </row>
    <row r="298" spans="1:2">
      <c r="A298" s="1" t="s">
        <v>65</v>
      </c>
      <c r="B298" s="4">
        <v>0</v>
      </c>
    </row>
    <row r="299" spans="1:2">
      <c r="A299" s="1" t="s">
        <v>57</v>
      </c>
      <c r="B299" s="4">
        <v>22</v>
      </c>
    </row>
    <row r="300" spans="1:2">
      <c r="A300" s="4" t="s">
        <v>57</v>
      </c>
      <c r="B300" s="4">
        <v>4</v>
      </c>
    </row>
    <row r="301" spans="1:2">
      <c r="A301" s="4" t="s">
        <v>54</v>
      </c>
      <c r="B301" s="4">
        <v>0</v>
      </c>
    </row>
    <row r="302" spans="1:2">
      <c r="A302" s="4" t="s">
        <v>54</v>
      </c>
      <c r="B302" s="4">
        <v>0</v>
      </c>
    </row>
    <row r="303" spans="1:2">
      <c r="A303" s="4" t="s">
        <v>54</v>
      </c>
      <c r="B303" s="4">
        <v>0</v>
      </c>
    </row>
    <row r="304" spans="1:2">
      <c r="A304" s="1" t="s">
        <v>65</v>
      </c>
      <c r="B304" s="4">
        <v>0</v>
      </c>
    </row>
    <row r="305" spans="1:2">
      <c r="A305" s="4" t="s">
        <v>54</v>
      </c>
      <c r="B305" s="4">
        <v>10</v>
      </c>
    </row>
    <row r="306" spans="1:2">
      <c r="A306" s="4" t="s">
        <v>56</v>
      </c>
      <c r="B306" s="4">
        <v>3</v>
      </c>
    </row>
    <row r="307" spans="1:2">
      <c r="A307" s="4" t="s">
        <v>323</v>
      </c>
      <c r="B307" s="4">
        <v>1</v>
      </c>
    </row>
    <row r="308" spans="1:2">
      <c r="A308" s="4" t="s">
        <v>56</v>
      </c>
      <c r="B308" s="4">
        <v>11</v>
      </c>
    </row>
    <row r="309" spans="1:2">
      <c r="A309" s="1" t="s">
        <v>56</v>
      </c>
      <c r="B309" s="4">
        <v>1</v>
      </c>
    </row>
    <row r="310" spans="1:2">
      <c r="A310" s="4" t="s">
        <v>54</v>
      </c>
      <c r="B310" s="4">
        <v>9</v>
      </c>
    </row>
    <row r="311" spans="1:2">
      <c r="A311" s="4" t="s">
        <v>55</v>
      </c>
      <c r="B311" s="4">
        <v>0</v>
      </c>
    </row>
    <row r="312" spans="1:2">
      <c r="A312" s="1" t="s">
        <v>65</v>
      </c>
      <c r="B312" s="4">
        <v>4</v>
      </c>
    </row>
    <row r="313" spans="1:2">
      <c r="A313" s="4" t="s">
        <v>56</v>
      </c>
      <c r="B313" s="4">
        <v>5</v>
      </c>
    </row>
    <row r="314" spans="1:2">
      <c r="A314" s="1" t="s">
        <v>56</v>
      </c>
      <c r="B314" s="4">
        <v>0</v>
      </c>
    </row>
    <row r="315" spans="1:2">
      <c r="B315" s="4">
        <v>-1</v>
      </c>
    </row>
    <row r="316" spans="1:2">
      <c r="B316" s="4">
        <v>-1</v>
      </c>
    </row>
    <row r="317" spans="1:2">
      <c r="B317" s="4">
        <v>-1</v>
      </c>
    </row>
    <row r="318" spans="1:2">
      <c r="B318" s="4">
        <v>-1</v>
      </c>
    </row>
    <row r="319" spans="1:2">
      <c r="B319" s="4">
        <v>-1</v>
      </c>
    </row>
    <row r="320" spans="1:2">
      <c r="B320" s="4">
        <v>-1</v>
      </c>
    </row>
    <row r="321" spans="2:2">
      <c r="B321" s="4">
        <v>-1</v>
      </c>
    </row>
    <row r="322" spans="2:2">
      <c r="B322" s="4">
        <v>-1</v>
      </c>
    </row>
    <row r="323" spans="2:2">
      <c r="B323" s="4">
        <v>-1</v>
      </c>
    </row>
    <row r="324" spans="2:2">
      <c r="B324" s="4">
        <v>-1</v>
      </c>
    </row>
    <row r="325" spans="2:2">
      <c r="B325" s="4">
        <v>-1</v>
      </c>
    </row>
    <row r="326" spans="2:2">
      <c r="B326" s="4">
        <v>-1</v>
      </c>
    </row>
    <row r="327" spans="2:2">
      <c r="B327" s="4">
        <v>-1</v>
      </c>
    </row>
    <row r="328" spans="2:2">
      <c r="B328" s="4">
        <v>-1</v>
      </c>
    </row>
    <row r="329" spans="2:2">
      <c r="B329" s="4">
        <v>-1</v>
      </c>
    </row>
    <row r="330" spans="2:2">
      <c r="B330" s="4">
        <v>-1</v>
      </c>
    </row>
    <row r="331" spans="2:2">
      <c r="B331" s="4">
        <v>1178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10 Users</vt:lpstr>
      <vt:lpstr>Email Topic Averages</vt:lpstr>
      <vt:lpstr>Community Participation</vt:lpstr>
      <vt:lpstr>Email Responses</vt:lpstr>
      <vt:lpstr>Emails with No Replies</vt:lpstr>
    </vt:vector>
  </TitlesOfParts>
  <Company>Detica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Kanza</dc:creator>
  <cp:lastModifiedBy>Sami Kanza</cp:lastModifiedBy>
  <dcterms:created xsi:type="dcterms:W3CDTF">2017-11-27T14:24:07Z</dcterms:created>
  <dcterms:modified xsi:type="dcterms:W3CDTF">2018-01-12T14:15:59Z</dcterms:modified>
</cp:coreProperties>
</file>