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331"/>
  <workbookPr autoCompressPictures="0"/>
  <bookViews>
    <workbookView xWindow="14540" yWindow="0" windowWidth="10780" windowHeight="15460" firstSheet="1" activeTab="4"/>
  </bookViews>
  <sheets>
    <sheet name="Issues and Comments" sheetId="1" r:id="rId1"/>
    <sheet name="GitHub Participation" sheetId="2" r:id="rId2"/>
    <sheet name="Issue Totals" sheetId="6" r:id="rId3"/>
    <sheet name="Issue Responses" sheetId="8" r:id="rId4"/>
    <sheet name="top 10 users" sheetId="11" r:id="rId5"/>
    <sheet name="Commenters who haven't raised i" sheetId="13" state="hidden" r:id="rId6"/>
    <sheet name="Comments but no Issues" sheetId="14" r:id="rId7"/>
  </sheets>
  <definedNames>
    <definedName name="_xlnm._FilterDatabase" localSheetId="5" hidden="1">'Commenters who haven''t raised i'!$A$2:$A$4860</definedName>
    <definedName name="_xlnm._FilterDatabase" localSheetId="1" hidden="1">'GitHub Participation'!$A$1:$B$1</definedName>
    <definedName name="_xlnm._FilterDatabase" localSheetId="3" hidden="1">'Issue Responses'!$A$1:$B$1</definedName>
    <definedName name="_xlnm._FilterDatabase" localSheetId="2" hidden="1">'Issue Totals'!$A$1:$B$1</definedName>
    <definedName name="_xlnm.Extract" localSheetId="1">'GitHub Participation'!#REF!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07" i="14" l="1"/>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2" i="14"/>
  <c r="H2" i="14"/>
  <c r="H3" i="14"/>
  <c r="H4" i="14"/>
  <c r="B2" i="13"/>
  <c r="H4" i="13"/>
  <c r="H3" i="13"/>
  <c r="H2" i="13"/>
  <c r="B4836" i="13"/>
  <c r="B4725" i="13"/>
  <c r="B4706" i="13"/>
  <c r="B4691" i="13"/>
  <c r="B4675" i="13"/>
  <c r="B4673" i="13"/>
  <c r="B4661" i="13"/>
  <c r="B4649" i="13"/>
  <c r="B4648" i="13"/>
  <c r="B4645" i="13"/>
  <c r="B4635" i="13"/>
  <c r="B4629" i="13"/>
  <c r="B4613" i="13"/>
  <c r="B4583" i="13"/>
  <c r="B4573" i="13"/>
  <c r="B4558" i="13"/>
  <c r="B4533" i="13"/>
  <c r="B4532" i="13"/>
  <c r="B4530" i="13"/>
  <c r="B4501" i="13"/>
  <c r="B4492" i="13"/>
  <c r="B4489" i="13"/>
  <c r="B4481" i="13"/>
  <c r="B4456" i="13"/>
  <c r="B4440" i="13"/>
  <c r="B4434" i="13"/>
  <c r="B4423" i="13"/>
  <c r="B4422" i="13"/>
  <c r="B4419" i="13"/>
  <c r="B4417" i="13"/>
  <c r="B4388" i="13"/>
  <c r="B4356" i="13"/>
  <c r="B4353" i="13"/>
  <c r="B4352" i="13"/>
  <c r="B4351" i="13"/>
  <c r="B4332" i="13"/>
  <c r="B4329" i="13"/>
  <c r="B4324" i="13"/>
  <c r="B4301" i="13"/>
  <c r="B4290" i="13"/>
  <c r="B4251" i="13"/>
  <c r="B4230" i="13"/>
  <c r="B4223" i="13"/>
  <c r="B4211" i="13"/>
  <c r="B4044" i="13"/>
  <c r="B4042" i="13"/>
  <c r="B4039" i="13"/>
  <c r="B4030" i="13"/>
  <c r="B4018" i="13"/>
  <c r="B3974" i="13"/>
  <c r="B3964" i="13"/>
  <c r="B3960" i="13"/>
  <c r="B3946" i="13"/>
  <c r="B3944" i="13"/>
  <c r="B3916" i="13"/>
  <c r="B3905" i="13"/>
  <c r="B3900" i="13"/>
  <c r="B3898" i="13"/>
  <c r="B3897" i="13"/>
  <c r="B3896" i="13"/>
  <c r="B3884" i="13"/>
  <c r="B3880" i="13"/>
  <c r="B3874" i="13"/>
  <c r="B3872" i="13"/>
  <c r="B3867" i="13"/>
  <c r="B3865" i="13"/>
  <c r="B3847" i="13"/>
  <c r="B3843" i="13"/>
  <c r="B3842" i="13"/>
  <c r="B3832" i="13"/>
  <c r="B3801" i="13"/>
  <c r="B3789" i="13"/>
  <c r="B3767" i="13"/>
  <c r="B3759" i="13"/>
  <c r="B3700" i="13"/>
  <c r="B3692" i="13"/>
  <c r="B3688" i="13"/>
  <c r="B3666" i="13"/>
  <c r="B3664" i="13"/>
  <c r="B3657" i="13"/>
  <c r="B3647" i="13"/>
  <c r="B3646" i="13"/>
  <c r="B3645" i="13"/>
  <c r="B3611" i="13"/>
  <c r="B3584" i="13"/>
  <c r="B3554" i="13"/>
  <c r="B3547" i="13"/>
  <c r="B3537" i="13"/>
  <c r="B3507" i="13"/>
  <c r="B3453" i="13"/>
  <c r="B3440" i="13"/>
  <c r="B3411" i="13"/>
  <c r="B3363" i="13"/>
  <c r="B3358" i="13"/>
  <c r="B3312" i="13"/>
  <c r="B3308" i="13"/>
  <c r="B3289" i="13"/>
  <c r="B3272" i="13"/>
  <c r="B3266" i="13"/>
  <c r="B3253" i="13"/>
  <c r="B3251" i="13"/>
  <c r="B3236" i="13"/>
  <c r="B3235" i="13"/>
  <c r="B3233" i="13"/>
  <c r="B3224" i="13"/>
  <c r="B3199" i="13"/>
  <c r="B3170" i="13"/>
  <c r="B3162" i="13"/>
  <c r="B3155" i="13"/>
  <c r="B3150" i="13"/>
  <c r="B3135" i="13"/>
  <c r="B3125" i="13"/>
  <c r="B3117" i="13"/>
  <c r="B3100" i="13"/>
  <c r="B3096" i="13"/>
  <c r="B3091" i="13"/>
  <c r="B3082" i="13"/>
  <c r="B3075" i="13"/>
  <c r="B3074" i="13"/>
  <c r="B3057" i="13"/>
  <c r="B3056" i="13"/>
  <c r="B3054" i="13"/>
  <c r="B3053" i="13"/>
  <c r="B3052" i="13"/>
  <c r="B3045" i="13"/>
  <c r="B3026" i="13"/>
  <c r="B3018" i="13"/>
  <c r="B3012" i="13"/>
  <c r="B2995" i="13"/>
  <c r="B2994" i="13"/>
  <c r="B2963" i="13"/>
  <c r="B2957" i="13"/>
  <c r="B2942" i="13"/>
  <c r="B2936" i="13"/>
  <c r="B2917" i="13"/>
  <c r="B2907" i="13"/>
  <c r="B2899" i="13"/>
  <c r="B2893" i="13"/>
  <c r="B2887" i="13"/>
  <c r="B2877" i="13"/>
  <c r="B2874" i="13"/>
  <c r="B2871" i="13"/>
  <c r="B2869" i="13"/>
  <c r="B2866" i="13"/>
  <c r="B2865" i="13"/>
  <c r="B2851" i="13"/>
  <c r="B2850" i="13"/>
  <c r="B2833" i="13"/>
  <c r="B2776" i="13"/>
  <c r="B2771" i="13"/>
  <c r="B2769" i="13"/>
  <c r="B2749" i="13"/>
  <c r="B2737" i="13"/>
  <c r="B2728" i="13"/>
  <c r="B2724" i="13"/>
  <c r="B2723" i="13"/>
  <c r="B2719" i="13"/>
  <c r="B2700" i="13"/>
  <c r="B2686" i="13"/>
  <c r="B2678" i="13"/>
  <c r="B2674" i="13"/>
  <c r="B2619" i="13"/>
  <c r="B2611" i="13"/>
  <c r="B2605" i="13"/>
  <c r="B2599" i="13"/>
  <c r="B2593" i="13"/>
  <c r="B2589" i="13"/>
  <c r="B2575" i="13"/>
  <c r="B2514" i="13"/>
  <c r="B2501" i="13"/>
  <c r="B2495" i="13"/>
  <c r="B2493" i="13"/>
  <c r="B2482" i="13"/>
  <c r="B2474" i="13"/>
  <c r="B2432" i="13"/>
  <c r="B2427" i="13"/>
  <c r="B2426" i="13"/>
  <c r="B2423" i="13"/>
  <c r="B2402" i="13"/>
  <c r="B2399" i="13"/>
  <c r="B2397" i="13"/>
  <c r="B2357" i="13"/>
  <c r="B2350" i="13"/>
  <c r="B2347" i="13"/>
  <c r="B2271" i="13"/>
  <c r="B2252" i="13"/>
  <c r="B2245" i="13"/>
  <c r="B2230" i="13"/>
  <c r="B2174" i="13"/>
  <c r="B2169" i="13"/>
  <c r="B2105" i="13"/>
  <c r="B2064" i="13"/>
  <c r="B2052" i="13"/>
  <c r="B2038" i="13"/>
  <c r="B2035" i="13"/>
  <c r="B2012" i="13"/>
  <c r="B1979" i="13"/>
  <c r="B1976" i="13"/>
  <c r="B1957" i="13"/>
  <c r="B1945" i="13"/>
  <c r="B1922" i="13"/>
  <c r="B1879" i="13"/>
  <c r="B1878" i="13"/>
  <c r="B1877" i="13"/>
  <c r="B1866" i="13"/>
  <c r="B1839" i="13"/>
  <c r="B1833" i="13"/>
  <c r="B1819" i="13"/>
  <c r="B1816" i="13"/>
  <c r="B1810" i="13"/>
  <c r="B1806" i="13"/>
  <c r="B1802" i="13"/>
  <c r="B1776" i="13"/>
  <c r="B1772" i="13"/>
  <c r="B1747" i="13"/>
  <c r="B1717" i="13"/>
  <c r="B1678" i="13"/>
  <c r="B1675" i="13"/>
  <c r="B1674" i="13"/>
  <c r="B1673" i="13"/>
  <c r="B1669" i="13"/>
  <c r="B1666" i="13"/>
  <c r="B1654" i="13"/>
  <c r="B1603" i="13"/>
  <c r="B1596" i="13"/>
  <c r="B1569" i="13"/>
  <c r="B1507" i="13"/>
  <c r="B1497" i="13"/>
  <c r="B1476" i="13"/>
  <c r="B1473" i="13"/>
  <c r="B1452" i="13"/>
  <c r="B1432" i="13"/>
  <c r="B1415" i="13"/>
  <c r="B1413" i="13"/>
  <c r="B1405" i="13"/>
  <c r="B1402" i="13"/>
  <c r="B1392" i="13"/>
  <c r="B1377" i="13"/>
  <c r="B1357" i="13"/>
  <c r="B1351" i="13"/>
  <c r="B1347" i="13"/>
  <c r="B1337" i="13"/>
  <c r="B1336" i="13"/>
  <c r="B1271" i="13"/>
  <c r="B1259" i="13"/>
  <c r="B1255" i="13"/>
  <c r="B1254" i="13"/>
  <c r="B1249" i="13"/>
  <c r="B1248" i="13"/>
  <c r="B1242" i="13"/>
  <c r="B1241" i="13"/>
  <c r="B1240" i="13"/>
  <c r="B1231" i="13"/>
  <c r="B1229" i="13"/>
  <c r="B1228" i="13"/>
  <c r="B1222" i="13"/>
  <c r="B1214" i="13"/>
  <c r="B1209" i="13"/>
  <c r="B1207" i="13"/>
  <c r="B1206" i="13"/>
  <c r="B1205" i="13"/>
  <c r="B1203" i="13"/>
  <c r="B1201" i="13"/>
  <c r="B1200" i="13"/>
  <c r="B1199" i="13"/>
  <c r="B1198" i="13"/>
  <c r="B1197" i="13"/>
  <c r="B1196" i="13"/>
  <c r="B1195" i="13"/>
  <c r="B1194" i="13"/>
  <c r="B1193" i="13"/>
  <c r="B1192" i="13"/>
  <c r="B1191" i="13"/>
  <c r="B1190" i="13"/>
  <c r="B1189" i="13"/>
  <c r="B1187" i="13"/>
  <c r="B1183" i="13"/>
  <c r="B1176" i="13"/>
  <c r="B1149" i="13"/>
  <c r="B1137" i="13"/>
  <c r="B1129" i="13"/>
  <c r="B1124" i="13"/>
  <c r="B1119" i="13"/>
  <c r="B1107" i="13"/>
  <c r="B1094" i="13"/>
  <c r="B1060" i="13"/>
  <c r="B1044" i="13"/>
  <c r="B1042" i="13"/>
  <c r="B1041" i="13"/>
  <c r="B1035" i="13"/>
  <c r="B1030" i="13"/>
  <c r="B1017" i="13"/>
  <c r="B1008" i="13"/>
  <c r="B1005" i="13"/>
  <c r="B999" i="13"/>
  <c r="B982" i="13"/>
  <c r="B968" i="13"/>
  <c r="B958" i="13"/>
  <c r="B933" i="13"/>
  <c r="B918" i="13"/>
  <c r="B911" i="13"/>
  <c r="B868" i="13"/>
  <c r="B865" i="13"/>
  <c r="B801" i="13"/>
  <c r="B782" i="13"/>
  <c r="B773" i="13"/>
  <c r="B764" i="13"/>
  <c r="B750" i="13"/>
  <c r="B739" i="13"/>
  <c r="B734" i="13"/>
  <c r="B732" i="13"/>
  <c r="B720" i="13"/>
  <c r="B707" i="13"/>
  <c r="B703" i="13"/>
  <c r="B694" i="13"/>
  <c r="B677" i="13"/>
  <c r="B646" i="13"/>
  <c r="B645" i="13"/>
  <c r="B637" i="13"/>
  <c r="B634" i="13"/>
  <c r="B629" i="13"/>
  <c r="B617" i="13"/>
  <c r="B596" i="13"/>
  <c r="B591" i="13"/>
  <c r="B584" i="13"/>
  <c r="B583" i="13"/>
  <c r="B579" i="13"/>
  <c r="B573" i="13"/>
  <c r="B572" i="13"/>
  <c r="B568" i="13"/>
  <c r="B567" i="13"/>
  <c r="B560" i="13"/>
  <c r="B556" i="13"/>
  <c r="B552" i="13"/>
  <c r="B538" i="13"/>
  <c r="B535" i="13"/>
  <c r="B534" i="13"/>
  <c r="B527" i="13"/>
  <c r="B526" i="13"/>
  <c r="B518" i="13"/>
  <c r="B509" i="13"/>
  <c r="B461" i="13"/>
  <c r="B451" i="13"/>
  <c r="B444" i="13"/>
  <c r="B443" i="13"/>
  <c r="B425" i="13"/>
  <c r="B418" i="13"/>
  <c r="B406" i="13"/>
  <c r="B399" i="13"/>
  <c r="B375" i="13"/>
  <c r="B374" i="13"/>
  <c r="B373" i="13"/>
  <c r="B361" i="13"/>
  <c r="B346" i="13"/>
  <c r="B325" i="13"/>
  <c r="B323" i="13"/>
  <c r="B321" i="13"/>
  <c r="B307" i="13"/>
  <c r="B302" i="13"/>
  <c r="B296" i="13"/>
  <c r="B292" i="13"/>
  <c r="B276" i="13"/>
  <c r="B273" i="13"/>
  <c r="B245" i="13"/>
  <c r="B233" i="13"/>
  <c r="B231" i="13"/>
  <c r="B224" i="13"/>
  <c r="B216" i="13"/>
  <c r="B209" i="13"/>
  <c r="B208" i="13"/>
  <c r="B206" i="13"/>
  <c r="B202" i="13"/>
  <c r="B201" i="13"/>
  <c r="B190" i="13"/>
  <c r="B180" i="13"/>
  <c r="B165" i="13"/>
  <c r="B157" i="13"/>
  <c r="B152" i="13"/>
  <c r="B141" i="13"/>
  <c r="B134" i="13"/>
  <c r="B132" i="13"/>
  <c r="B96" i="13"/>
  <c r="B93" i="13"/>
  <c r="B90" i="13"/>
  <c r="B89" i="13"/>
  <c r="B84" i="13"/>
  <c r="B75" i="13"/>
  <c r="B70" i="13"/>
  <c r="B64" i="13"/>
  <c r="B56" i="13"/>
  <c r="B55" i="13"/>
  <c r="B54" i="13"/>
  <c r="B52" i="13"/>
  <c r="B51" i="13"/>
  <c r="B41" i="13"/>
  <c r="B33" i="13"/>
  <c r="B28" i="13"/>
  <c r="B21" i="13"/>
  <c r="B13" i="13"/>
  <c r="B11" i="13"/>
  <c r="B9" i="13"/>
  <c r="B7" i="13"/>
  <c r="B6" i="13"/>
  <c r="B4" i="13"/>
  <c r="B3" i="13"/>
  <c r="U18" i="8"/>
  <c r="U19" i="8"/>
  <c r="U20" i="8"/>
  <c r="U21" i="8"/>
  <c r="U22" i="8"/>
  <c r="U23" i="8"/>
  <c r="U24" i="8"/>
  <c r="U25" i="8"/>
  <c r="U26" i="8"/>
  <c r="U27" i="8"/>
  <c r="U17" i="8"/>
  <c r="P27" i="8"/>
  <c r="Q27" i="8"/>
  <c r="P26" i="8"/>
  <c r="Q26" i="8"/>
  <c r="P25" i="8"/>
  <c r="Q25" i="8"/>
  <c r="P24" i="8"/>
  <c r="Q24" i="8"/>
  <c r="P23" i="8"/>
  <c r="Q23" i="8"/>
  <c r="P22" i="8"/>
  <c r="Q22" i="8"/>
  <c r="P21" i="8"/>
  <c r="Q21" i="8"/>
  <c r="Q20" i="8"/>
  <c r="P20" i="8"/>
  <c r="P19" i="8"/>
  <c r="Q19" i="8"/>
  <c r="P18" i="8"/>
  <c r="Q18" i="8"/>
  <c r="P17" i="8"/>
  <c r="Q17" i="8"/>
  <c r="F17" i="8"/>
  <c r="G40" i="8"/>
  <c r="H40" i="8"/>
  <c r="I40" i="8"/>
  <c r="J40" i="8"/>
  <c r="K40" i="8"/>
  <c r="L40" i="8"/>
  <c r="M40" i="8"/>
  <c r="N40" i="8"/>
  <c r="G39" i="8"/>
  <c r="H39" i="8"/>
  <c r="I39" i="8"/>
  <c r="J39" i="8"/>
  <c r="K39" i="8"/>
  <c r="L39" i="8"/>
  <c r="M39" i="8"/>
  <c r="N39" i="8"/>
  <c r="G38" i="8"/>
  <c r="H38" i="8"/>
  <c r="I38" i="8"/>
  <c r="J38" i="8"/>
  <c r="K38" i="8"/>
  <c r="L38" i="8"/>
  <c r="M38" i="8"/>
  <c r="N38" i="8"/>
  <c r="G37" i="8"/>
  <c r="H37" i="8"/>
  <c r="I37" i="8"/>
  <c r="J37" i="8"/>
  <c r="K37" i="8"/>
  <c r="L37" i="8"/>
  <c r="M37" i="8"/>
  <c r="N37" i="8"/>
  <c r="G36" i="8"/>
  <c r="H36" i="8"/>
  <c r="I36" i="8"/>
  <c r="J36" i="8"/>
  <c r="K36" i="8"/>
  <c r="L36" i="8"/>
  <c r="M36" i="8"/>
  <c r="N36" i="8"/>
  <c r="G35" i="8"/>
  <c r="H35" i="8"/>
  <c r="I35" i="8"/>
  <c r="J35" i="8"/>
  <c r="K35" i="8"/>
  <c r="L35" i="8"/>
  <c r="M35" i="8"/>
  <c r="N35" i="8"/>
  <c r="G34" i="8"/>
  <c r="H34" i="8"/>
  <c r="I34" i="8"/>
  <c r="J34" i="8"/>
  <c r="K34" i="8"/>
  <c r="L34" i="8"/>
  <c r="M34" i="8"/>
  <c r="N34" i="8"/>
  <c r="F40" i="8"/>
  <c r="F39" i="8"/>
  <c r="F38" i="8"/>
  <c r="F37" i="8"/>
  <c r="F36" i="8"/>
  <c r="F35" i="8"/>
  <c r="F34" i="8"/>
  <c r="G33" i="8"/>
  <c r="H33" i="8"/>
  <c r="I33" i="8"/>
  <c r="J33" i="8"/>
  <c r="K33" i="8"/>
  <c r="L33" i="8"/>
  <c r="M33" i="8"/>
  <c r="N33" i="8"/>
  <c r="F33" i="8"/>
  <c r="G32" i="8"/>
  <c r="H32" i="8"/>
  <c r="I32" i="8"/>
  <c r="J32" i="8"/>
  <c r="K32" i="8"/>
  <c r="L32" i="8"/>
  <c r="M32" i="8"/>
  <c r="N32" i="8"/>
  <c r="F32" i="8"/>
  <c r="G31" i="8"/>
  <c r="H31" i="8"/>
  <c r="I31" i="8"/>
  <c r="J31" i="8"/>
  <c r="K31" i="8"/>
  <c r="L31" i="8"/>
  <c r="M31" i="8"/>
  <c r="N31" i="8"/>
  <c r="F31" i="8"/>
  <c r="G30" i="8"/>
  <c r="H30" i="8"/>
  <c r="I30" i="8"/>
  <c r="J30" i="8"/>
  <c r="K30" i="8"/>
  <c r="L30" i="8"/>
  <c r="M30" i="8"/>
  <c r="N30" i="8"/>
  <c r="F30" i="8"/>
  <c r="N27" i="8"/>
  <c r="M27" i="8"/>
  <c r="L27" i="8"/>
  <c r="K27" i="8"/>
  <c r="J27" i="8"/>
  <c r="I27" i="8"/>
  <c r="H27" i="8"/>
  <c r="G27" i="8"/>
  <c r="F27" i="8"/>
  <c r="N26" i="8"/>
  <c r="M26" i="8"/>
  <c r="L26" i="8"/>
  <c r="K26" i="8"/>
  <c r="J26" i="8"/>
  <c r="I26" i="8"/>
  <c r="H26" i="8"/>
  <c r="G26" i="8"/>
  <c r="F26" i="8"/>
  <c r="N25" i="8"/>
  <c r="M25" i="8"/>
  <c r="L25" i="8"/>
  <c r="K25" i="8"/>
  <c r="J25" i="8"/>
  <c r="I25" i="8"/>
  <c r="H25" i="8"/>
  <c r="G25" i="8"/>
  <c r="F25" i="8"/>
  <c r="N24" i="8"/>
  <c r="M24" i="8"/>
  <c r="L24" i="8"/>
  <c r="K24" i="8"/>
  <c r="J24" i="8"/>
  <c r="I24" i="8"/>
  <c r="I23" i="8"/>
  <c r="H24" i="8"/>
  <c r="G24" i="8"/>
  <c r="F24" i="8"/>
  <c r="B8" i="6"/>
  <c r="N23" i="8"/>
  <c r="M23" i="8"/>
  <c r="L23" i="8"/>
  <c r="K23" i="8"/>
  <c r="J23" i="8"/>
  <c r="H23" i="8"/>
  <c r="G23" i="8"/>
  <c r="F23" i="8"/>
  <c r="B7" i="6"/>
  <c r="N22" i="8"/>
  <c r="M22" i="8"/>
  <c r="L22" i="8"/>
  <c r="K22" i="8"/>
  <c r="J22" i="8"/>
  <c r="I22" i="8"/>
  <c r="H22" i="8"/>
  <c r="G22" i="8"/>
  <c r="F22" i="8"/>
  <c r="N21" i="8"/>
  <c r="M21" i="8"/>
  <c r="L21" i="8"/>
  <c r="K21" i="8"/>
  <c r="J21" i="8"/>
  <c r="I21" i="8"/>
  <c r="H21" i="8"/>
  <c r="G21" i="8"/>
  <c r="F21" i="8"/>
  <c r="N20" i="8"/>
  <c r="M20" i="8"/>
  <c r="L20" i="8"/>
  <c r="K20" i="8"/>
  <c r="J20" i="8"/>
  <c r="I20" i="8"/>
  <c r="F20" i="8"/>
  <c r="N19" i="8"/>
  <c r="M19" i="8"/>
  <c r="L19" i="8"/>
  <c r="K19" i="8"/>
  <c r="H20" i="8"/>
  <c r="G20" i="8"/>
  <c r="J19" i="8"/>
  <c r="I19" i="8"/>
  <c r="H19" i="8"/>
  <c r="G19" i="8"/>
  <c r="F19" i="8"/>
  <c r="N18" i="8"/>
  <c r="M18" i="8"/>
  <c r="L18" i="8"/>
  <c r="K18" i="8"/>
  <c r="J18" i="8"/>
  <c r="I18" i="8"/>
  <c r="H18" i="8"/>
  <c r="G18" i="8"/>
  <c r="F18" i="8"/>
  <c r="N17" i="8"/>
  <c r="M17" i="8"/>
  <c r="L17" i="8"/>
  <c r="K17" i="8"/>
  <c r="J17" i="8"/>
  <c r="I17" i="8"/>
  <c r="H17" i="8"/>
  <c r="G17" i="8"/>
  <c r="P5" i="8"/>
  <c r="O5" i="8"/>
  <c r="N5" i="8"/>
  <c r="M5" i="8"/>
  <c r="L5" i="8"/>
  <c r="K5" i="8"/>
  <c r="J5" i="8"/>
  <c r="I5" i="8"/>
  <c r="H5" i="8"/>
  <c r="G5" i="8"/>
  <c r="F5" i="8"/>
  <c r="F4" i="8"/>
  <c r="Q4" i="8"/>
  <c r="Q5" i="8"/>
  <c r="Q6" i="8"/>
  <c r="Q7" i="8"/>
  <c r="Q8" i="8"/>
  <c r="Q9" i="8"/>
  <c r="Q10" i="8"/>
  <c r="Q11" i="8"/>
  <c r="Q12" i="8"/>
  <c r="Q13" i="8"/>
  <c r="P4" i="8"/>
  <c r="O4" i="8"/>
  <c r="N4" i="8"/>
  <c r="M4" i="8"/>
  <c r="L4" i="8"/>
  <c r="K4" i="8"/>
  <c r="J4" i="8"/>
  <c r="I4" i="8"/>
  <c r="H4" i="8"/>
  <c r="G4" i="8"/>
  <c r="P13" i="8"/>
  <c r="O13" i="8"/>
  <c r="N13" i="8"/>
  <c r="M13" i="8"/>
  <c r="L13" i="8"/>
  <c r="K13" i="8"/>
  <c r="J13" i="8"/>
  <c r="I13" i="8"/>
  <c r="H13" i="8"/>
  <c r="G13" i="8"/>
  <c r="F13" i="8"/>
  <c r="P12" i="8"/>
  <c r="O12" i="8"/>
  <c r="N12" i="8"/>
  <c r="M12" i="8"/>
  <c r="L12" i="8"/>
  <c r="K12" i="8"/>
  <c r="J12" i="8"/>
  <c r="I12" i="8"/>
  <c r="H12" i="8"/>
  <c r="G12" i="8"/>
  <c r="F12" i="8"/>
  <c r="P11" i="8"/>
  <c r="O11" i="8"/>
  <c r="N11" i="8"/>
  <c r="M11" i="8"/>
  <c r="L11" i="8"/>
  <c r="K11" i="8"/>
  <c r="J11" i="8"/>
  <c r="I11" i="8"/>
  <c r="H11" i="8"/>
  <c r="G11" i="8"/>
  <c r="F11" i="8"/>
  <c r="P10" i="8"/>
  <c r="O10" i="8"/>
  <c r="N10" i="8"/>
  <c r="M10" i="8"/>
  <c r="L10" i="8"/>
  <c r="K10" i="8"/>
  <c r="J10" i="8"/>
  <c r="I10" i="8"/>
  <c r="H10" i="8"/>
  <c r="G10" i="8"/>
  <c r="F10" i="8"/>
  <c r="P9" i="8"/>
  <c r="O9" i="8"/>
  <c r="N9" i="8"/>
  <c r="M9" i="8"/>
  <c r="L9" i="8"/>
  <c r="K9" i="8"/>
  <c r="J9" i="8"/>
  <c r="I9" i="8"/>
  <c r="H9" i="8"/>
  <c r="G9" i="8"/>
  <c r="F9" i="8"/>
  <c r="P8" i="8"/>
  <c r="O8" i="8"/>
  <c r="N8" i="8"/>
  <c r="M8" i="8"/>
  <c r="L8" i="8"/>
  <c r="K8" i="8"/>
  <c r="J8" i="8"/>
  <c r="I8" i="8"/>
  <c r="H8" i="8"/>
  <c r="G8" i="8"/>
  <c r="F8" i="8"/>
  <c r="P7" i="8"/>
  <c r="O7" i="8"/>
  <c r="N7" i="8"/>
  <c r="M7" i="8"/>
  <c r="L7" i="8"/>
  <c r="K7" i="8"/>
  <c r="J7" i="8"/>
  <c r="I7" i="8"/>
  <c r="H7" i="8"/>
  <c r="G7" i="8"/>
  <c r="F7" i="8"/>
  <c r="P6" i="8"/>
  <c r="O6" i="8"/>
  <c r="N6" i="8"/>
  <c r="M6" i="8"/>
  <c r="L6" i="8"/>
  <c r="K6" i="8"/>
  <c r="J6" i="8"/>
  <c r="I6" i="8"/>
  <c r="H6" i="8"/>
  <c r="G6" i="8"/>
  <c r="F6" i="8"/>
  <c r="P3" i="8"/>
  <c r="O3" i="8"/>
  <c r="N3" i="8"/>
  <c r="M3" i="8"/>
  <c r="L3" i="8"/>
  <c r="K3" i="8"/>
  <c r="J3" i="8"/>
  <c r="I3" i="8"/>
  <c r="Q3" i="8"/>
  <c r="H3" i="8"/>
  <c r="F3" i="8"/>
  <c r="G3" i="8"/>
  <c r="C2" i="6"/>
  <c r="C3" i="6"/>
  <c r="C4" i="6"/>
  <c r="C5" i="6"/>
  <c r="C6" i="6"/>
  <c r="C7" i="6"/>
  <c r="C8" i="6"/>
  <c r="C9" i="6"/>
  <c r="C10" i="6"/>
  <c r="C11" i="6"/>
  <c r="B12" i="6"/>
  <c r="C12" i="6"/>
  <c r="C1" i="6"/>
  <c r="B1" i="6"/>
  <c r="B2" i="6"/>
  <c r="B3" i="6"/>
  <c r="B4" i="6"/>
  <c r="B5" i="6"/>
  <c r="B6" i="6"/>
  <c r="B9" i="6"/>
  <c r="B10" i="6"/>
  <c r="B11" i="6"/>
  <c r="E82" i="2"/>
  <c r="E83" i="2"/>
  <c r="E84" i="2"/>
  <c r="E85" i="2"/>
  <c r="E86" i="2"/>
  <c r="E87" i="2"/>
  <c r="E88" i="2"/>
  <c r="E89" i="2"/>
  <c r="E90" i="2"/>
  <c r="E91" i="2"/>
  <c r="E92" i="2"/>
  <c r="E93" i="2"/>
  <c r="E94" i="2"/>
  <c r="E95" i="2"/>
  <c r="E96" i="2"/>
  <c r="E97" i="2"/>
  <c r="E98" i="2"/>
  <c r="E99" i="2"/>
  <c r="E100" i="2"/>
  <c r="E101" i="2"/>
  <c r="E102" i="2"/>
  <c r="E103" i="2"/>
  <c r="E104" i="2"/>
  <c r="E55" i="2"/>
  <c r="E56" i="2"/>
  <c r="E57" i="2"/>
  <c r="E58" i="2"/>
  <c r="E59" i="2"/>
  <c r="E60" i="2"/>
  <c r="E61" i="2"/>
  <c r="E62" i="2"/>
  <c r="E63" i="2"/>
  <c r="E64" i="2"/>
  <c r="E65" i="2"/>
  <c r="E66" i="2"/>
  <c r="E67" i="2"/>
  <c r="E68" i="2"/>
  <c r="E69" i="2"/>
  <c r="E50" i="2"/>
  <c r="E51" i="2"/>
  <c r="E52" i="2"/>
  <c r="E53" i="2"/>
  <c r="E54" i="2"/>
  <c r="E70" i="2"/>
  <c r="E71" i="2"/>
  <c r="E72" i="2"/>
  <c r="E73" i="2"/>
  <c r="E74" i="2"/>
  <c r="E75" i="2"/>
  <c r="E76" i="2"/>
  <c r="E77" i="2"/>
  <c r="E78" i="2"/>
  <c r="E79" i="2"/>
  <c r="E80" i="2"/>
  <c r="E81" i="2"/>
  <c r="E36" i="2"/>
  <c r="E37" i="2"/>
  <c r="E38" i="2"/>
  <c r="E39" i="2"/>
  <c r="E40" i="2"/>
  <c r="E41" i="2"/>
  <c r="E42" i="2"/>
  <c r="E43" i="2"/>
  <c r="E44" i="2"/>
  <c r="E45" i="2"/>
  <c r="E46" i="2"/>
  <c r="E47" i="2"/>
  <c r="E48" i="2"/>
  <c r="E49" i="2"/>
  <c r="E14" i="2"/>
  <c r="E15" i="2"/>
  <c r="E16" i="2"/>
  <c r="E17" i="2"/>
  <c r="E18" i="2"/>
  <c r="E19" i="2"/>
  <c r="E20" i="2"/>
  <c r="E21" i="2"/>
  <c r="E22" i="2"/>
  <c r="E23" i="2"/>
  <c r="E24" i="2"/>
  <c r="E25" i="2"/>
  <c r="E26" i="2"/>
  <c r="E27" i="2"/>
  <c r="E28" i="2"/>
  <c r="E29" i="2"/>
  <c r="E30" i="2"/>
  <c r="E31" i="2"/>
  <c r="E32" i="2"/>
  <c r="E33" i="2"/>
  <c r="E34" i="2"/>
  <c r="E35" i="2"/>
  <c r="E6" i="2"/>
  <c r="E7" i="2"/>
  <c r="E8" i="2"/>
  <c r="E9" i="2"/>
  <c r="E10" i="2"/>
  <c r="E11" i="2"/>
  <c r="E12" i="2"/>
  <c r="E13" i="2"/>
  <c r="E3" i="2"/>
  <c r="E4" i="2"/>
  <c r="E5"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3" i="2"/>
  <c r="D4" i="2"/>
  <c r="D5" i="2"/>
  <c r="D6" i="2"/>
  <c r="D7" i="2"/>
  <c r="D8" i="2"/>
  <c r="D9" i="2"/>
  <c r="D10" i="2"/>
  <c r="D11" i="2"/>
  <c r="D12" i="2"/>
  <c r="D13" i="2"/>
  <c r="D14" i="2"/>
  <c r="D15" i="2"/>
  <c r="D16" i="2"/>
  <c r="D17" i="2"/>
  <c r="D18" i="2"/>
  <c r="D19" i="2"/>
  <c r="D20" i="2"/>
  <c r="D21" i="2"/>
  <c r="D22" i="2"/>
  <c r="D23" i="2"/>
  <c r="D24" i="2"/>
  <c r="D25" i="2"/>
  <c r="D2" i="2"/>
</calcChain>
</file>

<file path=xl/sharedStrings.xml><?xml version="1.0" encoding="utf-8"?>
<sst xmlns="http://schemas.openxmlformats.org/spreadsheetml/2006/main" count="4114" uniqueCount="2480">
  <si>
    <t>issue_id</t>
  </si>
  <si>
    <t>issue_user_id</t>
  </si>
  <si>
    <t>issue_title</t>
  </si>
  <si>
    <t>issue_body</t>
  </si>
  <si>
    <t>issue_comments</t>
  </si>
  <si>
    <t>number_of_comments</t>
  </si>
  <si>
    <t>Range of legislationIdentifier and legislationJurisdiction</t>
  </si>
  <si>
    <t>Introduce Organization &gt; PublicOrganization</t>
  </si>
  <si>
    <t>SDO has "GovernmentOrganization"; this is too restrictive to be able to be used as a range for e.g. legislationPassedBy or legislationResponsible. However a "PublicOrganization" would do. Not all public organizations can be said to be "governmental" organizations.
See the Core Public Organization Vocabulary (CPOV) for inspiration : https://joinup.ec.europa.eu/release/core-public-organisation-vocabulary-v100. 
(this is a nice-to-have, opened for discussion, but nothing blocking for #1743)</t>
  </si>
  <si>
    <t>Internet Connections (and related services)</t>
  </si>
  <si>
    <t xml:space="preserve">Thinking about 'speed test' issues and in Australia we're having trouble getting everyone to understand how connections work, where issues are, etc.  
So; looking at how to build a tool, and it seemed like a good idea to think about vocab.  i couldn't find it. 
Suggestions?  Good Idea? </t>
  </si>
  <si>
    <t xml:space="preserve">#### new comment by 986438 ####
@mediaprophet Is the tool built yet or some snippets to guide us a bit more ?  Hard to comment.  Mock it up in a notepad, even if its hackish, about what your thinking.  How would you draw it out to explain to someone where issues can happen ?
Device &lt;- link -&gt; Gateway or Modem
Gateway or Modem &lt;- link -&gt; ISP
etc.
What is useful to say about each entity ?
What is useful to say about each link if at all ?
</t>
  </si>
  <si>
    <t xml:space="preserve">Archives and extent - Introduce 'pending' types, properties &amp; examples </t>
  </si>
  <si>
    <t>Implement Issue #1758 - Archives and their collections
Implement Issue #1759 - MaterialExtent &amp; CollectionSize
New Types: Archive, ArchiveComponent
New Properties: accessConditions, archiveHeld, holdingArchive, collectionSize, materialExtent</t>
  </si>
  <si>
    <t>Adding types for organizations balance sheet informations</t>
  </si>
  <si>
    <t>As far as I know, at the moment Schema.org don't have appropriate type to describe organizations **balance sheet informations**.
I meen financial results, accounting balance sheet, normalized EBITDA, and those sorts of data.
I'm working for a major French company who's providing free financial online data about all the french organizations, I woul like to improve a better schema.org tagging process.
I think this could help finding and sharing the data.
I didn't achieve to join https://www.w3.org/community/schemaorg/ so I'm trying to launch the idea here.
Those new types could be a part of the Organization type.
What do you think ? What could be the next step ?</t>
  </si>
  <si>
    <t xml:space="preserve">#### new comment by 986438 ####
@philLaine We don't have OrganizationalFinance types or CompanyStock types yet (these have been discussed a bit in the past on our mailing list but not much)... we only have FIBO types basically to cover common Banking actions. http://schema.org/docs/financial.html  As far as I know, there hasn't been anyone really taking the lead to align schema with OrganizationalFinance or CompanyStock ontologies or vocabularies.  But keep this issue open so others can begin getting energized to do something about that.
@philLaine Are you familiar with http://www.ifrs.org/issued-standards/list-of-standards/ ??
#### new comment by 33123616 ####
@thadguidry thanks for your quick answer.
Infortunately, FIBO types aren't accurate with my aim. 
So we'll ha ve to create a new vocabulary to describe balance sheet informations types.
Thanks for the IFRS information.
I'll have to ask my expert colleagues from Dun &amp; BradStreet and Les Echos to join the group, because we'll have to find an international vocabulary, who could be able to work with every country accounting specificities...
Is there someone here who could bring us is experience with Schema/org new types creation process ?
#### new comment by 13315406 ####
@philLaine I may be able to help with guidance in this area.  As a matter of interest I was part of the team that created and proposed the FIBO Schema.org terms.
Contact me off line if you feel I could be of help:  rjw @ dataliberate.com
~Richard.
#### new comment by 986438 ####
@philLaine @RichardWallis Yeah, if you are not familiar with IFRS then you DEFINITELY want to start your research there between the 2 of you.  TONS of work as gone into that standard and collaboration between countries and its been I think like a 10 year effort since the first ideas before an official project and name was wrapped around it.  IFRS might not be totally agreeable with you on some of the assumptions they made, but that comes with any democratic compromise that has to happen globally.....the same compromises that we in Schema.org sometimes have to take. 
OH, and if either of you need some deep clarity you can submit an official inquiry through here: http://www.ifrs.org/supporting-implementation/how-the-ifrs-interpretations-committee-helps-implementation/
Best of luck guys.  I'll be in the background.
</t>
  </si>
  <si>
    <t>Problem with URL that have non-English characters.</t>
  </si>
  <si>
    <t>Hi,
I am using product schema and URL of the product is written in Japanese. However, Schema does not recognize this URL. 
Please see my product here -&gt; https://goo.gl/GDw5iy . 
Original url is https://ja.seoartgallery.com/shop/花の絵-風水-インテリア-絵画-アートパネル-1-2/ but schema recognize like https://ja.seoartgallery.com/shop/-----1-2/
 As it works properly when using English URL, the problems seems to be about languages.
 Could you tell us what to do?
Thank you.</t>
  </si>
  <si>
    <t xml:space="preserve">#### new comment by 4714748 ####
I think you mean "The schema validator(s) I used" - schema itself does not say anything about URLs. I just tested this on [Yandex' Structured Data Validator](https://webmaster.yandex.ru/tools/microtest/), and it seemed to work without problems.
File bugs on the validators you are using, and ask the search engines you are looking at if they have the same i18n bugs in their internal architecture. 
For SEO purposes, you might want to avoid using internationalised URLs until the search engines you look at have fixed those bugs.
#### new comment by 15154697 ####
@chaals
Hi, Thanks for answering!
I checked schemas chrome develpoer console(F12) and Google [structured data testing tool](https://search.google.com/structured-data/testing-tool/u/0/) and see problem. 
I tested it in  Yandex' Structured Data Validator you gave it, http://schema.org/url is displayed normally.
I am confused which test result is correct.
</t>
  </si>
  <si>
    <t>Schema datatypes duplicating XSD datatypes considered.</t>
  </si>
  <si>
    <t xml:space="preserve">This issue is related to #1404, #1748 .
#1715 lists https://goo.gl/5TPDw4 (by @ericprud and @labra) which has  @danbri's implicit endorsement. And it shows:
```ttl
     schema:description "A cool dataset"^^schema:Text ;
     schema:url "http://an.url.com"^^schema:URL ;
```
God gave us XSD datatypes to use and cherish, so it gets me really worried if Schema promotes its own unnecessary data types.
- It's fine to say that most props can carry either a structured resource, or `Text` (that's part of Schema's flexibility), but it's not ok to suggest literals should be `^^schema:Text` rather than plain literals (which RDF 1.1 makes the same as `^^xsd:string`).
- As for `URL` they should be URLs and not literals (I could never grok the utility of `xsd:anyURI`)
What's wrong with inventing your own types rather than using XSD types?
- first, it suggests disregard for prior art, which is just wrong
- second, most RDF repos have special handling of numeric and datetime types. Eg GraphDB puts them in a literal index for fast searching, repos know how to do numeric operations, etc. If you declare your own datatypes `owl:equivalentClass` to well-known XSD types, perhaps **D-Entailment** would permit such special handling, but I know of no repo to implement this.
In addition, binding props like modelDate, productionDate, availabilityStarts to datatypes of specific granularity like `schema:Date` and `schema:DateTime` is harmful because it doesn't always reflect the granularity of available data. In #1748 @RichardWallis argues (imho tenaciously) that these also permit other granularities (eg mere year, which corresponds to `xsd:gYear`) and are basically the same thing.
Suggested actions:
1. explain that most Schema datatypes have only organizational purpose but should not be used in actual data
2. document a mapping to XSD as requested by #1404
3. recommend that actual data should be tagged with the most specific XSD datatype, as per [this comment](https://github.com/schemaorg/schemaorg/issues/1748#issuecomment-333153156)
4. make `schema:DateTime` a union of the 5 related XSD datatypes (see the comment) and kill `schema:Date`. Not sure how to make a "union", probably just explain it verbally
5. remove any datatypes from schema's JSONLD context to ensure that data is not mis-interpreted (see  #1748). Map `URL` to `@id`
6. review all examples and make sure they use XSD datatypes
</t>
  </si>
  <si>
    <t xml:space="preserve">#### new comment by 13315406 ####
@VladimirAlexiev  From the suggested actions in your well argued comments I think there would be benefit gained in adopting:
2. Where there is a direct mapping between a schema datatype and XSD it should be explicitly documented both in supporting RDF files and in user documentation. (#1404)
4. In addition for `schema:DateTime` somehow (I don't know how either) define it as being a union of `xsd:gYear`, `xsd:gYearMonth`, `xsd:gYearMonth`, `xsd:dateTime`,` xsd:dateTimeStamp`.  This would help reflect the practice where many data publishers insert their own interpretation of date format (hopefully something like ISO 8601).  For example I am aware of hundreds of millions of bibliographic descriptions that _mostly_ just provide a 4 digit year for `dateCreated`. 
I believe that removing the `Date` datatype, which has been in the fundamental core of the vocabulary from the beginning, would be very disruptive.  As compromise we could contemplate making `Date` a subtype of `DateTime`.
Your suggestions about `URL` highlights a broader issue where Schema is a victim of its own flexibility.
It is implicit that any property, in addition to its documented expected datatypes, can validly be assigned a value that is `Text` or `URL` or `Role`.  The challenge is how to make this explicit in the vocabulary definition files, especially in the JSON-LD context.  In addressing this problem we need to also agree as to if we need to map `URL` to `@id`.
As to suggestion 6.  
"_Reviewing all examples and make sure..._" is a ambition that appears, or should do, in many requests and proposals for changes and enhancements to the vocabulary.  We have a need to review all current and new examples to check for syntactactical correctness, conformance with the vocabulary at its current release, and reflection of best practices found in documentation published on the Schema.org site.  A challenge is how we satisfy that need  - _volunteers take one step forward!_ 
However, that is not is not a reason for suggesting that we undertake such work.
#### new comment by 170265 ####
A few quick points -
* Firstly the quick shex example reported in #1715 was thrown together very quickly over lunch yesterday at ISWC, primarily by Iovka and Jose. It is not intended to be the final word on anything. We were trying a few variations to see whether Google validation rules for [dataset descriptions](https://developers.google.com/search/docs/data-types/datasets) might usefully be captured in Shex. One rule was to check that urls were urls. We also btw tried using url-checking regex in @labra) 's system but hit some kind of bug.
* Yes, absolutely we could and should clean up schema.org's datatypes, in particular you are correct that Date and DateTime need attention 
* At launch, schema.org targeted Microdata/HTML5 which was from the browser / web platform world where XML dependencies were generally unwelcome. Since then we have adapted gradually to fit with RDFa and JSON-LD too. 
* There is something special (and awkward) around our use of "URL". We have used it in schemas to hint that a property's values may be links rather than locally described entities, and indeed it is not "Text". Some of this comes from the attempt to embrace both Microdata and RDF-based data models.
* The "Considered harmful" rhetoric doesn't help advance things (but your other comments do!)
#### new comment by 170265 ####
Here's a version that checks only for some kind of literal, https://goo.gl/EJWdLQ
See also https://goo.gl/pLVyCn from @ericprud
#### new comment by 536250 ####
hi @RichardWallis!
&gt; need to also agree as to if we need to map `URL` to `@id`
For props that accept a union of types (eg `acceptsReservations`: URL, Boolean or string "Yes"/"No") the context should just be silent.
For props that demand a URL (eg `downloadUrl`), this can only do harm if the data provider misuses the prop, eg:
```ttl
downloadUrl "example.com/downloads" # missing http://
downloadUrl "http://example.com/downloads, last accessed 10 Oct 2017" # random note added
```
Forcing it to `@id` is actually good because downstream software can discover these invalid URLs, which it couldn't do if they were left mere strings.
&gt; volunteers take one step forward!
I am stepping forward, but you guys should organize the work. Eg
- make a sheet where people can signup for specific examples,
- write review guidelines,
- somehow expose the comments or diffs so others can learn from them and complete the work (github PR reviews are a great way)
Hi @danbri!
Those 3 guys are super nice, I reviewed their book extensively, and @ericprud is notoriously attentive to detail: that's why I get worried when they use datatype `^^schema:URL`. If you can vouch that Schema doesn't lead people into using such datatypes then let's close this issue.
&gt;version that checks only for some kind of literal
```
so:url . ;
```
But I think the better way is to check for URL
```
so:url IRI ;
```
No disrespect meant! https://en.wikipedia.org/wiki/Considered_harmful is a sort of "established phrase"; maybe I don't understand the history and I'm not using it correctly? (Just don't say I'm comparing myself to Dijkstra :-))
#### new comment by 170265 ####
Totally vouch that it was just a quick lunchtime hack! Am about to board a flight, but let's keep this discussion moving and issue open. I think shex/shacl should be the stimulus we need to bring a bit more rigour to schema.org datatyping, and thanks for the nudge :)
#### new comment by 5252362 ####
"Considered harmful" is about established and helpful as fatty food and ...
i.e., it is old, but not very healthy.
Re XSD data types. There was extensive discussion, before the launch of the
first version of Schema.org, on data types. No, we are not ignoring the ton
of work that has been done on data types over the last 60 years. We decided
that when appropriate, we would use earlier work, giving credit, without
getting into the whole namespace recital requirement.
Yes, lots of schema.org usage is sloppy, like html. We took the decision, I
stand by it, to put the onus on consumers of the data, not the publishers.
guha
On Thu, Oct 26, 2017 at 6:45 AM, Vladimir Alexiev &lt;notifications@github.com&gt;
wrote:
&gt; hi @RichardWallis &lt;https://github.com/richardwallis&gt;!
&gt;
&gt; need to also agree as to if we need to map URL to @id
&gt;
&gt; For props that accept a union of types (eg acceptsReservations: URL,
&gt; Boolean or string "Yes"/"No") the context should just be silent.
&gt;
&gt; For props that demand a URL (eg downloadUrl), this can only do harm if
&gt; the data provider misuses the prop, eg:
&gt;
&gt; downloadUrl "example.com/downloads" # missing http://
&gt; downloadUrl "http://example.com/downloads, last accessed 10 Oct 2017" # random note added
&gt;
&gt; Forcing it to @id is actually good because downstream software can
&gt; discover these invalid URLs, which it couldn't do if they were left mere
&gt; strings.
&gt;
&gt; volunteers take one step forward!
&gt;
&gt; I am stepping forward, but you guys should organize the work. Eg
&gt;
&gt;    - make a sheet where people can signup for specific examples,
&gt;    - write review guidelines,
&gt;    - somehow expose the comments or diffs so others can learn from them
&gt;    and complete the work (github PR reviews are a great way)
&gt;
&gt; Hi @danbri &lt;https://github.com/danbri&gt;!
&gt;
&gt; Those 3 guys are super nice, I reviewed their book extensively, and
&gt; @ericprud &lt;https://github.com/ericprud&gt; is notoriously attentive to
&gt; detail: that's why I get worried when they use datatype ^^schema:URL. If
&gt; you can vouch that Schema doesn't lead people into using such datatypes
&gt; then let's close this issue.
&gt;
&gt; version that checks only for some kind of literal
&gt;
&gt; so:url . ;
&gt;
&gt; But I think the better way is to check for URL
&gt;
&gt; so:url IRI ;
&gt;
&gt; No disrespect meant! https://en.wikipedia.org/wiki/Considered_harmful is
&gt; a sort of "established phrase"; maybe I don't understand the history and
&gt; I'm not using it correctly? (Just don't say I'm comparing myself to
&gt; Dijkstra :-))
&gt;
&gt; —
&gt; You are receiving this because you are subscribed to this thread.
&gt; Reply to this email directly, view it on GitHub
&gt; &lt;https://github.com/schemaorg/schemaorg/issues/1781#issuecomment-339670556&gt;,
&gt; or mute the thread
&gt; &lt;https://github.com/notifications/unsubscribe-auth/AFAlChgK1cCFeoU6O9yaIV5h6SuWFKH5ks5swIzhgaJpZM4QHKV1&gt;
&gt; .
&gt;
#### new comment by 536250 ####
@rvguha, could you please clarify your position? Do you think publishers should use Schema datatypes or XSD datatypes?
#### new comment by 170265 ####
@VladimirAlexiev question for you: if schema.org types were annotated with links to xsd where mappings made sense, would Ontotext's database / tooling be able to make more sense of schema.org data?
#### new comment by 536250 ####
&gt;&gt;owl:equivalentClass to well-known XSD types, perhaps D-Entailment would permit such special handling, but I know of no repo to implement this.
&gt; if schema.org types were annotated with links to xsd where mappings made sense, would Ontotext's database / tooling be able to make more sense
The GraphDB LiteralIndex indexes numbers, dates, strings. The check for dates is `org.eclipse.rdf4j.model.datatypes.XMLDatatypeUtil.isCalendarDatatype(..)`, and that includes the XSD types.
So no, we wouldn't index extra datatypes that are made `owl:equivalentClass` to the well-known XSD types.
#### new comment by 5252362 ####
Vladimir,
 Our (Schema.org's) goal is to optimize for publishers. We will do whatever
makes things easier for them. There are far fewer programmatic consumers of
the data and they can do the extra work.
 So, should we prefer a few (at most a few dozen) consumers/tool vendors
changing their code or millions of publishers changing their practice?
guha
On Fri, Oct 27, 2017 at 8:33 AM, Vladimir Alexiev &lt;notifications@github.com&gt;
wrote:
&gt; @rvguha &lt;https://github.com/rvguha&gt;, could you please clarify your
&gt; position? Do you think publishers should use Schema datatypes or XSD
&gt; datatypes?
&gt;
&gt; —
&gt; You are receiving this because you were mentioned.
&gt; Reply to this email directly, view it on GitHub
&gt; &lt;https://github.com/schemaorg/schemaorg/issues/1781#issuecomment-340005379&gt;,
&gt; or mute the thread
&gt; &lt;https://github.com/notifications/unsubscribe-auth/AFAlCjYn3oAwbkD0XY1un7GNuxUDRDJpks5swffggaJpZM4QHKV1&gt;
&gt; .
&gt;
#### new comment by 986438 ####
@rvguha Let's get millions of publishers to change their practice...and use Schema.org.  Oh wait, we did that already. :)  sorry, just had to. :)  
Although Vladimir's intentions/viewpoints might make us shudder a bit, it is not completely far fetched that publishers like to see well defined standards that provide some value.  This XSD case is certainly not one of them, I agree Guha, but I am also aware that we did get millions of publishers to change their practice once before and in certain cases could probably do it again if it provided really good value.
Agree with @danbri the better way to solve this is getting some XSD mapping in place on our end to help the tooling.
#### new comment by 536250 ####
@rvguha Do you have actual evidence that Schema datatypes are used widely in published data?
I really hope that's not the case: as I said, I am not aware of any repository to implement D-Entailment, probably because that's not easy.
&gt; We will do whatever makes things easier for them.
Can you explain how using Schema datatypes is easier than using XSD datatypes? Also, what value does that bring? According to @RichardWallis, Schema datatypes `Date` and `DateTime` are vague because they don't indicate the granularity of the actual literal, and the two are in fact the same thing.
@thadguidry and @danbri You seem to express negative opinions about XSD datatypes above, but could you elaborate what is this based upon? What's wrong with XSD datatypes?
@thadguidry You also seem to question my intentions. I assure you they are pure :-) I think we all should use what has been in use for many years and not make new stuff where the existing stuff is perfectly adequate. By the same token, I'm trying to convince the FIBO people that making their own datatypes is folly.
(Don't get me wrong, I'm a big fan of Schema and I really like some of the innovations. Eg I think rdf:domain/range are largely broken since they are monomorphic, and I prefer schema:domain/rangeIncludes)
#### new comment by 170265 ####
@VladimirAlexiev I am sure your intentions are pure.
I have no objection to XSD. I don't expect for most uses of schema.org, that actual instance data records need explicit datatyping. The information ought to be in the schemas (and our types ought to be good enough for that, and mappable to xsd where appropriate). If there are cases where we have ambiguity or confusion in the schema.org schemas those should be fixed, but I would resist the idea that webmasters/publishers ought to be putting xsd:blablah in millions of pages.
#### new comment by 46296 ####
Gregg Kellogg
gregg@greggkellogg.net
&gt; On Oct 30, 2017, at 7:05 AM, R.V.Guha &lt;notifications@github.com&gt; wrote:
&gt; 
&gt; Vladimir,
&gt; 
&gt; Our (Schema.org's) goal is to optimize for publishers. We will do whatever
&gt; makes things easier for them. There are far fewer programmatic consumers of
&gt; the data and they can do the extra work.
&gt; 
&gt; So, should we prefer a few (at most a few dozen) consumers/tool vendors
&gt; changing their code or millions of publishers changing their practice?
&gt; 
&gt; guha
Note that RDFa and JSON-LD will automatically use XSD datatypes when parsing certain values (@datetype, values of meter and data elements, as well as native JSON values. Unless someone specifically types these using schema datatypes, typed literals with XSD datatypes will be emitted from conforming processors.
Gregg
&gt; On Fri, Oct 27, 2017 at 8:33 AM, Vladimir Alexiev &lt;notifications@github.com&gt;
&gt; wrote:
&gt; 
&gt; &gt; @rvguha &lt;https://github.com/rvguha&gt;, could you please clarify your
&gt; &gt; position? Do you think publishers should use Schema datatypes or XSD
&gt; &gt; datatypes?
&gt; &gt;
&gt; &gt; —
&gt; &gt; You are receiving this because you were mentioned.
&gt; &gt; Reply to this email directly, view it on GitHub
&gt; &gt; &lt;https://github.com/schemaorg/schemaorg/issues/1781#issuecomment-340005379&gt;,
&gt; &gt; or mute the thread
&gt; &gt; &lt;https://github.com/notifications/unsubscribe-auth/AFAlCjYn3oAwbkD0XY1un7GNuxUDRDJpks5swffggaJpZM4QHKV1&gt;
&gt; &gt; .
&gt; &gt;
&gt; —
&gt; You are receiving this because you are subscribed to this thread.
&gt; Reply to this email directly, view it on GitHub &lt;https://github.com/schemaorg/schemaorg/issues/1781#issuecomment-340453870&gt;, or mute the thread &lt;https://github.com/notifications/unsubscribe-auth/AAC02Ppp17aIoZdT8SodZgj4nxa6tbhyks5sxdehgaJpZM4QHKV1&gt;.
&gt; 
#### new comment by 536250 ####
&gt; don't expect for most uses of schema.org, that actual instance data records need explicit datatyping.
Agree. And this issue doesn't say that. 
It just says people should not be misled into using Schema datatypes: which are a nice organizational device, but should recommend the use of "native" datatypes.
&gt; The information ought to be in the schemas 
That's not always possible, given the native flexibility/polymorphism of Schema. As I say above "remove any datatypes from schema's JSONLD context to ensure that data is not mis-interpreted (see #1748)". That issue shows the harm of over-committing certain properties to a specific dateTime granularity.
But when it makes sense, it should be done. Eg `schema:url` and `schema:downloadUrl` should be declared `@id` in the context.
&gt;Unless someone specifically types these using schema datatypes, typed literals with XSD datatypes will be emitted
Thanks for pointing this out, @gkellogg! It shows that previous efforts treat XSD datatypes specially, and IMHO Schema should do the same. I think that XSD types together with IANA lang tags, URLs and Unicode, form the foundation of linked data.
#### new comment by 170265 ####
Ok, I don't think we have any disagreement here then. Shall we close this issue and follow up in #1748 on specifics?
</t>
  </si>
  <si>
    <t>clarification: re representing star ratings for github repos via SoftwareSourceCode</t>
  </si>
  <si>
    <t>We've got [SoftwareSourceCode](https://schema.org/SoftwareSourceCode), we've got [starRating](https://schema.org/starRating), github repos can have star ratings, yet it seems SoftwareSourceCode cannot have starRating.
This strikes me as odd.
Thoughts?</t>
  </si>
  <si>
    <t xml:space="preserve">#### new comment by 13315406 ####
Looking at the description of [starRating](https://schema.org/starRating):
&gt; An official rating for a lodging business or food establishment, e.g. from national associations or standards bodies. 
and the [documentation of Github Stars](https://help.github.com/articles/about-stars/):
&gt; You can star repositories to keep track of projects you find interesting and discover similar projects in your news feed.
&gt; 
&gt; Starring a repository makes it easy to find again later. You can see all the repositories you have starred by going to your stars page. 
leads me to the conclusion that they are different concepts - one a measure of official approval (usually in the form of * - *****), the other a simple count of bookmarks of interest (for reasons good or bad) by users.
If we were to apply _starRating_ to the description of Github repositories or similar, the description of the term and associated examples would need some significant work so as not to introduce confusion in other established areas.  
My inclination is that if there is broad justification for sharing such [github style] information for _SoftwareSourceCode_, a new property should be proposed that could associate a [Rating](https://schema.org/Rating) value.   Using _Rating_ would allow a description of the rating value.  It might be useful to add such a property to CreativeWork (the super-type of _SoftwareSourceCode_) to broaden its applicability.
#### new comment by 986438 ####
@RichardWallis be very careful here please.  In general, any Thing can have a "popularity" vote or http://schema.org/LikeAction applied on it....as well as a https://schema.org/starRating
The Github Stars are just a 0-1 Rating range (instead of a 0-5 or whatever) where the value is either "like" and "Favorited" OR "I don't care" (0 or empty).  The 0 does not mean Hate it....and that's a big difference.
Please treat Github Stars as what they are, a http://schema.org/LikeAction (there is no Dislike or Hate token to apply...just a non-click that means "I don't care") ...where someone's algorithm can eventually sort and compare the popularity between SoftwareSourceCode's.
Please use http://schema.org/InteractionCounter for this.  We've already done the work and addressed this need long long ago.
Reference:  http://schema.org/LikeAction and http://schema.org/UserLikes which were both superseded to http://schema.org/InteractionCounter and where its description no longer says anything about "popularity" or "likes" or any sort...and probably @RichardWallis why you didn't find anything already existing. :)
#### new comment by 13315406 ####
Thanks @thadguidry for pointing the conversation in a [LikeAction](http://schema.org/LikeAction) direction and recommending the use of the [interactionStatistic](http://schema.org/interactionStatistic)-&gt; [InteractionCounter](http://schema.org/InteractionCounter) to capture the results of the analysis of _LikeAction_ counts [Github Stars].
It was that use of the word star led me to make the wrong assumptions and forget an area I hand not looked into for a while.
#### new comment by 304403 ####
@thadguidry so something like this?
```html
&lt;div itemscope itemtype="https://schema.org/SoftwareSourceCode"&gt;
    &lt;meta itemprop="alternateName" content="schema.org"&gt;
    &lt;a
        itemprop="codeRepository"
        href="https://github.com/schemaorg/schemaorg"
    &gt;https://github.com/schemaorg/&lt;span
            itemprop="name"
        &gt;schemaorg&lt;/span&gt;&lt;/a&gt;
    &lt;div
        itemprop="interactionStatistic"
        itemscope
        itemtype="https://schema.org/InteractionCounter"
    &gt;
        &lt;meta
            itemprop="interactionType"
            content="https://schema.org/LikeAction"
        &gt;
        &lt;meta
            itemprop="userInteractionCount"
            content="2046"
        &gt;
    &lt;/div&gt;
&lt;/div&gt;
```
#### new comment by 986438 ####
@SignpostMarv yeah something like that.
#### new comment by 304403 ####
Cool, thanks :)
</t>
  </si>
  <si>
    <t>Educational and Occupational Credentials should be in schema.org</t>
  </si>
  <si>
    <t>By *educational and occupational credentials* I mean diplomas, academic degrees, certifications, qualifications, [badges](https://www.badgealliance.org/), etc., that a person can obtain by passing some test or examination of their abilities.  See also the Connecting Credentials project's [glossary of credentialing terms](http://connectingcredentials.org/common-language-work-group-glossary/).
These are already alluded to in some pending schema.org properties, for example an Occupation or JobPosting's [qualification](http://pending.schema.org/qualifications) or a Course's [educationalCredentialAwarded](http://pending.schema.org/educationalCredentialAwarded). These illustrate how educational and occupational credentials are useful for linking career aspirations with discovery of educational opportunities. There is also related work about [verifiable claims](https://www.w3.org/2017/vc/WG/) (issue #1654) that a person posses credentials (a broader class than educational and occupational credentials), which would link individuals to occupational requirements.
Examples of websites which show these educational and occupations credentials include:
 * [Board of Certified Safety Professionals](http://www.bcsp.org/Certifications)
 * [SQA (Scottish qualifications authority)](http://www.sqa.org.uk/sqa/41278.html)
 * [City and Guilds qualifications](http://www.cityandguilds.com/qualifications-and-apprenticeships#fil=uk)
 * [Microsoft Certification](https://www.microsoft.com/en-gb/learning/certification-overview.aspx)
 * [Connecting Credentials](http://connectingcredentials.org/framework-detail/)
 * [Degree Qualifications Framework](http://degreeprofile.org/read-the-dqp/dqp-cover/)
 * [EU Qualification frameworks](https://ec.europa.eu/ploteus/en/compare)
(And many others, e.g. just about every University, College and examination board)
A lot of work on describing credentials has been carried out by the [Credential Engine](http://credentialengine.org), and they are interested in linking this to schema.org. 
Given that this is a fairly complex area, it would probably best be addressed by discussion elsewhere, using this issue as a tracking issue and for coordination with the wider schema.org community. To that end, if there is sufficient support, I'll set up W3C community group.</t>
  </si>
  <si>
    <t>file:// URLs in core ontology</t>
  </si>
  <si>
    <t>Hi, 
I found these triples in the file https://github.com/schemaorg/schemaorg/blob/master/data/releases/3.3/schema.nt
`&lt;file:///Users/danbri/sdo/official/schemaorg/data/schema.rdfa&gt; &lt;http://purl.org/dc/terms/source&gt; &lt;http://www.w3.org/wiki/WebSchemas/SchemaDotOrgSources#IIT-CNR.it&gt; .
&lt;file:///Users/danbri/sdo/official/schemaorg/data/schema.rdfa&gt; &lt;http://purl.org/dc/terms/source&gt; &lt;http://www.w3.org/wiki/WebSchemas/SchemaDotOrgSources#Tourism&gt; .`
I assume that they have been accidently included and should be removed.</t>
  </si>
  <si>
    <t>Changed CategoryCodes to TermDefinitions</t>
  </si>
  <si>
    <t>Changed CategoryCodes to TermDefinitions Issue #1775
Updated pending definitions and associated examples.
Plus dependant terms in other areas (_MedicalCode_ &amp; _legislationType_)</t>
  </si>
  <si>
    <t>Change CategoryCodes to TermDefinitions</t>
  </si>
  <si>
    <t>Following discussion in issue #1711 about the use of CategoryCodes (introduced into pending in #1255 from issue #894) there is a consensus that the terms should be renamed as follows:
- CategoryCode-&gt;TermDefinition
- CategoryCodeSet-&gt;TermDefinitionSet
- inCodeSet-&gt;inDefinedTermSet
- codeValue-&gt;termCode
- hasCategoryCode-&gt;hasTermDefinition
This issue created to carry out that work</t>
  </si>
  <si>
    <t xml:space="preserve">#### new comment by 502518 ####
@RichardWallis Thank you for pushing this!
#### new comment by 658047 ####
@RichardWallis Thanks for the name change.
What about the changes to the definitions of DefinedTerm, DefinedTermSet and termCode?
DefinedTerm is currently 
&gt;  a defined term
Suggest a more helpful definition of
&gt; a word, name, acronym, phrase, etc. with a formal definition. Often used in the context of category or subject classification, glossaries or dictionaries, product or creative work types, etc. Use the name property for the term being defined, use termCode if the term has an alpha-numeric code allocated, use description to provide the definition of the term.
termCode is currently
&gt; A short textual code that uniquely identifies the term.
Suggest that codes are only locally unique (and does textual include numbers?)
&gt; A code that identifies this DefinedTerm within a DefinedTermSet
DefinedTermSet is currently
&gt;A set of Defined Terms.
Suggest to help clarify what scope is
&gt; A set of defined terms for example a set of categories or a classification scheme, a glossary, dictionary or enumeration.
#### new comment by 13315406 ####
Thanks @philbarker for pointing out that I forgot to change the descriptions - I will get on to it asap.
#### new comment by 658047 ####
@RichardWallis I have made changes locally, would it help if I sent a pull request?
#### new comment by 13315406 ####
It would make sense for me to update the current PR (#1776), instead of creating yet another one, so I'll do that
#### new comment by 13315406 ####
Updated descriptions now part of PR (#1776)
</t>
  </si>
  <si>
    <t>Expand domain of video &amp; audio to Thing</t>
  </si>
  <si>
    <t>As per Issue #1447  
Expand domain of _video_ property to _Thing_ plus update description to clarify use and preserve its continued suitability for current usage on _CreativeWork_.
&gt; A video of, or video component of, the item. This can be a URL or a fully described VideoObject.
Only expanding the domain of _video_ creates an anomaly where any _Thing_ can have an _image_ or a _video_, but only CreativeWorks can also have an _audio_.  To remove the anomaly the domain and description of _audio_ is also expanded.
&gt; An audio recording of, or audio component of, the item. This can be a URL or a fully described AudioObject.</t>
  </si>
  <si>
    <t>fixes to timeRequired</t>
  </si>
  <si>
    <t>Fixes #1469 (example time periods in property definition) fixes #1470 (RDFa and microdata)
(fixed these a while back, but that pull request is against sdo-callisto branch)</t>
  </si>
  <si>
    <t>Docs Feature Answer Schema</t>
  </si>
  <si>
    <t>Show `parentItem` attribute in the example. Comment schema has no example at all. Wasn't sure how to use that attribute. http://schema.org/Answer</t>
  </si>
  <si>
    <t xml:space="preserve">When reviewCount is 0, display error "The value provided for reviewCount must be a positive value" </t>
  </si>
  <si>
    <t xml:space="preserve">#### new comment by 9198869 ####
From [http://schema.org/ratingCount](url)
Values expected to be one of these types
--
Integer
I would expect 0 to be a valid integer value. It is very possible that nobody has rated an item/article
#### new comment by 14883455 ####
reviewCount is 0, display error "The value provided for reviewCount must be a positive value"
![screen shot 2017-10-31 at 9 41 58 am](https://user-images.githubusercontent.com/14883455/32226879-1f1802f4-be20-11e7-8939-d934f68a7b53.png)
</t>
  </si>
  <si>
    <t>Can someone do an example of ImageGallery ?</t>
  </si>
  <si>
    <t xml:space="preserve">I have struggled to figure out ImageGallery. I have a working example that passes google validation but it is very clunky.  What I am struggling with is that i get "duplicate" error warnings on google validation and it does not proceed when using multiple images under imagegallery.  so i had to move imagegallery under photo (which makes sense because you are telling a search engine you have more than 1 photo in gallery form) then under imagegallery i can use ONLY 1 image then under that 1 image i have to use multiple ImageObject with different URL's of each image.  so here is what i came up with....again it passes google validation but it's clunky.  there has to be a more streamlined method.
-------------------
```
&lt;script type="application/ld+json"&gt;
		{"@context" : "http://schema.org",
			"@type": "SingleFamilyResidence",  // whatever this type is must have photo listed as an item that can be used with it under schema.org
			"photo": {  //begin bracket for multiple entries under photo
				"@type": "ImageGallery",
				"image":  [  //begin bracket for multiple entries under image
					{
					"@type": "ImageObject",
					"url": "http://www.investorconstruction.com/images/1.gif"
					},
					{
					"@type": "ImageObject",
					"url": "http://www.investorconstruction.com/images/2.gif"
					},
					{
					"@type": "ImageObject",
					"url": "http://www.investorconstruction.com/images/3.gif"
					}
					]  //end bracket for multiple entries under image
				}  //end bracket for multiple entries under photo
        }
	&lt;/script&gt;
```
screen capture passing validation of just the image gallery above by itself *BUT* under a category that allows for PHOTO as part of that category
![image](https://user-images.githubusercontent.com/31579512/31722493-dd5d5578-b3e1-11e7-9959-330120fd5a96.png)
screen capture passing validation of image gallery included in the above screen capture but with all the other items added in 
![image](https://user-images.githubusercontent.com/31579512/31701530-9f0263ae-b396-11e7-8880-4dd8e7a72550.png)
</t>
  </si>
  <si>
    <t xml:space="preserve">#### new comment by 31579512 ####
another note......i have also seen some larger companies show image gallery with NO photos inside.  they only have image gallery with a URL link to the image gallery page.  So what is the correct way?  To me an image gallery is an actual image gallery with all the images and NOT a link to the image gallery.  I hope someone can clarify. Maybe both pass?  But it really is not about passing but what will actually show up in search results
#### new comment by 576174 ####
Not claiming any particular expertise, but http://schema.org/ImageGallery is a subtype of http://schema.org/WebPage and the definition is "Web page type: Image gallery page." So I think the example you quote where they "have image gallery with a URL link to the image gallery page", is the correct usage. i.e. it should describe the webpage where the ImageGallery is.
See http://schema.org/WebPage for examples of how this is done with the more general type
#### new comment by 13617914 ####
This seems to pass the SDTT.
CollectionPage &gt; mainEntityOfPage &gt; ImageGallery
Note that I added the "id", "url" and "description" fields, adjust accordingly.
````
&lt;script type="application/ld+json"&gt;
  {"@context" : "http://schema.org",
  "@type": "CollectionPage",
  "id": "http://example.com/myimagegallery.html",
  "url": "http://example.com/myimagegallery.html",
  "description":"description of my image gallery topic",
	    "mainEntityOfPage": {  
			"@type": "ImageGallery",
				  "image":  [  //begin bracket for multiple entries under image
					    {
					    "@type": "ImageObject",
					    "url": "http://example.com/images/1.gif"
					    },
					    {
					    "@type": "ImageObject",
					    "url": "http://example.com/images/2.gif"
					    },
					    {
					    "@type": "ImageObject",
					    "url": "http://example.com/images/3.gif"
					    }
			    ] //end bracket for ImageGallery &gt; image(s)
		  } //end bracket for mainEntityOfPage
  }
&lt;/script&gt; 
````
Update, I switched all of the domains to example.com for consistency.
#### new comment by 31579512 ####
i was going to add the direct link to the image gallery but you did that for me.  I think that covers it. If it wants the direct link it's there and if it wants actual images it has those as well.  This way it covers both methods and until someone at google or schema publishes an example i guess this is how we have to do it.
thanks to both responders
#### new comment by 31579512 ####
here is another version based on googles "carousel" example they post online and it was based on a recipe with images so i stripped out the recipe requirements.  it uses item list and requires a "#" anchor suffix at the end of every image link and if you dont it gives an array error
`&lt;script type="application/ld+json"&gt;
{
	"@context" : "http://schema.org",
	"@type": "ItemList",
    "itemListElement":[
		{		
		"@type": 
		"ListItem",
		"position": 1,
			"item": {  // IMPORTANT - The URL requires an anchor # tag to the anchor name for this item list to work
						"@type": "imageObject",
							"url": "http://www.investorconstruction.com/projects_gallery.html#apple-pie",
							"name": "Apple Pie",
							"image": "http://www.investorconstruction.com/images/1.gif"
					}
				},
				{
				"@type": 
				"ListItem",
				"position": 2,
					"item": {
						"@type": "imageObject",
							"url": "http://www.investorconstruction.com/projects_gallery.html#peach-pie",
							"name": "Apple Pie",
							"image": "http://www.investorconstruction.com/images/2.gif"
					}
				}
	]
}		
&lt;/script&gt;`
#### new comment by 31579512 ####
I then took it a step further combining BOTH the google item list for carousels AND image gallery using the mainentityofpage item.  there are 2 sequences i did and both validate the same except the order it appears on the screen but both still say ITEM LIST on the validation with the image gallery listed as supplemental items:
`&lt;script type="application/ld+json"&gt;
{
	"@context" : "http://schema.org",
		"mainEntityOfPage": {  
				"@type": "ImageGallery",
				"image":  [  //begin bracket for multiple entries under image
					{
					"@type": "ImageObject",
					"url": "http://www.investorconstruction.com/images/1.gif"
					},
					{
					"@type": "ImageObject",
					"url": "http://www.investorconstruction.com/images/2.gif"
					},
					{
					"@type": "ImageObject",
					"url": "http://www.investorconstruction.com/images/3.gif"
					}
					]  //end bracket for ImageGallery &gt; image(s)
				},  //end bracket for mainEntityOfPage
	"@type": "ItemList",
    "itemListElement":[
		{		
		"@type": 
		"ListItem",
		"position": 1,
			"item": {  // IMPORTANT - The URL requires an anchor # tag to the anchor name for this item list to work
						"@type": "imageObject",
							"url": "http://www.investorconstruction.com/projects_gallery.html#apple-pie",
							"name": "Apple Pie",
							"image": "http://www.investorconstruction.com/images/1.gif"
					}
		},
		{
				"@type": 
				"ListItem",
				"position": 2,
					"item": {
						"@type": "imageObject",
							"url": "http://www.investorconstruction.com/projects_gallery.html#peach-pie",
							"name": "Peach Pie",
							"image": "http://www.investorconstruction.com/images/2.gif"
					}
		}
	]
}		
&lt;/script&gt;`
**and the 2nd version**
`&lt;script type="application/ld+json"&gt;
{
	"@context" : "http://schema.org",
	"@type": "ItemList",
    "itemListElement":[
		{		
		"@type": 
		"ListItem",
		"position": 1,
			"item": {  // IMPORTANT - The URL requires an anchor # tag to the anchor name for this item list to work
						"@type": "imageObject",
							"url": "http://www.investorconstruction.com/projects_gallery.html#apple-pie",
							"name": "Apple Pie",
							"image": "http://www.investorconstruction.com/images/1.gif"
					}
				},
				{
				"@type": 
				"ListItem",
				"position": 2,
					"item": {
						"@type": "imageObject",
							"url": "http://www.investorconstruction.com/projects_gallery.html#peach-pie",
							"name": "Peach Pie",
							"image": "http://www.investorconstruction.com/images/2.gif"
					}
				}
	],
	"mainEntityOfPage": {  
				"@type": "ImageGallery",
				"image":  [  //begin bracket for multiple entries under image
					{
					"@type": "ImageObject",
					"url": "http://www.investorconstruction.com/images/1.gif"
					},
					{
					"@type": "ImageObject",
					"url": "http://www.investorconstruction.com/images/2.gif"
					},
					{
					"@type": "ImageObject",
					"url": "http://www.investorconstruction.com/images/3.gif"
					}
					]  //end bracket for ImageGallery &gt; image(s)
				}  //end bracket for mainEntityOfPage
}		
&lt;/script&gt;`
#### new comment by 13617914 ####
I looked at your first version and after I sorted it out to read it and removed the comments (bad idea, the script fails when uglified (compressed)). After that it worked okay on SDTT.  I assume you are trying to associate the image to a navigation element (page anchor).
I took the example from http://schema.org/itemListElement and came up with this.  
````
&lt;script type="application/ld+json"&gt;
{
 "@context": "http://schema.org",
 "@type": "BreadcrumbList",
 "itemListElement":
 [
  {
   "@type": "ListItem",
   "position": 1,
   "item":
   {
    "@id": "https://example.com/dresses#dresses",
    "name": "Dresses",
    "image": "http://www.investorconstruction.com/images/1.gif"
    }
  },
  {
   "@type": "ListItem",
  "position": 2,
  "item":
   {
     "@id": "https://example.com/dresses/real#real_dresses",
     "name": "Real Dresses",
     "image": "http://www.investorconstruction.com/images/2.gif"
   }
  }
 ]
}
&lt;/script&gt;
````
Not really sure why or how you want it, but with the ImageGallery script also on the page, it may associate the images by absolute path.
#### new comment by 31579512 ####
the anchor tag is actually mandatory it says from Google on their "carousel" page:
https://developers.google.com/search/docs/guides/mark-up-listings
if you do NOT put the anchor tag it in throws and "array error".  dont understand it myself but that is what they want.
your version creates a breadcrumb list so i guess it works.  all the reason google needs to create an actual link on how they process alot of images in a gallery format.
but read the "carousel" page from google in the link above.  it shows rich snippet support for a bunch of recipe items, i just took out the recipe stuff and what was left is the images
#### new comment by 13617914 ####
Just to be sure you understand anchor tags, there are two components.
1. The anchor is a location on the page where you want the display to jump to (the top left of the screen)
2.  An href  link that is http://example.com/page.html#myanchor usually used as a bibliography link to a specific chapter/section on a single page.
See http://www.echoecho.com/htmllinks08.htm
</t>
  </si>
  <si>
    <t>New subtype 'PanoramicView' under ImageObject</t>
  </si>
  <si>
    <t>This new property landed in Wikidata...
panorama view
_'panorama view of the object'_
https://www.wikidata.org/wiki/Property:P4291
Example:
[Förkärla Church](https://www.wikidata.org/wiki/Q10501350)
- panorama view -[ Förkärla kyrka 20160421 06.jpg](https://commons.wikimedia.org/wiki/File:F%C3%B6rk%C3%A4rla_kyrka_20160421_06.jpg)
This might play well with the Virtual Reality mailing list discussions we've been having lately.
- UPDATE:
  This property is not intended for 360 degree spherical panoramic views, but only planar (horizontal panorama) views, but its ongoing debate on Wikidata.  We probably want to have both subtypes in Schema.org.  Is horizontal panorama even the right term for those like the Förkärla kyrka image linked to above ?
 - UPDATE 2:  Getting better terms &amp; high level structure worked out more for Schema.org [Wikidata mailing list discussion](https://lists.wikimedia.org/pipermail/wikidata/2017-October/011232.html)</t>
  </si>
  <si>
    <t xml:space="preserve">#### new comment by 4692272 ####
It would seem cleaner to create a subtype of ImageObject.
#### new comment by 170265 ####
I was just looking at https://developers.google.com/streetview/spherical-metadata#example_of_a_full_photo_sphere ... hadn't noticed this issue. I'd like to do something here. /cc @samuelgoto. 
There are several different ways in which panoramas can be represented in file(s) form, and some details also on how you can express how the imagery aligns with the planet. Does the Wikidata property implicitly assume an [equirectangular projection](https://en.wikipedia.org/wiki/Equirectangular_projection)?
#### new comment by 986438 ####
@danbri it doesn't assume much...however note the comments about 360 'degree' view as a qualifier to use for perhaps noting a spherical view, but as Ainali says, hard to know if 360 degree means a frontal projection stopping at the poles are complete spherical 360,
"would field of view (P4036) work as a qualifier in this case? ArthurPSmith (talk) 13:31, 9 October 2017 (UTC) "
  - "I don't think so. Even if you set it to 360 [degree (Q28390)](https://www.wikidata.org/wiki/Q28390) it is not clear if it is a full spherical image or one that is capped at "the poles". Ainali (talk) 11:17, 10 October 2017 (UTC) "
So it seems that the [Wikidata panorama view](https://www.wikidata.org/wiki/Property:P4291) property is useful to hold regular panoramic views, but not spherical 360 views.
Wikidata will probably create a new one for spherical 360 views very shortly is my hunch.  Let's poke them for that also :) 
- [x] Ping Wikidata folks about 360 photo sphere / photo bubble views on their mailing list
#### new comment by 986438 ####
@danbri see UPDATES on original comment.
#### new comment by 170265 ####
Are we Wikidata folks? I don't have a feel for how much karma you have to earn via edits before having a say in vocab creation there...
#### new comment by 986438 ####
@danbri ?? Everyone is a Wikidata folk.  Nothing about karma.  Every person has an equal voice in Wikidata.  Decisions are made by consensus and voting, same as here more or less.
#### new comment by 11435431 ####
Is there not a need to distinguish inward-looking from outward-looking views?
</t>
  </si>
  <si>
    <t>Add 'official app' property for Organizations and other entities.</t>
  </si>
  <si>
    <t>This new property also landed in Wikidata recently and seems useful.
[official app](https://www.wikidata.org/wiki/Property:P4290) property in Wikidata
_'official app for this organization or other entity (a downloadable application for Android, iPhone etc.)'_</t>
  </si>
  <si>
    <t>Add new 'readership' property useful for Periodicals</t>
  </si>
  <si>
    <t xml:space="preserve">This new property just landed in Wikidata and I think we should also have it for our http://schema.org/Periodical
[readership](https://www.wikidata.org/wiki/Property:P4295) property in Wikidata
_'average number of readers of a newspaper or other periodical, per issue'_
</t>
  </si>
  <si>
    <t>Proposal: add temporal, spatial and physicalDescription to CreativeWork</t>
  </si>
  <si>
    <t xml:space="preserve">On working the metadata model for the national archive, which will aggregate data about wide range of cultural heritage objects, it appearers that temporal, spatial and physicalDescription would be useful to describe CreativeWork.
## temporal and spatial
While CreativeWork has [temporalCoverage](http://schema.org/temporalCoverage) and [spatialCoverage](http://schema.org/spatialCoverage), these are not sufficient to describe many different aspects of CH objects. 
For example, archaeological artifacts have time/place of excavation, or specimens have time/place of collection. Those are not good fit for temporalCoverage and spatialCoverage because these properties are expected to describe "the (focus of the) content". 
It would be beneficial for many cases to provide generic [temporal](http://schema.org/temporal) and [spatial](http://schema.org/temporal) properties, by extending the applicable type (domain) of these properties to CreativeWork from current [Dataset](http://schema.org/Dataset). 
(original ml post: https://lists.w3.org/Archives/Public/public-schemaorg/2017Oct/0015.html)
## physicalDescription
Although schema.org has [width](http://schema.org/width), [height](http://schema.org/height), [numberOfPages](http://schema.org/numberOfPages), etc. to describe some physical aspects, many CH catalog entries combine those values, e.g. "317 pages ; 21 cm", "26 photographs : black and white" etc. Such values are often hard to parse, and not necessarily match any properties in schema.org if successfully divided.
Simple [description](http://schema.org/description) could be used, but in many cases, it is desirable to distinguish physical descriptions from content descriptions. MARC has group of Physical Description Fields (`3XX`), and Dublin Core has `format`/`extent` for this purpose.
</t>
  </si>
  <si>
    <t xml:space="preserve">#### new comment by 13315406 ####
Closely related to #1759  Already proposed properties to handle 'extent', including some examples relevant to  archives, libraries etc.  both for compound textual values and potentially more structured description.
~Richard.
#### new comment by 8491635 ####
@RichardWallis Great to know that there are already substantial proposal for physical description.
My use case is to assign a common property for aggregated datasets, which have varied field names for similar attributes. Sometimes, values are mixture of *collectionSize* and *materialExtent*, and not easily differentiated.
Is it possible to merge the **physicalDescription** proposal to [#1759](https://github.com/schemaorg/schemaorg/issues/1765) as a more relaxed property (or possibly super property) of *collectionSize* and *materialExtent* ?
#### new comment by 13315406 ####
@mkanzaki The MaterialExtent &amp; CollectionSize (#1759) proposal could be considered as approaching this issue from the opposite direction.   
Chairing both the [**bibliographic**](https://www.w3.org/community/schemabibex/) and [**archives**](https://www.w3.org/community/architypes/) community groups I have seen continued desire for the introduction of an _extent_ property for some time.  Due to the lack of consistency in application, and therefore questionable utility in aiding the discovery of items (marked up with strings such as "_20 folders + 1 VHS videotape._"), only recently a potentially acceptable proposal has taken shape. 
The detailed background document on the [**Schema Architypes Wiki**](https://www.w3.org/community/architypes/wiki/Extent_proposal) lists some of the many, as you say often difficult to parse, ways that _extent_ is used in archive systems. There are in addition as many uses of this miscellaneous content field in library and other cultural heritage systems.
Although not ideal the proposal attempts to introduce, to those consuming data on the web, at least the possibility of being able descern some structured values.   In the specific case of a [**Collection**](http://bib.schema.org/Collection) with a known number of members, the use of **_collectionSize_** property is clear.  For other extent values where the values can be parsed from existent data, or new data is being created, there is the capability to provide some potentially complex but well structured data.  The fallback being to provide a Text value to reproduce what is currently held in legacy systems.
That is a long-winded way of saying that [under the proposal] if you can not parse out the structure in your extent fields, you can always reproduce them as-is in a _materialExtent_ property.  I'm still skeptical however how much that will aid discovery, but it might.
What does unsettle me is your suggestion of introducing an _even_ broader scoped property for holding miscellaneous description which encompasses _extent_ - **_physicalDescription_**.  At least _extent_ is an attempt to describe 'how much' of some thing(s) there are.  I believe the subtlety between _description_ and _physicalDescription_ would be lost on most data consumers.
#### new comment by 8491635 ####
@RichardWallis On reading [Wiki extent proposal](https://www.w3.org/community/architypes/wiki/Extent_proposal) I guess **materialExtent** could be used to describe the mixture of *collectionSizse* and dimensions etc., with Text fallback.
The purpose of my proposal (*physicalDescription*) is to provide one simple property that covers as much as possible legacy extent related fields. It is not intended to be used for discovery (that needs structured values), but for identification and selection of found items.
If *materialExtent* can be used for those mixed fields, it's fine. Then I could withdraw *physicalDescription* proposal. (I'm not sure the English connotation of 'extent')
I once tested to use *description* for them, but it appeared the distinction between content and physical descriptions helped a lot to understand the metadata, even though not structured.
#### new comment by 576174 ####
"Extent" is definitely a piece of GLAM (or at least Libraries and Archives) jargon, and this meaning of 'extent' would not be immediately obvious to anyone not already familiar with them term in the L/A context.
I'm not in any way against an alternative term being used. Possibly one issue with physicalDescription is that it is too broad. Perhaps it would be worth moving this part of the discussion to #1759 ?
#### new comment by 13315406 ####
**physicalDescription**
I agree that we should either remove the _physicalDescription_ proposal from here in favour of the materialExtent proposal #1759, or possibly move this part of the discussion there.
**temporal and spatial**
Is it being suggested that we consider properties with names such as _discoveredLocation_, _discoveredTimeperiod_,  _excavationLocation_, _excavatedDate_, _collectedDate_, etc., to be added to CreativeWork?  These, plus spacialCoverage and temporalCoverage, becoming sub-properties  of _spacial_ and _temporal_ .
</t>
  </si>
  <si>
    <t>DC Terms for spatialCoverage using spatial not coverage?</t>
  </si>
  <si>
    <t>Maybe it was a previous typo by someone but I think http://dublincore.org/2012/06/14/dcterms#coverage has the intent we were after ?
The main difference being between rdfs:range dcterms:LocationPeriodOrJurisdiction and just rdfs:range dcterms:Location</t>
  </si>
  <si>
    <t xml:space="preserve">#### new comment by 13315406 ####
Certainly looks like it was a typo.
A disadvantage of not making such encoded relationships such as owl:equivalentProperty visible in the UI   
</t>
  </si>
  <si>
    <t>primaryPublication and other publications associated with a Dataset/CreativeWork</t>
  </si>
  <si>
    <t xml:space="preserve">As a requirement for [DATS](https://github.com/biocaddie/WG3-MetadataSpecifications) and related to issue #1196, we would like to associate a Dataset with its primary publication (the main publication about the dataset or that gives origin to the dataset) and be able to distinguish such publication from other related publications to the Dataset.
Could properties be added to make this distinction? cc @proccaserra @jgrethe
We have been using the [citation](http://schema.org/citation) property, whose definition is "A citation or reference to another creative work, such as another publication, web page, scholarly article, etc.", whose range is Text and CreativeWork.
Related to this, in the recent [Bioschemas](http://bioschemas.org) meeting, it was discussed that 'citation' is usually interpreted as the text to use for data citation, rather than an associated publication. 
There is also a property [publication](http://schema.org/publication) that points to a [PublicationEvent](http://schema.org/PublicationEvent) rather than a publication/article itself.
cc @drosophilic @sarala @only1chunts
</t>
  </si>
  <si>
    <t xml:space="preserve">#### new comment by 13315406 ####
&gt; we would like to associate a Dataset with its primary publication (the main publication about the dataset or that gives origin to the dataset)
These seem to me to be two separate concepts - a description of the dataset - the source of the dataset.  
A _datasetSource_ property, initially with an expected type of CreativeWork (in the future there may be potential for expansion into the area of IoT/Products) could address the latter requirement.
The _about_ and _citation_ properties, can already link a publication CreativeWork to the dataset it is referencing, however as you point out there is no current way to identify the primary CreativeWork that is _about_ another CreativeWork (eg. a dataset).
Identifying the primary, amongst other, relationships is a pattern I don't believe we have elsewhere within Schema.org, so this would require some thought so as not to create issues/confusion in other areas.  Properties such as _primarySource_ (_CreativeWork_), _primaryDescription_ (_CreatveWork_/_Text_), and _primarilyAbout_(_Thing_) come to mind.
As to _citation_. This is a well established and used property that is equally applicable to be used in the description of a publication to provide a link to, or description of, a dataset ; or in a dataset description to reference, or link to, a publication  related to the dataset.
If you would like to propose some mark up examples to provide guidance from the dataset community as to the preferred way to apply this general property in this area, I am sure it will help.
The definition of the  _publication_ property, again well established and used, is clear that it references the act of publication of a CreativeWork, not a reference to another publication of some undefined type/relationship.
#### new comment by 6037145 ####
Hi,
there is alot going on here so I'm just going to deal with 1 part of it.
The page that is being marked up IS a citable unit of work in its own right, and I would like to know the appropriate way to share the full citation details of that page (dataset) that we publish. i.e. self citation.
Currently I would use the citation field, which apparently is wrong because its not citing another object.
Example:
The dataset here http://dx.doi.org/10.5524/100291 could include the json-ld code attached, which has this snippet:
"citation": "Che, T; Chen, B; Gaur, U; Jin, L; Li, D; Li, M; Li, Y; Luo, M; Tang, Q; Tian, S; Wang, Y; Xu, Z; Yin, H; Zhang, G; Zhang, L; Zhao, X; Zhou, X; Xu, H; Yang, M; Zhou, R; Li, R; Zhu, Q; Li, M (2017): Supporting data for \"Genomic data for 78 chickens from 14 populations\" GigaScience Database. http://dx.doi.org/10.5524/100291",
Thanks
Chris
----- Original Message -----
From: "Richard Wallis" &lt;notifications@github.com&gt;
To: "schemaorg/schemaorg" &lt;schemaorg@noreply.github.com&gt;
Cc: "Chris Hunter" &lt;only1chunts@gmail.com&gt;, "Mention" &lt;mention@noreply.github.com&gt;
Sent: Thursday, 5 October, 2017 12:46:52 PM
Subject: Re: [schemaorg/schemaorg] primaryPublication and other publications associated with a Dataset/CreativeWork (#1763)
we would like to associate a Dataset with its primary publication (the main publication about the dataset or that gives origin to the dataset) 
These seem to me to be two separate concepts - a description of the dataset - the source of the dataset. 
A datasetSource property, initially with an expected type of CreativeWork (in the future there may be potential for expansion into the area of IoT/Products) could address the latter requirement. 
The about and citation properties, can already link a publication CreativeWork to the dataset it is referencing, however as you point out there is no current way to identify the primary CreativeWork that is about another CreativeWork (eg. a dataset). 
Identifying the primary, amongst other, relationships is a pattern I don't believe we have elsewhere within Schema.org, so this would require some thought so as not to create issues/confusion in other areas. Properties such as primarySource ( CreativeWork ), primaryDescription ( CreatveWork / Text ), and primarilyAbout ( Thing ) come to mind. 
As to citation . This is a well established and used property that is equally applicable to be used in the description of a publication to provide a link to, or description of, a dataset ; or in a dataset description to reference, or link to, a publication related to the dataset. 
If you would like to propose some mark up examples to provide guidance from the dataset community as to the preferred way to apply this general property in this area, I am sure it will help. 
The definition of the publication property, again well established and used, is clear that it references the act of publication of a CreativeWork, not a reference to another publication of some undefined type/relationship. 
— 
You are receiving this because you were mentioned. 
Reply to this email directly, view it on GitHub , or mute the thread . 
#### new comment by 170265 ####
This came up before in conversations Natasha Noy and I had with data citation folk. I believe we concluded an existing property could do, will dig around when I get back to a computer with a keyboard.
Associating data with its writeup is important both for any attempt to use the data, but also for dataset discovery since the data content is often quantitative and metadata tends to be quite thin. This is therefore rather important for schema.org's core usecases, and we should improve our handling / documentation of this.
#### new comment by 13315406 ####
The current definition of the _citation_ property, you are correct, does not include what you describe as self citation.
This suggests three possibilities to  satisfy the need you describe:
- Enhance the description of the _citation_ property to include 'citable text'  - this could however cause confusion for data consumers, which in the case of a text value, would not provide an easy way to disambiguate between self and external citations.
-  Recommend the use of other existing properties such as _description_ or _disambiguatingDescription_  for this purpose.
- Propose a new property (_citableDescription_ ?) for DataSet or preferably CreativeWork.
Lets see what @danbri comes back with...
#### new comment by 170265 ####
not what i was looking for but nearby -
https://doi.org/10.1101/100784
http://biorxiv.org/content/biorxiv/early/2016/12/28/097196.full.pdf
Pinging @mfenner ...
#### new comment by 170265 ####
see also: https://www.rd-alliance.org/groups/rdawds-scholarly-link-exchange-scholix-wg
#### new comment by 1141327 ####
Some thoughts:
Let's say that the `Dataset` was first published as part of a `ScholarlyArticle`. In that case we have
```jsonld
{
  "@type": "ScholarlyArticle",
  "hasPart": { "@type": "Dataset" } 
}
```
Given the reverse `isPartOf` property then we have:
```jsonld
{
  "@type": "Dataset",
  "isPartOf": { "@type": "ScholarlyArticle" } 
}
```
Now another case is when the `Dataset` was used as the source of another work, in that case we can have:
```jsonld
{
  "@type": "ScholarlyArticle",
  "isBasedOn": { "@type": "Dataset" } 
}
```
so the reverse relationship could be expressed with the reverse property of `isBasedOn`. Not sure what would be a good name of the reverse property of `isBasedOn` if we wanted to name it in a `hasPart` / `isPartOf` fashion. Maybe `isBasisFor` ? so `isBasedOn` / `isBasisFor`.
Otherwise for self citation, usually the `Dataset` (or more broadly creative work) should have enough metadata so that citation text can be created but if (for instance) a citation style is preferred introducing a property like `citeAs` (range of `Text`, domain of `CreativeWork`) may be a good option?
#### new comment by 3869316 ####
the bundle of digital objects has been modeled by research objects as well
as by DISCOs. why not just reuse either one of these?
On Thu, Oct 5, 2017 at 3:34 PM, Sebastien Ballesteros &lt;
notifications@github.com&gt; wrote:
&gt; Some thoughts:
&gt;
&gt; Let's say that the Dataset was first published as part of a
&gt; ScholarlyArticle. In that case we have
&gt;
&gt; {
&gt;   "@type": "ScholarlyArticle",
&gt;   "hasPart": { "@type": "Dataset" }
&gt; }
&gt;
&gt; Given the reverse isPartOf property then we have:
&gt;
&gt; {
&gt;   "@type": "Dataset",
&gt;   "isPartOf": { "@type": "ScholarlyArticle" }
&gt; }
&gt;
&gt; Now another case is when the Dataset was used as the source of another
&gt; work, in that case we can have:
&gt;
&gt; {
&gt;   "@type": "ScholarlyArticle",
&gt;   "isBasedOn": { "@type": "Dataset" }
&gt; }
&gt;
&gt; so the reverse relationship could be expressed with the reverse property
&gt; of isBasedOn. Not sure what would be a good name of the reverse property
&gt; of isBasedOn if we wanted to name it in a hasPart / isPartOf fashion.
&gt; Maybe isBasisFor ? so isBasedOn / isBasisFor.
&gt;
&gt; Otherwise for self citation, usually the Dataset (or more broadly
&gt; creative work) should have enough metadata so that citation text can be
&gt; created but if (for instance) a citation style is preferred introducing a
&gt; property like citeAs (range of Text, domain of CreativeWork) may be a
&gt; good option?
&gt;
&gt; —
&gt; You are receiving this because you are subscribed to this thread.
&gt; Reply to this email directly, view it on GitHub
&gt; &lt;https://github.com/schemaorg/schemaorg/issues/1763#issuecomment-334466309&gt;,
&gt; or mute the thread
&gt; &lt;https://github.com/notifications/unsubscribe-auth/ADsKhLiAvx8p4H1uFYFlad-Z-nSxHQHGks5spNr1gaJpZM4Pu5Xh&gt;
&gt; .
&gt;
-- 
Alexander Garcia
https://www.researchgate.net/profile/Alexander_Garcia
http://www.usefilm.com/photographer/75943.html
http://www.linkedin.com/in/alexgarciac
#### new comment by 6037145 ####
From the example of disambiguatingDescription given on the schema.org website:
https://meta.schema.org/disambiguatingDescription
It looks like this is not exactly what they intended it to be used for, but it would work and I'm happy to go with that rather than propose a new property.
If we did propose a new property I like the name citeAs.
Chris
----- Original Message -----
From: "Richard Wallis" &lt;notifications@github.com&gt;
To: "schemaorg/schemaorg" &lt;schemaorg@noreply.github.com&gt;
Cc: "Chris Hunter" &lt;only1chunts@gmail.com&gt;, "Mention" &lt;mention@noreply.github.com&gt;
Sent: Thursday, 5 October, 2017 2:03:00 PM
Subject: Re: [schemaorg/schemaorg] primaryPublication and other publications associated with a Dataset/CreativeWork (#1763)
The current definition of the citation property, you are correct, does not include what you describe as self citation. 
This suggests three possibilities to satisfy the need you describe: 
    * Enhance the description of the citation property to include 'citable text' - this could however cause confusion for data consumers, which in the case of a text value, would not provide an easy way to disambiguate between self and external citations. 
    * Recommend the use of other existing properties such as description or disambiguatingDescription for this purpose. 
    * Propose a new property ( citableDescription ?) for DataSet or preferably CreativeWork. 
Lets see what @danbri comes back with... 
— 
You are receiving this because you were mentioned. 
Reply to this email directly, view it on GitHub , or mute the thread . 
#### new comment by 986438 ####
Folks are already using hasPart and isPartOf for this need.  I actually have semantic relationship rules in one of my apps that pickup Dataset and Research around a Project using information from hasPart and isPartOf properties already.  And it works wonderfully flawless in intent and meaning.
Its because the research effort itself is usually thought of being bundled and typically considered a whole Project... documents/data/people, etc.   And Schema.org has those parts covered very well now (but did not 1 year ago, I will admit)
-1 for adding a new property where others having already been using existing properties of hasPart and isPartOf for research project bundling or any bundling need of CreativeWorks of any kind.  Dataset is already a subtype of CreativeWork.
#### new comment by 23151 ####
Wearing my DataCite, RDA Scholarly Link Exchange and Force11 Data Citation Implementation Pilot hats, which are very much the same people as the `bioschemas` and `DATS` communities, but also covering disciplines beyond life sciences.
In all three contexts this relationship comes up a lot, and there is a strong desire to express this relationship differently from a generic `citation`. Nobody in these communities seems to use `isPartOf` to describe the relationship between a dataset and the article describing it, but rather we see `isSupplementTo`, and also `isBasedOn`. In other words, I would be happy with `isBasedOn` to describe the relationship between a dataset and the primary publication describing it, i.e. no change needed for the `schema.org` schema.
#### new comment by 6037145 ####
Hi Martin 
Sorry, but (like others) what you're describing is not what the original request here was about. 
I require a means to tell people how to cite this dataset NOT the manuscript that it is part of, as has been discussed here there are multiple ways of showing that already. 
Thanks 
Chris 
⁣Sent from BlueMail ​
On Oct 11, 2017, 5:53 PM, at 5:53 PM, Martin Fenner &lt;notifications@github.com&gt; wrote:
&gt;Wearing my DataCite, RDA Scholarly Link Exchange and Force11 Data
&gt;Citation Implementation Pilot hats, which are very much the same people
&gt;as the `bioschemas` and `DATS` communities, but also covering
&gt;disciplines beyond life sciences.
&gt;
&gt;In all three contexts this relationship comes up a lot, and there is a
&gt;strong desire to express this relationship differently from a generic
&gt;`citation`. Nobody in these communities seems to use `isPartOf` to
&gt;describe the relationship between a dataset and the article describing
&gt;it, but rather we see `isSupplementTo`, and also `isBasedOn`. In other
&gt;words, I would be happy with `isBasedOn` to describe the relationship
&gt;between a dataset and the primary publication describing it, i.e. no
&gt;change needed for the `schema.org` schema.
&gt;
&gt;-- 
&gt;You are receiving this because you were mentioned.
&gt;Reply to this email directly or view it on GitHub:
&gt;https://github.com/schemaorg/schemaorg/issues/1763#issuecomment-335875335
#### new comment by 23151 ####
@only1chunts can you clarify? This issue started with
&gt; As a requirement for DATS and related to issue #1196, we would like to associate a Dataset with its primary publication (the main publication about the dataset or that gives origin to the dataset) and be able to distinguish such publication from other related publications to the Dataset.
Like others in this discussion I tried to address this requirement. Use `isBasedOn` to associate a `Dataset` with the `ScholarlyArticle` that is the primary publication. Or rather the `@reverse` if you start from a `Dataset`. One of many real-world examples from DataCite would be https://data.datacite.org/application/vnd.schemaorg.ld+json/10.5517/ccdc.csd.cc1n9j8r, where the relevant section is 
```
{
  "@context": "http://schema.org",
  "@type": "Dataset",
  "@id": "https://doi.org/10.5517/ccdc.csd.cc1n9j8r",
  "@reverse": {
    "isBasedOn": {
    "@id": "https://doi.org/10.1016/j.molstruc.2017.09.076"
  }
}
```
#### new comment by 1417033 ####
Hi, there are a couple of discussions here.
One is what property to use to related a 'ScholarlyArticle' and a 'Dataset' and another one on the use of 'citation' for the text of the citation, rather than referring to another 'CreativeWork' (that I think it is what @only1chunts was referring to).
For the relationship between 'ScholarlyArticle' and 'Dataset', 'isBasedOn' works to say:
```
'ScholarlyArticle' 'isBasedOn' 'Dataset'
```
for those articles that use a dataset. The inverse relationship doesn't seem to have been defined (or has it)? As from the Dataset perspective, I don't think that 'isBasedOn' works, but we need the inverse relationship.
On the other hand, for 'data descriptor articles' (such as those from Springer Nature Scientific Data), where the article describes how the dataset was produced, I don't think 'isBasedOn' works.
#### new comment by 23151 ####
Maybe it helps to clarify `citation`. My understanding of the schema.org documentation is that this is not a citation string, but describing a relationship to another `CreativeWork`. 
&gt; A citation or reference to another creative work, such as another publication, web page, scholarly article, etc.
I use it for example here https://data.datacite.org/application/vnd.schemaorg.ld+json/10.5438/tnhx-54cg like this:
```
{
  "@context": "http://schema.org",
  "@type": "ScholarlyArticle",
  "@id": "https://doi.org/10.5438/tnhx-54cg",
  "citation": [
    {
      "@type": "CreativeWork",
      "@id": "https://doi.org/10.5438/4716"
    },
    {
      "@type": "CreativeWork",
      "@id": "https://doi.org/10.5438/2906"
    },
    {
      "@type": "CreativeWork",
      "@id": "https://doi.org/10.5438/0012"
    },
    {
      "@type": "CreativeWork",
      "@id": "https://doi.org/10.6084/m9.figshare.3479141"
    },
    {
      "@type": "CreativeWork",
      "@id": "https://doi.org/10.5281/zenodo.30799"
    },
    {
      "@type": "CreativeWork",
      "@id": "https://doi.org/10.5438/7885"
   }
]
```
I use `@reverse`, as the inverse relationship of `ìsBasedOn` is not defined. See #1536.
#### new comment by 6037145 ####
Hi,
Martin, sorry my bad, I forgot there were multiple things being discussed in 1 thread.
Alejandra, thank you for clarifying.
As per my earlier email (5th Oct), the example I gave is:
The page that is being marked up IS a citable unit of work in its own right, and I would like to know the appropriate way to share the full citation details of that page (dataset) that we publish. i.e. self citation.
Currently I would use the citation field, which apparently is wrong because its not citing another object.
Example:
The dataset here http://dx.doi.org/10.5524/100291 could include the json-ld code attached, which has this snippet:
"citation": "Che, T; Chen, B; Gaur, U; Jin, L; Li, D; Li, M; Li, Y; Luo, M; Tang, Q; Tian, S; Wang, Y; Xu, Z; Yin, H; Zhang, G; Zhang, L; Zhao, X; Zhou, X; Xu, H; Yang, M; Zhou, R; Li, R; Zhu, Q; Li, M (2017): Supporting data for \"Genomic data for 78 chickens from 14 populations\" GigaScience Database. http://dx.doi.org/10.5524/100291",
Thanks
Chris
----- Original Message -----
From: "Alejandra Gonzalez-Beltran" &lt;notifications@github.com&gt;
To: "schemaorg/schemaorg" &lt;schemaorg@noreply.github.com&gt;
Cc: "Chris Hunter" &lt;only1chunts@gmail.com&gt;, "Mention" &lt;mention@noreply.github.com&gt;
Sent: Wednesday, 11 October, 2017 7:04:14 PM
Subject: Re: [schemaorg/schemaorg] primaryPublication and other publications associated with a Dataset/CreativeWork (#1763)
Hi, there are a couple of discussions here. 
One is what property to use to related a 'ScholarlyArticle' and a 'Dataset' and another one on the use of 'citation' for the text of the citation, rather than referring to another 'CreativeWork' (that I think it is what @only1chunts was referring to). 
For the relationship between 'ScholarlyArticle' and 'Dataset', 'isBasedOn' works to say: 
''' 
'ScholarlyArticle' 'isBasedOn' 'Dataset' 
''' 
for those articles that use a dataset. The inverse relationship doesn't seem to have been defined (or has it)? As from the Dataset perspective, I don't think that 'isBasedOn' works, but we need the inverse relationship. 
On the other hand, for 'data descriptor articles' (such as those from Springer Nature Scientific Data), where the article describes how the dataset was produced, I don't think 'isBasedOn' works. 
— 
You are receiving this because you were mentioned. 
Reply to this email directly, view it on GitHub , or mute the thread . 
#### new comment by 23151 ####
OK, I see. As I said in my earlier post, I use `citation` differently. I also don't see much value in putting a formatted citation into the `citation` field, as this depends on which one of 1000s of citation styles you use, and a citation in a particular style (say APA or NLM) can easily be generated using schema.org metadata, e.g. using http://citationstyles.org with a little JSON conversion from schema.org JSON-LD to citeproc JSON.
</t>
  </si>
  <si>
    <t>Changed mis-abbreviation of Friday as "Fri" to "Fr"</t>
  </si>
  <si>
    <t>Per the guidelines for openingHours, Friday should be abbreviated as
"Fr." In one set of examples, it was abbreviated as "Fri." This error
was corrected in each instance of the example.
Additionally, in a paragraph associated with the same example, two
sentences has no space after a period. Space was added in each instance
of the example.
(My editor appears to have stripped out some additional spaces.)</t>
  </si>
  <si>
    <t>Consider an EditedPhotograph subtype of ImageObject for manipulated imagery</t>
  </si>
  <si>
    <t>Thinking out loud here but why not have a machine equivalent to this?
http://www.bbc.co.uk/news/world-europe-41443027
&gt; From Sunday, in France, any commercial image that has been digitally altered to make a model look thinner will have a cigarette-packet style warning on it. "Photographie retouchée", it will say, which translates to "edited photograph".
* Add a Type: EditedPhotograph
* Description (rough proposal): "A digital image that appears to be photographic but whose content has been significantly edited. Generic adjustment of colours and levels, brightness, contrast etc. are not considered 'editing' in this sense, whereas changes that make a person appear e.g. thinner, more stereotypically attractive, or that change skin colour, would constitute 'editing' here. "
Maybe language could be stronger</t>
  </si>
  <si>
    <t xml:space="preserve">#### new comment by 5252362 ####
Yes! Lets do it.
guha
On Sat, Sep 30, 2017 at 11:16 AM, Dan Brickley &lt;notifications@github.com&gt;
wrote:
&gt; Thinking out loud here but why not have a machine equivalent to this?
&gt;
&gt; http://www.bbc.co.uk/news/world-europe-41443027
&gt;
&gt; From Sunday, in France, any commercial image that has been digitally
&gt; altered to make a model look thinner will have a cigarette-packet style
&gt; warning on it. "Photographie retouchée", it will say, which translates to
&gt; "edited photograph".
&gt;
&gt;
&gt;    - Add a Type: EditedPhotograph
&gt;    - Description (rough proposal): "A digital image that appears to be
&gt;    photographic but whose content has been significantly edited. Generic
&gt;    adjustment of colours and levels, brightness, contrast etc. are not
&gt;    considered 'editing' in this sense, whereas changes that make a person
&gt;    appear e.g. thinner, more stereotypically attractive, or that change skin
&gt;    colour, would constitute 'editing' here. "
&gt;
&gt; Maybe language could be stronger
&gt;
&gt; —
&gt; You are receiving this because you are subscribed to this thread.
&gt; Reply to this email directly, view it on GitHub
&gt; &lt;https://github.com/schemaorg/schemaorg/issues/1760&gt;, or mute the thread
&gt; &lt;https://github.com/notifications/unsubscribe-auth/AFAlCsUFiwzsEWZ-QS18nPFW9lpNaMvzks5snoVwgaJpZM4PppTl&gt;
&gt; .
&gt;
</t>
  </si>
  <si>
    <t>MaterialExtent &amp; CollectionSize</t>
  </si>
  <si>
    <t xml:space="preserve">Whilst working on the recent proposal for Archives (issue #1758 ) a need to describe the _extent_ of items or collections was identified.  The discussion reflected similar discussions in the Schema Bib Extend group from many months ago.
It was felt that as this proposal had broader relevance beyond Archives, it would make sense to raise it as a separate issue.  However this proposal would add value to the proposal in issue #1758 and they could easily be introduced together.
In Archives, Libraries, Museums, etc., the term 'extent' is used to indicate some aspect of the 'size' of the resource being described. However, measures of 'size' in this context can vary across different types of material, units of measure, and quantity. In the most prevalent metadata formats in these types of organisations, these statements of 'extent' are often strings of text that may bring together several different measures of size, and units.
Examples include "_95 linear ft._" - "_20 folders + 1 VHS videotape ._", "_1 hard-back volume, 1 sheet._", "_149 p._", "_300 Items._".
In many cases these strings contain structure that is interpretable by a human eye, but not necessarily representable in structured form.  
This proposal attempts to provide at least a property to capture these string values that populate archive, library, and similar systems, while providing the ability to capture structured representation if possible.
Two new properties are proposed:
- _**collectionSize**_ - Domain: [Collection](http://schema.org/Collection) - Range: [Integer](schema.org/Integer) - "_The number of items in the collection_"
This satisfies the simple case of describing the extent of a collection.
- _**materialExtent**_ - Domain: [CreativeWork](http://schema.org/CreativeWork) - Range: [Text](http://schema.org/Text), [QuantitativeValue](http://schema.org/QuantitativeValue) - "_The quantity of the materials being described or an expression of the physical space they occupy_"
There is an in-depth outline of the proposal on the [Schema Architypes Wiki](https://www.w3.org/community/architypes/wiki/Extent_proposal) which includes references to relevant standards such as Marc, EAD, ISAD(G)
Included are some examples for _**materialExtent**_:
Text only:
```
&lt;script type="application/ld+json"&gt;
{
  "@context": "http://schema.org",
  "@type": ["CreativeWork","ArchiveComponent"],
  "materialExtent": "285 A boxes, 8 OS boxes (plus 45 T boxes, 50 A boxes, 13 OS boxes / items uncatalogued)"
}
&lt;/script&gt;
```
Single Structured Value:
```
&lt;script type="application/ld+json"&gt;
{
  "@context": "http://schema.org",
  "@type": ["CreativeWork","ArchiveComponent"],
  "materialExtent": {
            "@type": "QuantitativeValue",
            "unitText": "folder",
            "value": "1"
          }
}
&lt;/script&gt;
```
Multiple Structured Values:
```
&lt;script type="application/ld+json"&gt;
{
  "@context": "http://schema.org",
  "@type": ["CreativeWork","ArchiveComponent"],
  "materialExtent": [
          {
            "@type": "QuantitativeValue",
            "unitText": "folder",
            "value": "1"
          },
          {
            "@type": "QuantitativeValue",
            "unitText": "design drawings",
            "value": "5"
          }
       ]
}
&lt;/script&gt;
```
</t>
  </si>
  <si>
    <t>Archives and their collections</t>
  </si>
  <si>
    <t xml:space="preserve">[The Schema Architypes W3C Community Group](https://www.w3.org/community/architypes/) have been working on a proposal for enhancements to Schema.org to enable the description of Archives and their collections/contents.  Which I describe below for consideration.
It consists of two new types:
- [Archive](http://archive.sdo-archive.appspot.com/Archive): Institution with archival holdings. An Archive, or Archives, is an organization which keeps and preserves archival material and potentially makes it accessible to the public.
- [ArchiveComponent](http://archive.sdo-archive.appspot.com/ArchiveComponent): An intangible type to be applied to any archive content, carrying with it a set of properties required to describe archival items and collections. 
and three new properties:
- [accessConditions](http://archive.sdo-archive.appspot.com/accessConditions)
- [archiveHeld](http://archive.sdo-archive.appspot.com/archiveHeld)
- [holdingArchive](http://archive.sdo-archive.appspot.com/holdingArchive)
plus the broadening of the range of four existing properties (_hasPart_, _isPartOf_, _itemCondition_, _location_). 
A test version of the proposal is operating here: [http://archive.sdo-archive.appspot.com/](http://archive.sdo-archive.appspot.com)   The example assumes an 'archive' extension, however the proposal will be for an introduction into 'pending' and thence into the core.
```Archive``` is a subtype of _LocalBusiness_, similar to _Library_.  It has a single new property ```archiveHeld``` for linking to relevant archived items.
```ArchiveComponent``` is the main type in the proposal.  The model behind this proposal separates out the question of ‘what’ something is, from the fact it is in an archive and therefore has a set of archive specific properties related to it.  
Making use of Schema's Multi Type Entity (MTE) capabilities, _ArchiveComponent_ is designed to be used with one or more other types.  Thus the 'what' of a thing is left to existing standard SDO types (e.g. _Collection_, _CreativeWork_, etc.).
This approach is used both for individual items in a collection, and the collections themselves (combining _Collection_ with _ArchiveComponent_).
Examples are available on both the [Archive](ArchiveComponent) &amp; [ArchiveComponent](http://archive.sdo-archive.appspot.com/ArchiveComponent) pages.  For more details (model, background, etc.) see [the proposal Wiki page](https://www.w3.org/community/architypes/wiki/Alternative_1_model_proposal).
A JSON-LD example of a sound recording held in an archive:
```
&lt;script type="application/ld+json"&gt;
{
  "@context": "http://schema.org",
  "@id": "https://archiveshub.jisc.ac.uk/data/gb71-thm/407/thm/407/8/3",
  "@type": ["AudioObject","ArchiveComponent"],
  "identifier": "GB 71 THM/407/8/3",
  "name": "Sound Recording of Lines from My Grandafther's Forehead (Radio)",
  "about": "Comedy",
  "description": "Sound recording of the first radio broadcast of Lines from My Grandfather's Forehead by Ronnie Barker and others. Duration: max 90 mins.",
  "inLanguage": "EN",
  "dateCreated": "1971-1972",
  "duration": "PT90M",
  "playerType": "Audio Cassette",
  "accessConditions": "Please check with the Theatre and Performance enquiry team regarding access arrangements before making an appointment to listen to this item.",
  "location": "https://archiveshub.jisc.ac.uk/search/locations/eae30daa-1bf9-33d9-bf1c-7aeb220d2e76",
  "isPartOf": "https://archiveshub.jisc.ac.uk/data/gb71-thm/407/thm/407/8"
}
&lt;/script&gt;
```
</t>
  </si>
  <si>
    <t xml:space="preserve">#### new comment by 5252362 ####
This looks great!
guha
On Thu, Sep 28, 2017 at 8:50 AM, Richard Wallis &lt;notifications@github.com&gt;
wrote:
&gt; The Schema Architypes W3C Community Group
&gt; &lt;https://www.w3.org/community/architypes/&gt; have been working on a
&gt; proposal for enhancements to Schema.org to enable the description of
&gt; Archives and their collections/contents. Which I describe below for
&gt; consideration.
&gt;
&gt; It consists of two new types:
&gt;
&gt;    - Archive &lt;http://archive.sdo-archive.appspot.com/Archive&gt;:
&gt;    Institution with archival holdings. An Archive, or Archives, is an
&gt;    organization which keeps and preserves archival material and potentially
&gt;    makes it accessible to the public.
&gt;    - ArchiveComponent
&gt;    &lt;http://archive.sdo-archive.appspot.com/ArchiveComponent&gt;: An
&gt;    intangible type to be applied to any archive content, carrying with it a
&gt;    set of properties required to describe archival items and collections.
&gt;
&gt; and three new properties:
&gt;
&gt;    - accessConditions
&gt;    &lt;http://archive.sdo-archive.appspot.com/accessConditions&gt;
&gt;    - archiveHeld &lt;http://archive.sdo-archive.appspot.com/archiveHeld&gt;
&gt;    - holdingArchive
&gt;    &lt;http://archive.sdo-archive.appspot.com/holdingArchive&gt;
&gt;
&gt; plus the broadening of the range of four existing properties (*hasPart*,
&gt; *isPartOf*, *itemCondition*, *location*).
&gt;
&gt; A test version of the proposal is operating here:
&gt; http://archive.sdo-archive.appspot.com/ The example assumes an 'archive'
&gt; extension, however the proposal will be for an introduction into 'pending'
&gt; and thence into the core.
&gt;
&gt; Archive is a subtype of *LocalBusiness*, similar to *Library*. It has a
&gt; single new property archiveHeld for linking to relevant archived items.
&gt;
&gt; ArchiveComponent is the main type in the proposal. The model behind this
&gt; proposal separates out the question of ‘what’ something is, from the fact
&gt; it is in an archive and therefore has a set of archive specific properties
&gt; related to it.
&gt; Making use of Schema's Multi Type Entity (MTE) capabilities,
&gt; *ArchiveComponent* is designed to be used with one or more other types.
&gt; Thus the 'what' of a thing is left to existing standard SDO types (e.g.
&gt; *Collection*, *CreativeWork*, etc.).
&gt;
&gt; This approach is used both for individual items in a collection, and the
&gt; collections themselves (combining *Collection* with *ArchiveComponent*).
&gt;
&gt; Examples are available on both the Archive &lt;http://ArchiveComponent&gt; &amp;
&gt; ArchiveComponent &lt;http://archive.sdo-archive.appspot.com/ArchiveComponent&gt;
&gt; pages. For more details (model, background, etc.) see the proposal Wiki
&gt; page
&gt; &lt;https://www.w3.org/community/architypes/wiki/Alternative_1_model_proposal&gt;
&gt; .
&gt;
&gt; A JSON-LD example of a sound recording held in an archive:
&gt;
&gt; &lt;script type="application/ld+json"&gt;
&gt; {
&gt;   "@context": "http://schema.org",
&gt;   "@id": "https://archiveshub.jisc.ac.uk/data/gb71-thm/407/thm/407/8/3",
&gt;   "@type": ["AudioObject","ArchiveComponent"],
&gt;   "identifier": "GB 71 THM/407/8/3",
&gt;   "name": "Sound Recording of Lines from My Grandafther's Forehead (Radio)",
&gt;   "about": "Comedy",
&gt;   "description": "Sound recording of the first radio broadcast of Lines from My Grandfather's Forehead by Ronnie Barker and others. Duration: max 90 mins.",
&gt;   "inLanguage": "EN",
&gt;   "dateCreated": "1971-1972",
&gt;   "duration": "PT90M",
&gt;   "playerType": "Audio Cassette",
&gt;   "accessConditions": "Please check with the Theatre and Performance enquiry team regarding access arrangements before making an appointment to listen to this item.",
&gt;   "location": "https://archiveshub.jisc.ac.uk/search/locations/eae30daa-1bf9-33d9-bf1c-7aeb220d2e76",
&gt;   "isPartOf": "https://archiveshub.jisc.ac.uk/data/gb71-thm/407/thm/407/8"
&gt; }
&gt; &lt;/script&gt;
&gt;
&gt; —
&gt; You are receiving this because you are subscribed to this thread.
&gt; Reply to this email directly, view it on GitHub
&gt; &lt;https://github.com/schemaorg/schemaorg/issues/1758&gt;, or mute the thread
&gt; &lt;https://github.com/notifications/unsubscribe-auth/AFAlCuoAOPsUXZk_H5dZ-Q2kM4FeyJPRks5sm8ApgaJpZM4PnfU_&gt;
&gt; .
&gt;
</t>
  </si>
  <si>
    <t>claim</t>
  </si>
  <si>
    <t xml:space="preserve">theory is schema.org/claim 
see: https://github.com/insideout10/wordlift-plugin/issues/591 </t>
  </si>
  <si>
    <t>Proposal: BoatTrip, BoatStop, Harbor</t>
  </si>
  <si>
    <t>There are local and public boat services (ferries) around the world, similar to:
http://schema.org/BusStation
http://schema.org/BusStop
http://schema.org/TrainStation
http://schema.org/BusTrip
http://schema.org/TrainTrip
http://schema.org/TaxiStand
What is missing is a possibility to mark these up, and the time tables.</t>
  </si>
  <si>
    <t>Create decent Microdata inverse properties example for Legislation extensions</t>
  </si>
  <si>
    <t xml:space="preserve">Following #1744 and #1743, inverse properties in the Legislation extension have been removed, and the examples have been rewritten to use @reverse in JSON-LD or rev="" in RDFa. We need to do the equivalent in Microdata.
cc @danbri </t>
  </si>
  <si>
    <t xml:space="preserve">#### new comment by 4714748 ####
Ouch. That's harder. Microdata is not very clever like that, but I will take a look.
#### new comment by 170265 ####
could have parallel blocks linked with IDs?
#### new comment by 4714748 ####
I am assuming that doing stuff semi-backwards with `itemref` will get there, but haven't done the work yet. Probably nothing doing before next week. :(
</t>
  </si>
  <si>
    <t>Investigate TODOs extracted from schema.rdfa file</t>
  </si>
  <si>
    <t>These were scattered through the schema.rdfa file, possibly need attention:
* Deprecating musicGroupMember in favour of member (already done, but site UI is not ideal; TODO: we should update any examples).
* MusicRecording: do we need something like CreativeWorkContributionRole ?
* releaseOf (The album this is a release of):    &lt;p&gt;TODO: broaden meaning or add 'album' to name? &lt;/p&gt;
* releasedEvent: Add CreativeWorkReleaseRegion - or decide whether PublicationEvent does the job, and rename properties accordingly.
( Thanks @unor for #1042 )</t>
  </si>
  <si>
    <t>unitCode wrongly declared URL in jsonld context</t>
  </si>
  <si>
    <t>@danbri @RichardWallis 
`unitCode` is declared URL in the jsonld context:
```jsonld
        "unitCode": { "@id": "schema:unitCode", "@type": "@id"},
```
So a value like "SEC" is translated to a local URL like `&lt;file:///.../SEC&gt;` which is obviously not what we want.
This is a serious problem because it screws up the "UN/CEFACT Common Code (3 characters)" recommended for use by this prop.
(I split this from #1747 because it's crucial)</t>
  </si>
  <si>
    <t>auto lookup values not declared URLs in jsonld context</t>
  </si>
  <si>
    <t xml:space="preserve">The auto extension http://sdo-auto-fix.appspot.com/docs/automotive.html#conceptual_map defines 9 lookup values (individuals) such as `DrivingSchoolVehicleUsage`. The schema context fails to declare them as URLs:
```jsonld
        "DrivingSchoolVehicleUsage": {"@id": "schema:DrivingSchoolVehicleUsage"},
# should be
        "DrivingSchoolVehicleUsage": {"@id": "schema:DrivingSchoolVehicleUsage", "@type": "@id},
```
As a result, the http://sdo-auto-fix.appspot.com/docs/automotive.html#hybrid_car JSONLD example produces eg this wrong triple where the object is literal but should be URL:
```ttl
  [] schema:driveWheelConfiguration  "RearWheelDriveConfiguration" ;
```
This is the opposite of #1747, and a comprehensive review of the context is needed, to ensure that all individuals are declared URLs
</t>
  </si>
  <si>
    <t>datetime granularity (Date and DateTime considered in need of improvement)</t>
  </si>
  <si>
    <t>@trypuz, @sopekmir have made very reasonable examples in http://sdo-auto-fix.appspot.com/docs/automotive.html#hybrid_car JSONLD: a car is model "2016", was produced in "2017", and is offered for sale on "2017-05-29".
With the current jsonld context these literals come out as
```ttl
schema:modelDate          "2016"^^schema:Date ;
schema:productionDate     "2017"^^schema:Date ;
schema:availabilityStarts "2017-05-29"^^schema:DateTime ;
```
because the respective 3 props are declared to have the respective datatypes.
@danbri I see these problems:
1. The example literals are realistic, but don't have the precision required by the datatype (the first two  need to be `Year` or `YearMonth` which schema doesn't have, and the third one needs to have a timestamp). So the ranges need to be relaxed (**same is needed** for most other props designating datetime!):
   - `modelDate`: Date or text
   - `productionDate`: Date or text
   - `availabilityStarts`: DateTime or Date
2. the context cannot specify any datatype because it would misinterpret some literals, as above.
3. xsd:Date and xsd:DateTime are handled specially by most triplestores (in a literal index for fast comparison). But I don't know any triple store to handle schema:Date and schema:DateTime in a similar way. So from a pragmatic sense, these datatypes are not useful and it's best to leave literals as plain strings. 2 would take care of that for JSONLD, but how about examples in other formats?</t>
  </si>
  <si>
    <t xml:space="preserve">#### new comment by 536250 ####
Someone may suggest "fixing" issue 1 by fake completion of datetimes:
```ttl
schema:modelDate          "2016-01-01"^^schema:Date;
schema:availabilityStarts "2017-05-29T00:00:00"^^schema:DateTime ;
```
This is a bad idea since it constitutes lying, and most html authors and webmasters will never get such "fix" right.
#### new comment by 13315406 ####
Note that both [schema:Date](http://schema.org/Date) and [schema:DateTime ](http://schema.org/DateTime) are described as being values in [ISO 8601 date format](http://en.wikipedia.org/wiki/ISO_8601) for which Dates such as "2016" and "2016-01-01" are valid.
#### new comment by 536250 ####
@RichardWallis Where does that Wikipedia page say a date can consist of only a year?
And `DateTime` is described as
&gt; A combination of date and time of day in the form [-]CCYY-MM-DDThh:mm:ss[Z|(+|-)hh:mm]
which doesn't sound like the time part is optional.
If you were right ,`DateTime` subsumes `Date`, so the latter should be removed.
#### new comment by 13315406 ####
The reference is "_ISO 8601:2000 allowed truncation (by agreement), where leading components of a date or time are omitted._"
This should be taken into account along side general practice and use of date values in the wild.  Many systems do not have the source data to fully fill out a complete date - publication year for books etc.
Pragmatically it is not possible to enforce adherence to strict conformance on such things for all Schema.org mark up - for many it is difficult to even loosely apply  ISO 8601 to historical data stored in differing formats.  
This situation can be frustrating for data consumers who cannot guarantee detailed adherence to such standards and have apply algorithms to identify what might be meant.   
A potential alternative would be to introduce individual data types for Year, Month, Day, etc.  which at this stage may well cause more confusion.
I believe issues such as this need to be approached in the spirit espoused in this quote from [Data Model documentation](http://schema.org/docs/datamodel.html):
&gt; The type/properties associations of schema.org are closer to "guidelines" than to formal rules, and improvements to the guidelines are always welcome.
&gt; See also: [Postel's Law](https://en.wikipedia.org/wiki/Robustness_principle)
#### new comment by 536250 ####
@RichardWallis 
If these datatypes don't indicate the granularity of the literal, what is the purpose of having them at all? In particular, what is the purpose of having **two** of them?
IMHO a datatype should indicate precisely the format of a literal and thus guide its processing. If `schema:Date` and `schema:DateTime` don't do that, people should (and do!) use datatypes that do:
- `xsd:string` for unformatted dates or dates with unclear characteristics
- `xsd:gYear` for years
- `xsd:gYearMonth` for years &amp; months
- `xsd:date` for dates
- `xsd:dateTime` for date-time stamps
- `xsd:dateTimeStamp` for date-time stamps with timezone
I think schema should recommend this
#### new comment by 536250 ####
@RichardWallis I think you quoted from https://en.wikipedia.org/wiki/ISO_8601#Truncated_representations?
But the very next sentence is: "This provision was removed in ISO 8601:2004".
I very much like Schema's flexibility, and that most props allow a resource or `Text`.
But I am against datatypes that are so vague that they are useless.
#### new comment by 13315406 ####
I may be wrong but I believe "_provision removed_" is referring to  '_two-digit years to be used and the ambiguous formats YY-MM-DD and YYMMDD_'.
The allocation of _Date_ as an expected type, along with the defaults of Text &amp; URL, is a guide to someone marking up their data as to the type of information needed, as against a specification that a data consumer can rely on to make decisions.
For example _dateCreated_ for a _CreativeWork_ could validly be expected to contain things such as "c.1655", "1951", "2007-03-01T13:00:00Z", "2017-09-29" dependant on the data behind the page being marked up.
If there is a choice to make things easier, the Schema.org approach tends to making it easier for those adopting the vocabulary for marking up their data as against the consumers of that data.
Having spent many years dealing with many anomalies around dates in the fairly narrow and standards literate world of cultural heritage, I believe that the current situation is probably the best we can hope for across the full breadth of all the domains that Schema supports.
We could recommend more granular data types for Schema.org properties, as you suggest.  However I believe it would introduce some confusion for adopters, especially in circumstances like the example I mentioned above.   Of more relevance however, once introduced I would expect very little difference in the data actually being marked up on sites across the web.  
Especially in the area of dates, my experience has often shown the attitude of "_that is the date format in my data [from my system] so that is what I output in Schema_".  From a data consuming/processing point of view not very satisfactory, but pragmatically it is what we have to deal with. 
#### new comment by 536250 ####
The whole quote is consistent because it says "**leading** components ... are omitted". IMHO there's no provision to omit time from DateTime (which is a trailing component), or if there was, it was repealed in 2004.
I agree with you and Schema's approach to allow any literal as the value of a date or datetime. But I disagree to have **two** datatypes that say nothing really. Using them as literal datatypes (eg `^^schema:Date`) is actually harmful since no known repository processes such in any special way, and indeed it would be hard to, given the imprecision.
So @danbri my proposal is this:
- remove `DateTime` since it's redundant
- keep `Date` but recommend that `xsd:` datatypes should be used (see my bullets above)
- remove `Date` from jsonld context
- fix examples to use `xsd:` datatypes of appropriate granularity
So schema:Date will become merely an advisory type to give a good range to props like `schema:availabilityStarts`, and to answer questions like "what are the date/datetime props in Schema?"
</t>
  </si>
  <si>
    <t>engineType wrongly declared URL in jsonld context</t>
  </si>
  <si>
    <t xml:space="preserve">@danbri @trypuz @sopekmir 
http://auto.schema.org/engineType has rangeIncludes: QualitativeValue, Text, URL.
http://sdo-auto-fix.appspot.com/docs/automotive.html#hybrid_car JSONLD example uses text:
`"engineType":"internal combustion engine",`
But let's get the jsonld context:
`curl -LHaccept:application/ld+json http://schema.org/&gt; schema.org.jsonld`
It defines that term as URL:
` "engineType": { "@id": "schema:engineType", "@type": "@id"},`
So the above example fails:
- http://rdf-translator.appspot.com/ 
```
"file:///base/data/home/apps/s%7Erdf-translator/1.380697414950152317/internal combustion engine" 
does not look like a valid URI, I cannot serialize this as N3/Turtle. Perhaps you wanted to urlencode it?
```
- jena riot:
```
riot --formatted=turtle auto-eg3-hybridCar.jsonld  1&gt;auto-eg3-hybridCar.ttl
java.lang.IllegalArgumentException: Illegal character in path at index 8: internal combustion engine
```
@danbri Is the context generated from schema definitions, or edited manually?
If manually:
- a comprehensive review is required to ensure the context matches schema definitions
- Any existing JSONLD markup like this below will become wrong:
`"engineType" : "http://auto-types.org/engine/internalCombustion"`
</t>
  </si>
  <si>
    <t xml:space="preserve">#### new comment by 536250 ####
same problem for:
- `vehicleTransmission` (fails)
- `unitCode`: eg "SEC" is translated to a local URL &lt;file:///C:/my/Onto/ontology/schema.org/auto/SEC&gt; which is obviously not what we want
  **This is a serious problem** because it screws up the "UN/CEFACT Common Code (3 characters)" recommended for use by this prop.
- `bodyType` (also becomes local URL)
</t>
  </si>
  <si>
    <t>remove vehicleModelDate in favor of modelDate</t>
  </si>
  <si>
    <t xml:space="preserve">@trypuz @sopekmir @danbri 
http://schema.org/vehicleModelDate and http://auto.schema.org/modelDate mean the same (have the same description), so one should be eliminated.
The specific property is in core while the generic property is in the "auto" extension, which is clearly a mistake.
#1650 and #1674 discuss this situation, but this pair seems to have fallen through the cracks. The auto extension documentation http://sdo-auto-fix.appspot.com/docs/automotive.html gives example only of modelDate but not vehicleModelDate (#1677 confirms that was the intention).
In the spirit of #1736, I propose to:
- kill `vehicleModelDate`
- move `modelDate` to core: http://schema.org/modelDate
- generalize the description to match the name: "The release date of a *product* model (often used to differentiate versions of the same make and model)" and the range to `Product`
</t>
  </si>
  <si>
    <t>Infinite redirect loop when accessing www.schema.org</t>
  </si>
  <si>
    <t xml:space="preserve">Identified by Eric Theise on the W3C shemaorg community mailing list: https://lists.w3.org/Archives/Public/public-schemaorg/2017Sep/0005.html
</t>
  </si>
  <si>
    <t xml:space="preserve">#### new comment by 13315406 ####
Problem identified . Hot-fix to v3.3 in progress.
</t>
  </si>
  <si>
    <t>Refine/adjust the proposed "legal.schema.org" extension</t>
  </si>
  <si>
    <t>Now that the Legislation extension has been released in pending, I am creating this new issue to gather new comments and discussions, following the initial proposal in #1156, and further discussions in the general comment at #1736.
I will address in the first step the latest comments we have received :
  - delete inverse properties
  - Change definition of "Legislation" to make it clear this is a document
  - Add legislationJurisdiction as a subproperty of spatialCoverage
  - expanded the definition of legislationIdentifier to clarify that it can apply to string or URIs
(and correct some minor errors I have spotted).</t>
  </si>
  <si>
    <t xml:space="preserve">#### new comment by 170265 ####
There was also the topic of courts, see https://github.com/schemaorg/schemaorg/issues/1156#issuecomment-261414651 ... I could make a pass at coding up that proposal in RDFS if there's consensus that it could be a good fit. But it hasn't had the level of review that went into the earlier Legislation schemas.
#### new comment by 986438 ####
@tfrancart This new property just landed in Wikidata...
Number of Constituencies
_'number of constituencies related to a legislative body'_
 https://www.wikidata.org/wiki/Property:P4253
Useful somewhere in the extension ?
#### new comment by 2728945 ####
This is more related to voting or parliament job rather than to the
published legislation documents.
2017-10-09 23:51 GMT+02:00 Thad Guidry &lt;notifications@github.com&gt;:
&gt; @tfrancart &lt;https://github.com/tfrancart&gt; This new property just landed
&gt; in Wikidata...
&gt;
&gt; Number of Constituencies
&gt; *'number of constituencies related to a legislative body'*
&gt; https://www.wikidata.org/wiki/Property:P4253
&gt;
&gt; Useful somewhere in the extension ?
&gt;
&gt; —
&gt; You are receiving this because you were mentioned.
&gt; Reply to this email directly, view it on GitHub
&gt; &lt;https://github.com/schemaorg/schemaorg/issues/1743#issuecomment-335300307&gt;,
&gt; or mute the thread
&gt; &lt;https://github.com/notifications/unsubscribe-auth/ACmj8d48g59J-9wD7xkEX5eexML3dZ48ks5sqpVIgaJpZM4PeIWf&gt;
&gt; .
&gt;
-- 
*Thomas Francart* -* SPARNA*
Web de *données* | Architecture de l'*information* | Accès aux
*connaissances*
blog : blog.sparna.fr, site : sparna.fr, linkedin :
fr.linkedin.com/in/thomasfrancart
tel :  +33 (0)6.71.11.25.97, skype : francartthomas
</t>
  </si>
  <si>
    <t>Proposal for new DiscountOffer type for promo codes</t>
  </si>
  <si>
    <t xml:space="preserve">Many online retailers have promo codes or discount offers. To make it easier for authors to describe this situation, I propose adding a new subtype of  Offer: **DiscountOffer**, with the following properties:
- **discountPercentage**: The value of the discount as a percentage of the original price.
- **discount**: The value of the discount as a number. Note, to get the original price, add the discount value to the price value. This property already exists on Order.
- **discountCurrency**: The currency (in 3-letter ISO 4217 format) of the discount. This property already exists on Order.
- **discountCode**: Code used to redeem a discount. This property already exists on Order.
An example would be:
```
{
  "@context": "http://schema.org/",
  "@type": "DiscountOffer",
  "description": "Original price $100. $10 off when using promo code: PROMO",
  "itemOffered": {
    "@type": "Product",
    "name": "Premier Widget"
  },
  "discount": 10,
  "discountCurrency": "USD",
  "discountCode": "PROMO",
  "price": 90
  "priceCurrency": "USD"
}
```
Alternatively, as a percentage:
```
{
  "@context": "http://schema.org/",
  "@type": "DiscountOffer",
  "description": "Original price $100.  10% off when using promo code: PROMO",
  "itemOffered": {
    "@type": "Product",
    "name": "Premier Widget"
  },
  "discountPercentage": 10,
  "discountCurrency": "USD",
  "discountCode": "PROMO",
  "price": 90
  "priceCurrency": "USD"
}
```
@mfhepp </t>
  </si>
  <si>
    <t xml:space="preserve">#### new comment by 671238 ####
Why do you want to introduce a new (third) modeling pattern for prices if we already have two?
I would simply use two Offers attached to the same Product with different prices, and maybe (not sure) add new properties to UnitPriceSpecification that reflects the fact that it is a discount. This will even allow modeling date range during which the discount is offered (using validFrom/validThrough on the UnitPriceSpecification.
http://schema.org/priceType can be used to indicate that it is a discount (simply change the textual definition of http://schema.org/priceType -&gt; "DISCOUNT".
http://schema.org/eligibleQuantity allows you to specify quantity discounts.
http://schema.org/eligibleTransactionVolume allows you to specify purchasing amount discounts.
So maybe all you need is one single new property "discountCode": "PROMO", with a domain of PriceSpecification OR Offer. This will allow you to specify both item price discounts as well as handling charge discounts like free shipping.
Or am I missing anything?
#### new comment by 4692272 ####
I don't view it as adding a new modeling pattern so much as providing idioms for authors who may not require the full expressiveness of Good Relations. The approaches you mention would remain available to authors who wish to use them.
</t>
  </si>
  <si>
    <t>Specifying when/where an Action may be performed</t>
  </si>
  <si>
    <t xml:space="preserve">Many Action links, particularly for consuming media, are limited by time and/or region based on the complexities of licensing. For example, a user may only be able to listen to a song after a certain date or read a book in a certain country. To help authors describe the access restrictions for performing an Action, I am proposing adding the following:
1. **Thing &gt; Intangible &gt; ActionAccessSpecification**: A set of requirements that a must be fulfilled in order to access a consume action. It would have the following properties:
  - **availabilityStarts**: This property already exists. We would add it to ActionAccessSpecification to allow authors to describe when users can begin performing the Action.
  - **availabilityEnds**: This property already exists. We would add it to ActionAccessSpecification to allow authors to describe when users can no longer perform the Action.
  - **eligibleRegion**: This property already exists. We would add it to ActionAccessSpecification to allow authors to describe where the user can perform the Action.
  **expectsAcceptanceOf**: This property already exists. We would add it to ActionAccessSpecification to allow authors to say an Offer must be accepted before the Action can be performed. This is used in cases where users must purchase or rent access to the item.
  - **requiresSubscription**: This property already exists and expects a boolean. We would expand both the domain and range to allow for a description of the subscription. (See below).
2. Add a new property **actionAccessibilityRequirement** to ```ConsumeAction``` to specify the requirements needed to access the Action.
3. **Thing &gt; Intangible &gt; MediaSubscription**: A subscription which allows a user to access media including audio, video, books, etc. It would have the following properties:
  - **authenticator**: The Organization responsible for authenticating the user's subscription. For example, many media apps require a cable/satellite provider to authenticate your subscription before playing media.
  - **expectsAcceptanceOf**: This property already exists. We would add it to MediaSubscription to allow authors to say an Offer must be accepted for the subscription to be considered valid. The relationship between the action provider, authenticator, and subscription seller is sometimes complicated, so I have tried to reference an Offer which may go into further detail about the seller, etc.
An example may look like:
```
{
  "@context": "http://schema.org/",
  "@type": "MusicRecording",
  "potentialAction": {
    "@type": "ListenAction",
    "actionAccessibilityRequirement": {
      "@type": "ActionAccessSpecification",
      "availabilityStarts": "2017-01-01T00:00",
      "availabilityEnds": "2017-12-31T00:00",
      "eligibleRegion": {
         "@type": "Country",
         "sameAs": "https://www.wikidata.org/wiki/Q166433",
         "name": "US"
       },
       "requiresSubscription": {
         "@type": "MediaSubscription",
         "name": "ACME streaming music monthly subscription",
         "authenticator": {
           "@type": "Organization",
           "name": "ACME Media"
         }
       },    
       "expectsAcceptanceOf": {
         "@type": "Offer",
         "itemOffered": {
           "@type": "MusicRecording",
           "name": "Song I am listening to that is only available for streaming after I buy it."
         }
       }
     }
   }
}
```
</t>
  </si>
  <si>
    <t>enable https on webschemas.org</t>
  </si>
  <si>
    <t>https://cloudplatform.googleblog.com/2017/09/introducing-managed-SSL-for-Google-App-Engine.html</t>
  </si>
  <si>
    <t xml:space="preserve">#### new comment by 13315406 ####
The domain owner (@danbri ) needs to Enable Manages Security for webschemas.org on this screen: https://console.cloud.google.com/appengine/settings/domains?project=webschemas-g
</t>
  </si>
  <si>
    <t xml:space="preserve">Some schema.org pages not showing properties </t>
  </si>
  <si>
    <t>Some pages are not showing properties:
http://schema.org/Service
http://schema.org/Event</t>
  </si>
  <si>
    <t xml:space="preserve">#### new comment by 13315406 ####
Thanks @etaion for pointing that out.
I have fixed those two particular instances of this issue.   I will leave the issue open for others if they spot similar problems which will be hopefully fixed in an upcoming release to fix caching &amp; page rendering.
~Richard.
#### new comment by 7320889 ####
The same also happens for http://schema.org/HowToItem (which by the way also misses its breadcrumb)
#### new comment by 13315406 ####
Also fixed
#### new comment by 7320889 ####
Thanks @RichardWallis 
#### new comment by 7320889 ####
I crawled schema.org and found the following:
*Type pages without a breadcrumb*
- http://schema.org/AuthorizeAction
- http://schema.org/BookFormatType
- http://schema.org/BroadcastService
- http://schema.org/ComputerStore
- http://schema.org/CreditCard
- http://schema.org/DataType
- http://schema.org/Electrician
- http://schema.org/HairSalon
- http://schema.org/HowTo
- http://schema.org/LocationFeatureSpecification
- http://schema.org/MusicAlbum
- http://schema.org/NoteDigitalDocument
- http://schema.org/OwnershipInfo
- http://schema.org/ParcelDelivery
- http://schema.org/PresentationDigitalDocument
- http://schema.org/PropertyValue
- http://schema.org/TechArticle
- http://schema.org/TypeAndQuantityNode
- http://schema.org/UserDownloads
*Type &amp; property pages without a breadcrumb, properties and/or values*
- http://schema.org/ActivateAction
- http://schema.org/DatedMoneySpecification
- http://schema.org/EventCancelled
- http://schema.org/EventPostponed
- http://schema.org/ItemListUnordered
- http://schema.org/PropertyValueSpecification
- http://schema.org/RefurbishedCondition
- http://schema.org/target
#### new comment by 13315406 ####
Thanks @jvandriel for this analysis.
Although a small percentage of all the pages, the number in list is far too long (as in greater than zero).
I am going to look into at least a temporary fix and may call on your crawling capabilities as a test in the next few days.
~Richard
#### new comment by 7320889 ####
Just let me know and I'll happily check again.
</t>
  </si>
  <si>
    <t>overly specific prop names/descriptions in Extensions</t>
  </si>
  <si>
    <t>@danbri @tfrancart @RichardWallis 
When creating an extension, it's easy to lock your mind to that domain, and forget that Schema is universal and some day may cover any domain.
The Health-LifeSci extension defined a number of generic prop names with overly specific descriptions, eg http://health-lifesci.schema.org/warning, http://health-lifesci.schema.org/procedure, http://health-lifesci.schema.org/procedureType, and worse of all http://health-lifesci.schema.org/status.
From the prop name, one could never guess the description, so the description is **incorrect**. 
This will force any new extension `foo` that needs eg status to declare `fooStatus`, thus proliferating many new props having the same meaning, just different names.
All properties of the http://pending.webschemas.org/Legislation extension have the word `legislation` in their name. This is better, since all of them are correct in relation to their description. But some of them are **overly specific**, and with a bit of rethinking they (can) apply to a wider domain:
- `legislationDate` is very close to `schema:dateCreated`, imho
- `legislationType` is about the same as `schema:additionalType` (but that's a resource and the prop is related to rdf:type; if a mix of resource/text is needed, let's create eg `schema:type`)
- `legislationIdentifier` continues the (imho bad) practice of creating subprops of `schema:identifier` rather than using a resource (like `adms:Identifier`) indicating the identifier issuer/type
- `legislationVersion` was happily spared (`schema:version` being enough), but then `legislationDateVersion` was created (why not `versionDate`)?
Reworking either of the two extensions is probably too late. But I think the aspect raised by this issue must be considered for every new extension. 
Wikidata's process requires each property to pass independent discussion: since Schema discusses extensions mostly an-block, it's easy to slip into this "silo" thinking.</t>
  </si>
  <si>
    <t xml:space="preserve">#### new comment by 2728945 ####
Thanks for your comment. It comes at the right moment since I was thinking about adressing some other comments made juts before the extension was published into pending (especially the inverse properties). 
&gt; All properties of the http://pending.webschemas.org/Legislation extension have the word legislation in their name. This is better, since all of them are correct in relation to their description. But some of them are overly specific, and with a bit of rethinking they (can) apply to a wider domain.
When naming the properties we have adressed [that comment](https://github.com/schemaorg/schemaorg/issues/1156#issuecomment-230306739).
&gt; legislationDate is very close to schema:dateCreated, imho
It is close but there is a clear and super-important distinction between "the date at which the text has been created/written" (schema:dateCreated) and "the date at which it has become an official law (by being signed by a president/king/queen or adopted by a parliament)"; this latter notion is captured by schema:legislationDate (defined as a subproperty of schema:dateCreated)
&gt; legislationType is about the same as schema:additionalType (but that's a resource and the prop is related to rdf:type; if a mix of resource/text is needed, let's create eg schema:type)
Yes we considered schema:additionnalType but it is really closer to rdf:type and what we needed is "weak-semantic", closer to the notion of schema:genre / dcterms:type (we actually though about making legislationType a subproperty of schema:genre, but finally decided this was not close enough).
&gt; legislationIdentifier continues the (imho bad) practice of creating subprops of schema:identifier rather than using a resource (like adms:Identifier) indicating the identifier issuer/type
We have followed [that comment](https://github.com/schemaorg/schemaorg/issues/1156#issuecomment-251648860), but I think this discussion goes beyond the scope of our extension and should be adressed separately.
&gt; legislationVersion was happily spared (schema:version being enough), but then legislationDateVersion was created (why not versionDate)?
I am not against making this more generic (It's just that I didn't fell we had the mandate to propose generic properties). Probably @danbri or @RichardWallis can take this decision.
&gt; Reworking either of the two extensions is probably too late. But I think the aspect raised by this issue must be considered for every new extension.
I don't think it is too late for _slight_ improvements in the extension; typically I could turn legislationDateVersion into a generic versionDate if it is fine for everyone.
(cc @mwkuster and @johndann)
#### new comment by 536250 ####
Thanks for your replies! 
- @danbri how about making a weak `schema:type` ?
- @tfrancart So in legislation, you really got that many dates: creation, signing/ratification, publication, coming in force? Oh well :-)
#### new comment by 4714748 ####
@VladimirAlexiev Great general comment - the names we give things cause an amazing number of problems... and while we sometimes overthink that, generally the problem is not choosing carefully enough to start with.
Yes, there are *lots* of key dates in legislation - like most fields where people have been working for a while, inside the complexities that are hard to unpick on first glance, there are further complications :-)
I think the decision that the legislation extension should avoid taking terms that are too geeneric was the right one, but that does imply a need to review carefully for when things really are too specific. I think I would be happy with a `schema:type` following the pattern of have `schema:identifier` plus something that defines the type of identifier, but this is not just a "no-brainer" since it requires everyone to start thinking ina  aprticular way about how they model their information. (And many people _don't have_ a formal model, they just have some stuff to say...)
Likewise if `versionDate` works I think that is a generic concept - it applies in my world of specifications (including those that are adopted as legislation ;) ) - and in software releases, and I have run across it for things like cars and parts of them in my ordinary life.
#### new comment by 2728945 ####
&gt; So in legislation, you really got that many dates: creation, signing/ratification, publication, coming in force? Oh well :-)
Yes, and we haven't talked yet about the date(s) of applicability (the date at which a legislation becomes _applicable_ (in a certain context/area), which is different of the date when it comes into force.
Actually one the benefits of the legislation extension is to be able to capture/distinguis these dates.
#### new comment by 2094370 ####
From my side I see few issues in generalizing specific properties like legislationDateVersion as long as the key dates are kept (and, indeed, the model proposed is already a selection of key date types out of a much richer set)
#### new comment by 170265 ####
Quick note to say that I am very glad for this discussion, and +1 to "and with a bit of rethinking they (can) apply to a wider domain". This is one of the reasons to park this (generally excellent) work in "pending" for a little while. We might consider at least using the "sub-property" mechanism to tie together domain-specific definitions with more general ideas.
</t>
  </si>
  <si>
    <t>hasMap can be applied to LocalBusiness, but not to Organization</t>
  </si>
  <si>
    <t>As in subject, is it not a bit against the logic, that LocalBusiness, being a subtype of Organization may have hasMap, but not the Organization, being a parental type of LocalBusiness.
According to this works the testing tool too: on testing of Organization with hasMap an error is fired, on testing LocalBusiness with hasMap the markup passes the test.</t>
  </si>
  <si>
    <t xml:space="preserve">#### new comment by 13315406 ####
[hasMap](http://schema.org/hasMap) is available on [LocalBusiness](http://schema.org/LocalBusiness) as LocalBusiness is a subtype of [Place](http://schema.org/Place), as well as [Organization](http://schema.org/Organization).
Which is logical as you would expect to find a place on a map whereas not necessarily an organization.
#### new comment by 7320889 ####
I have to say I agree with @e-orlov on this one. After all, there are plenty of organizations/corporations that have a head office which nobody would consider a ```LocalBusiness``` yet for which it would be handy to be able to express it can be found on a map.
Now of course one could create an MTE for this like ["Organization","Place"] but to me this feels cumbersome and an over-complication of things and therefor I'm in favor of expanding ```hasMap```'s domain to ```Organization```.
#### new comment by 11649720 ####
I also have to second that.  Many organizations can't be labeled "local businesses" but they still indeed have an office location, hours of operation, and so on.  I tend to think that all properties of LocalBusiness should also be a part of Organization so that each organization/corporation could utilize the properties that fit their particular situation.
#### new comment by 671238 ####
I tend to contradict - why not use the clean route and link from the organization to a place? we may need a superproperty like hasOffice for hasPOS, but that make sense anyway.
---------------------------------------
martin hepp
www:  http://www.heppnetz.de/
email: mhepp@computer.org
&gt; On 7. Sep 2017, at 06:10, DDeering &lt;notifications@github.com&gt; wrote:
&gt; 
&gt; I also have to second that. Many organizations can't be labeled "local businesses" but they still indeed have an office location, hours of operation, and so on. I tend to think that all properties of LocalBusiness should also be a part of Organization so that each organization/corporation could utilize the properties that fit their particular situation.
&gt; 
&gt; —
&gt; You are receiving this because you are subscribed to this thread.
&gt; Reply to this email directly, view it on GitHub, or mute the thread.
&gt; 
#### new comment by 13315406 ####
I tend with Martin to contradict also.
There are many organizations (_an organized group of people with a particular purpose, such as a business or government department._) that have no specific location.
I think the real problem is the semantics being applied to the name of the LocalBusiness type. which brings to mind a local hardware store or ice cream shop.    The head office (branch) of a global organization is an equally valid use of LocalBusiness as for a small town branch of a national bank.
I would be in favour of tweaking the description of LocalBusiness, and maybe adding some examples, to indicate its use to describe a place specific organization.  In addition Martin's suggestion of hasOffice makes sense.
#### new comment by 7320889 ####
The combination of adding a ```hasOffice``` to ```Organization``` and tweaking the description of ```LocalBusiness``` sounds good to me.
How about changing _"A particular physical business or branch of an organization."_ into _"A particular physical business or branch or head office of an organization."_
#### new comment by 4692272 ####
What is the difference between the proposed ```hasOffice``` and the existing ```location``` property? Are we trying to differentiate headquarters or a main office?
#### new comment by 11649720 ####
I'd be in favor of changing the description of LocalBusiness so that it applies to organizations/corporations that have a physical location if the majority here would like that.  But I could also foresee a problem with users getting confused about the use of LocalBusiness if their business serves a national or international customer base and customers do not actually come to their location to do business.  
So while I understand and always try to defer to Martin and Richard, my thought is that it would be easier to simply copy the properties of LocalBusiness into Organization and that would address multiple problems and deficiencies of Organization.
#### new comment by 5252362 ####
I think it will be very confusing to call every business that has any local
presence a LocalBusiness.
Amazon.com has offices in Seattle (and other places). It would be very very
confusing if it was considered a 'LocalBusiness'.
Martin, Richard, exactly what is the problem we are trying to solve here?
guha
On Thu, Sep 7, 2017 at 9:35 AM, DDeering &lt;notifications@github.com&gt; wrote:
&gt; I'd be in favor of changing the description of LocalBusiness so that it
&gt; applies to organizations/corporations that have a physical location if the
&gt; majority here would like that. But I could also foresee a problem with
&gt; users getting confused about the use of LocalBusiness if their business
&gt; serves a national or international customer base and customers do not
&gt; actually come to their location to do business.
&gt;
&gt; So while I understand and always try to defer to Martin and Richard, my
&gt; thought is that it would be easier to simply copy the properties of
&gt; LocalBusiness into Organization and that would address multiple problems
&gt; and deficiencies of Organization.
&gt;
&gt; —
&gt; You are receiving this because you are subscribed to this thread.
&gt; Reply to this email directly, view it on GitHub
&gt; &lt;https://github.com/schemaorg/schemaorg/issues/1734#issuecomment-327854492&gt;,
&gt; or mute the thread
&gt; &lt;https://github.com/notifications/unsubscribe-auth/AFAlClfCjiMBYUpXKGkOB2pl4x4-1b5uks5sgBtJgaJpZM4POnXC&gt;
&gt; .
&gt;
#### new comment by 13315406 ####
@rvguha That confusion is what I was referring to with "_the real problem is the semantics being applied to the name of the LocalBusiness type_".
From my initial involvement with SDO I have understood an organization (_an organized group of people with a particular purpose, such as a business or government department._) to be not necessarily associated with a physical location, but if it was it would have an _address_ property.  In most cases I would expect this to be the head office, or registered, address.
If an organisation has multiple locations (a shopping chain, bank, etc.) there are currently two approaches that can be used: a) _location_ or _hasPOS_ linking to a Place (or LocalBusiness) description or; b) _department_ or _subOrganisation_ properties linking to LocalBusiness descriptions.
We also have the use of LocalBusiness type on its own which is ideal for describing small chains, or individual businesses and their premises such as cafés, repair shops, etc.
In principle there is no difference in the descriptive requirements between the 2nd branch of a local coffee shop and the local branch of a global bank, or the London office of Amazon.com.  However the use of 'local' in the type name does cause some semantic confusion/problems.  Although Amazon's London office could be considered as a place where they carry on business focused in the London/UK locality, no way could they be considered a local business.
Over the years with varying levels of success I have encouraged implementers to interpret LocalBusiness to mean the local[ized] presence of an organization of any type, size, or global presence.
Threads such as this (and the often failure of such encouragement) lead me to believe that we might make things simpler [for implementers] if we interposed a new type between Organization and LocalBusiness.  It would be a subtype of both Organization and Place and named something like BusinessLocation and introduce a new property (locationType ?) to enable the definition of attributes such has "Head Office", "Distribution Centre", "Warehouse", etc.
An alternative to this, as @DDeering suggests, would be to add all that capability to _Organization_ effectively making it another subtype of _Place_.  I believe this blurring between an organisation and its physical location(s) would be a wrong move.  For example attributing a statement to an organization (government, W3C, Amazon.com, Google, Amazon.com, Alphabet Inc, etc.)  could easily be wrong if the description of the organisation is confined to a single location.
I believe most folks get the difference between an organisation and the place(s) from where it carries out its activities, hence my BusinessLocation suggestion above. 
#### new comment by 1051318 ####
I fully agree with the concerns made by @RichardWallis if SDO was mixing location and organizations. A different perspective comes from the Natural Language Processing research field where we teach machines to extract and disambiguate named entities of various types. One common mistake of all systems, is the proper distinction between the ORG and the LOC types, precisely because the way we use those entities in common language is confusing. Nevertheless, this distinction is important (challenges are even made to properly tackle this difficulty) and it has been proposed to use SDO markup to better train those NER systems. To make the story short, don't blur the lines between the Organization and Place types, but accommodate the fact an ORG can have offices located in places.
#### new comment by 5252362 ####
Ok, got it and agree that we should make the distinction, but consumers of
the data should be prepared to cope with markup that has it confused.
The problem with forcing the distinction is that for the little family tea
shop round the corner, you are forced to have to entities. One for the
business and one for the business location. While this is 'ontologically'
more pure, it does complicate things for publishers.
But we do want to be able to make the distinction. How about we introduce
terms for DistributionCenter, OfficeLocation, RetailOutlet, etc. so that
when we talk about Google's London office or the starbucks in grand
central, the publisher can say what kind of thing it is. And yes, they can
all be subclasses of BusinessLocation, but we should make sure we don't
need two entities for the local small business.
guha
On Mon, Sep 11, 2017 at 4:21 AM, Richard Wallis &lt;notifications@github.com&gt;
wrote:
&gt; @rvguha &lt;https://github.com/rvguha&gt; That confusion is what I was
&gt; referring to with "*the real problem is the semantics being applied to
&gt; the name of the LocalBusiness type*".
&gt;
&gt; From my initial involvement with SDO I have understood an organization (*an
&gt; organized group of people with a particular purpose, such as a business or
&gt; government department.*) to be not necessarily associated with a physical
&gt; location, but if it was it would have an *address* property. In most
&gt; cases I would expect this to be the head office, or registered, address.
&gt;
&gt; If an organisation has multiple locations (a shopping chain, bank, etc.)
&gt; there are currently two approaches that can be used: a) *location* or
&gt; *hasPOS* linking to a Place (or LocalBusiness) description or; b)
&gt; *department* or *subOrganisation* properties linking to LocalBusiness
&gt; descriptions.
&gt;
&gt; We also have the use of LocalBusiness type on its own which is ideal for
&gt; describing small chains, or individual businesses and their premises such
&gt; as cafés, repair shops, etc.
&gt;
&gt; In principle there is no difference in the descriptive requirements
&gt; between the 2nd branch of a local coffee shop and the local branch of a
&gt; global bank, or the London office of Amazon.com. However the use of 'local'
&gt; in the type name does cause some semantic confusion/problems. Although
&gt; Amazon's London office could be considered as a place where they carry on
&gt; business focused in the London/UK locality, no way could they be considered
&gt; a local business.
&gt;
&gt; Over the years with varying levels of success I have encouraged
&gt; implementers to interpret LocalBusiness to mean the local[ized] presence of
&gt; an organization of any type, size, or global presence.
&gt;
&gt; Threads such as this (and the often failure of such encouragement) lead me
&gt; to believe that we might make things simpler [for implementers] if we
&gt; interposed a new type between Organization and LocalBusiness. It would be a
&gt; subtype of both Organization and Place and named something like
&gt; BusinessLocation and introduce a new property (locationType ?) to enable
&gt; the definition of attributes such has "Head Office", "Distribution Centre",
&gt; "Warehouse", etc.
&gt;
&gt; An alternative to this, as @DDeering &lt;https://github.com/ddeering&gt;
&gt; suggests, would be to add all that capability to *Organization*
&gt; effectively making it another subtype of *Place*. I believe this blurring
&gt; between an organisation and its physical location(s) would be a wrong move.
&gt; For example attributing a statement to an organization (government, W3C,
&gt; Amazon.com, Google, Amazon.com, Alphabet Inc, etc.) could easily be wrong
&gt; if the description of the organisation is confined to a single location.
&gt;
&gt; I believe most folks get the difference between an organisation and the
&gt; place(s) from where it carries out its activities, hence my
&gt; BusinessLocation suggestion above.
&gt;
&gt; —
&gt; You are receiving this because you were mentioned.
&gt; Reply to this email directly, view it on GitHub
&gt; &lt;https://github.com/schemaorg/schemaorg/issues/1734#issuecomment-328499907&gt;,
&gt; or mute the thread
&gt; &lt;https://github.com/notifications/unsubscribe-auth/AFAlCh2YxL7LIaKs5iC5cneYM-nMBdAfks5shRfCgaJpZM4POnXC&gt;
&gt; .
&gt;
#### new comment by 170265 ####
http://schema.org/branchOf
http://schema.org/department make related distinctions
#### new comment by 671238 ####
Actually, I missed that we have 
    http://schema.org/location
This allows linking any Organization to one or more Place entities, that themselves can have all the properties for geo-related information, including hasMap.
So I see no need for an extension.
Simply model the offices as Places and you are fine.
One could argue that a subtype "Office" of schema:Place could be needed, but I would counter that unless you need this distinction for any major consumer of data, using the plain "Place" type should be fine.
We might find that some properties should move up from LocalBusiness to Place, but I did not check for candidates.
But I strictly oppose copying properties that model aspects of a physical location to Organization as a legal entitity. There are organizations that have no physical location (e.g. the Schema.org Steering Group), and there are places that are not legal agents.
Martin
-----------------------------------
martin hepp  http://www.heppnetz.de
mhepp@computer.org          @mfhepp
&gt; On 09 Sep 2017, at 22:21, R.V.Guha &lt;notifications@github.com&gt; wrote:
&gt; 
&gt; I think it will be very confusing to call every business that has any local
&gt; presence a LocalBusiness.
&gt; 
&gt; Amazon.com has offices in Seattle (and other places). It would be very very
&gt; confusing if it was considered a 'LocalBusiness'.
&gt; 
&gt; Martin, Richard, exactly what is the problem we are trying to solve here?
&gt; 
&gt; guha
&gt; 
&gt; On Thu, Sep 7, 2017 at 9:35 AM, DDeering &lt;notifications@github.com&gt; wrote:
&gt; 
&gt; &gt; I'd be in favor of changing the description of LocalBusiness so that it
&gt; &gt; applies to organizations/corporations that have a physical location if the
&gt; &gt; majority here would like that. But I could also foresee a problem with
&gt; &gt; users getting confused about the use of LocalBusiness if their business
&gt; &gt; serves a national or international customer base and customers do not
&gt; &gt; actually come to their location to do business.
&gt; &gt;
&gt; &gt; So while I understand and always try to defer to Martin and Richard, my
&gt; &gt; thought is that it would be easier to simply copy the properties of
&gt; &gt; LocalBusiness into Organization and that would address multiple problems
&gt; &gt; and deficiencies of Organization.
&gt; &gt;
&gt; &gt; —
&gt; &gt; You are receiving this because you are subscribed to this thread.
&gt; &gt; Reply to this email directly, view it on GitHub
&gt; &gt; &lt;https://github.com/schemaorg/schemaorg/issues/1734#issuecomment-327854492&gt;,
&gt; &gt; or mute the thread
&gt; &gt; &lt;https://github.com/notifications/unsubscribe-auth/AFAlClfCjiMBYUpXKGkOB2pl4x4-1b5uks5sgBtJgaJpZM4POnXC&gt;
&gt; &gt; .
&gt; &gt;
&gt; —
&gt; You are receiving this because you commented.
&gt; Reply to this email directly, view it on GitHub, or mute the thread.
&gt; 
#### new comment by 13315406 ####
@mfhepp thanks for pointing that out, I'd missed it also.
So in essence we have the mechanism to associate an _Organisation_ to the _Place_(s) (via the _location_ property) that it operates from that cannot be considered to be a _LocalBusiness_ 
#### new comment by 13315406 ####
_oops, pressed the close button by mistake!_
Continuing my comment....
As to identifying the type of location, we have the option of using the _name_ of the place ("Global Corp Head Office", "Global Corp South American Distribution Center").
If there is concern that that is not detailed enough I would suggest a new subtype of Place (BusiniessPlace) with its own  set of subtypes (Office, HeadOffice, Warehouse, ManufacturingLocation, DistributionCenter, ResearchCenter, etc.)
#### new comment by 5252362 ####
Martin,
 I think we should be open to copying some of the Place properties to
organization. Metonymy happens.
 One option is to have the concept of a 'primary' domain/range, with other
domain ranges being seen as metonymical uses.
guha
On Mon, Sep 11, 2017 at 12:32 PM, Martin Hepp &lt;notifications@github.com&gt;
wrote:
&gt; Actually, I missed that we have
&gt;
&gt; http://schema.org/location
&gt;
&gt; This allows linking any Organization to one or more Place entities, that
&gt; themselves can have all the properties for geo-related information,
&gt; including hasMap.
&gt;
&gt; So I see no need for an extension.
&gt;
&gt; Simply model the offices as Places and you are fine.
&gt;
&gt; One could argue that a subtype "Office" of schema:Place could be needed,
&gt; but I would counter that unless you need this distinction for any major
&gt; consumer of data, using the plain "Place" type should be fine.
&gt;
&gt; We might find that some properties should move up from LocalBusiness to
&gt; Place, but I did not check for candidates.
&gt;
&gt; But I strictly oppose copying properties that model aspects of a physical
&gt; location to Organization as a legal entitity. There are organizations that
&gt; have no physical location (e.g. the Schema.org Steering Group), and there
&gt; are places that are not legal agents.
&gt;
&gt; Martin
&gt;
&gt;
&gt; -----------------------------------
&gt; martin hepp http://www.heppnetz.de
&gt; mhepp@computer.org @mfhepp
&gt;
&gt;
&gt;
&gt;
&gt; &gt; On 09 Sep 2017, at 22:21, R.V.Guha &lt;notifications@github.com&gt; wrote:
&gt; &gt;
&gt; &gt; I think it will be very confusing to call every business that has any
&gt; local
&gt; &gt; presence a LocalBusiness.
&gt; &gt;
&gt; &gt; Amazon.com has offices in Seattle (and other places). It would be very
&gt; very
&gt; &gt; confusing if it was considered a 'LocalBusiness'.
&gt; &gt;
&gt; &gt; Martin, Richard, exactly what is the problem we are trying to solve here?
&gt; &gt;
&gt; &gt; guha
&gt; &gt;
&gt; &gt; On Thu, Sep 7, 2017 at 9:35 AM, DDeering &lt;notifications@github.com&gt;
&gt; wrote:
&gt; &gt;
&gt; &gt; &gt; I'd be in favor of changing the description of LocalBusiness so that it
&gt; &gt; &gt; applies to organizations/corporations that have a physical location if
&gt; the
&gt; &gt; &gt; majority here would like that. But I could also foresee a problem with
&gt; &gt; &gt; users getting confused about the use of LocalBusiness if their business
&gt; &gt; &gt; serves a national or international customer base and customers do not
&gt; &gt; &gt; actually come to their location to do business.
&gt; &gt; &gt;
&gt; &gt; &gt; So while I understand and always try to defer to Martin and Richard, my
&gt; &gt; &gt; thought is that it would be easier to simply copy the properties of
&gt; &gt; &gt; LocalBusiness into Organization and that would address multiple
&gt; problems
&gt; &gt; &gt; and deficiencies of Organization.
&gt; &gt; &gt;
&gt; &gt; &gt; —
&gt; &gt; &gt; You are receiving this because you are subscribed to this thread.
&gt; &gt; &gt; Reply to this email directly, view it on GitHub
&gt; &gt; &gt; &lt;https://github.com/schemaorg/schemaorg/issues/1734#
&gt; issuecomment-327854492&gt;,
&gt; &gt; &gt; or mute the thread
&gt; &gt; &gt; &lt;https://github.com/notifications/unsubscribe-auth/
&gt; AFAlClfCjiMBYUpXKGkOB2pl4x4-1b5uks5sgBtJgaJpZM4POnXC&gt;
&gt; &gt; &gt; .
&gt; &gt; &gt;
&gt; &gt; —
&gt; &gt; You are receiving this because you commented.
&gt;
&gt; &gt; Reply to this email directly, view it on GitHub, or mute the thread.
&gt; &gt;
&gt;
&gt; —
&gt; You are receiving this because you were mentioned.
&gt; Reply to this email directly, view it on GitHub
&gt; &lt;https://github.com/schemaorg/schemaorg/issues/1734#issuecomment-328634635&gt;,
&gt; or mute the thread
&gt; &lt;https://github.com/notifications/unsubscribe-auth/AFAlCh7e9J2Ex8DNgD7zGpaRbGPNa0E0ks5shYrRgaJpZM4POnXC&gt;
&gt; .
&gt;
#### new comment by 671238 ####
Dear Guha:
I tend to disagree - it is straightforward to define an Organization and then link to its Place or Places via schema:location and attach all required properties thereto.
Or if you really want to go the route of having just one entity, then make it a multi-typed being both an Organization and a Place.
Martin
-----------------------------------
martin hepp  http://www.heppnetz.de
mhepp@computer.org          @mfhepp
&gt; On 12 Sep 2017, at 20:21, R.V.Guha &lt;notifications@github.com&gt; wrote:
&gt; 
&gt; Martin,
&gt; 
&gt; I think we should be open to copying some of the Place properties to
&gt; organization. Metonymy happens.
&gt; 
&gt; One option is to have the concept of a 'primary' domain/range, with other
&gt; domain ranges being seen as metonymical uses.
&gt; 
&gt; guha
&gt; 
&gt; On Mon, Sep 11, 2017 at 12:32 PM, Martin Hepp &lt;notifications@github.com&gt;
&gt; wrote:
&gt; 
&gt; &gt; Actually, I missed that we have
&gt; &gt;
&gt; &gt; http://schema.org/location
&gt; &gt;
&gt; &gt; This allows linking any Organization to one or more Place entities, that
&gt; &gt; themselves can have all the properties for geo-related information,
&gt; &gt; including hasMap.
&gt; &gt;
&gt; &gt; So I see no need for an extension.
&gt; &gt;
&gt; &gt; Simply model the offices as Places and you are fine.
&gt; &gt;
&gt; &gt; One could argue that a subtype "Office" of schema:Place could be needed,
&gt; &gt; but I would counter that unless you need this distinction for any major
&gt; &gt; consumer of data, using the plain "Place" type should be fine.
&gt; &gt;
&gt; &gt; We might find that some properties should move up from LocalBusiness to
&gt; &gt; Place, but I did not check for candidates.
&gt; &gt;
&gt; &gt; But I strictly oppose copying properties that model aspects of a physical
&gt; &gt; location to Organization as a legal entitity. There are organizations that
&gt; &gt; have no physical location (e.g. the Schema.org Steering Group), and there
&gt; &gt; are places that are not legal agents.
&gt; &gt;
&gt; &gt; Martin
&gt; &gt;
&gt; &gt;
&gt; &gt; -----------------------------------
&gt; &gt; martin hepp http://www.heppnetz.de
&gt; &gt; mhepp@computer.org @mfhepp
&gt; &gt;
&gt; &gt;
&gt; &gt;
&gt; &gt;
&gt; &gt; &gt; On 09 Sep 2017, at 22:21, R.V.Guha &lt;notifications@github.com&gt; wrote:
&gt; &gt; &gt;
&gt; &gt; &gt; I think it will be very confusing to call every business that has any
&gt; &gt; local
&gt; &gt; &gt; presence a LocalBusiness.
&gt; &gt; &gt;
&gt; &gt; &gt; Amazon.com has offices in Seattle (and other places). It would be very
&gt; &gt; very
&gt; &gt; &gt; confusing if it was considered a 'LocalBusiness'.
&gt; &gt; &gt;
&gt; &gt; &gt; Martin, Richard, exactly what is the problem we are trying to solve here?
&gt; &gt; &gt;
&gt; &gt; &gt; guha
&gt; &gt; &gt;
&gt; &gt; &gt; On Thu, Sep 7, 2017 at 9:35 AM, DDeering &lt;notifications@github.com&gt;
&gt; &gt; wrote:
&gt; &gt; &gt;
&gt; &gt; &gt; &gt; I'd be in favor of changing the description of LocalBusiness so that it
&gt; &gt; &gt; &gt; applies to organizations/corporations that have a physical location if
&gt; &gt; the
&gt; &gt; &gt; &gt; majority here would like that. But I could also foresee a problem with
&gt; &gt; &gt; &gt; users getting confused about the use of LocalBusiness if their business
&gt; &gt; &gt; &gt; serves a national or international customer base and customers do not
&gt; &gt; &gt; &gt; actually come to their location to do business.
&gt; &gt; &gt; &gt;
&gt; &gt; &gt; &gt; So while I understand and always try to defer to Martin and Richard, my
&gt; &gt; &gt; &gt; thought is that it would be easier to simply copy the properties of
&gt; &gt; &gt; &gt; LocalBusiness into Organization and that would address multiple
&gt; &gt; problems
&gt; &gt; &gt; &gt; and deficiencies of Organization.
&gt; &gt; &gt; &gt;
&gt; &gt; &gt; &gt; —
&gt; &gt; &gt; &gt; You are receiving this because you are subscribed to this thread.
&gt; &gt; &gt; &gt; Reply to this email directly, view it on GitHub
&gt; &gt; &gt; &gt; &lt;https://github.com/schemaorg/schemaorg/issues/1734#
&gt; &gt; issuecomment-327854492&gt;,
&gt; &gt; &gt; &gt; or mute the thread
&gt; &gt; &gt; &gt; &lt;https://github.com/notifications/unsubscribe-auth/
&gt; &gt; AFAlClfCjiMBYUpXKGkOB2pl4x4-1b5uks5sgBtJgaJpZM4POnXC&gt;
&gt; &gt; &gt; &gt; .
&gt; &gt; &gt; &gt;
&gt; &gt; &gt; —
&gt; &gt; &gt; You are receiving this because you commented.
&gt; &gt;
&gt; &gt; &gt; Reply to this email directly, view it on GitHub, or mute the thread.
&gt; &gt; &gt;
&gt; &gt;
&gt; &gt; —
&gt; &gt; You are receiving this because you were mentioned.
&gt; &gt; Reply to this email directly, view it on GitHub
&gt; &gt; &lt;https://github.com/schemaorg/schemaorg/issues/1734#issuecomment-328634635&gt;,
&gt; &gt; or mute the thread
&gt; &gt; &lt;https://github.com/notifications/unsubscribe-auth/AFAlCh7e9J2Ex8DNgD7zGpaRbGPNa0E0ks5shYrRgaJpZM4POnXC&gt;
&gt; &gt; .
&gt; &gt;
&gt; —
&gt; You are receiving this because you were mentioned.
&gt; Reply to this email directly, view it on GitHub, or mute the thread.
&gt; 
#### new comment by 4692272 ####
To @rvguha's point, every ontology I have worked with has either been very verbose or conflated organizations and places. (The details of the conflation differ.) Schema.org has always had the philosophy that if there is a conflict, we make things easier for authors not readers.
Large sites like OpenTable already use things like Restaurant for chains, so if you are reading schema.org data, you either don't care about splitting the entities, or you have had to sort through splitting Ruth's Chris the Organization from Ruth's Chris, the location where I have my reservation.
#### new comment by 986438 ####
@rvguha pointed out the stem of the problem.  making it easier for publishers AND having a clear distinction between a place and an organization.  I already use location for my needs and use the name of the Place, its fairly easy.  Dunno what the big deal is in this thread actually.  All the parts I need are already there and easy enough.
@jvandriel has a need which is "how do I tell a reader that an Organization has a head office?"  That's the real problem.  There is no direct property that currently tells you that in one leap.  Fix that, and you have fixed this issue.  (In Freebase, we did have such a property on our Organization type) 
Do folks consider "address" on Organization has the primary head office, or do they like to use "location" ?  Which one is more suited to this issue's use case of "marking a head office for an Organization on a map" ?  I would think that "location" property (the one I use) to refer to a Place which can use "hasMap".  I would think that a new property on Organization that replicates what we had in Freebase with "headOfficeLocation" or whatever and that is a type of Place would finalize this issue. 
@RichardWallis If you want to have a ton of subtypes for every business place type..... s u r e.  But that doesn't necessarily make @jvandriel life easier.  I'd say it might make it much harder.
</t>
  </si>
  <si>
    <t>MusicVideoObject should be a VideoObject</t>
  </si>
  <si>
    <t>Currently:
* http://schema.org/MusicVideoObject
  &gt; `Thing` &gt; `CreativeWork` &gt; `MediaObject` &gt; `MusicVideoObject` 
* http://schema.org/VideoObject
  &gt; `Thing` &gt; `CreativeWork` &gt; `MediaObject` &gt; `VideoObject`
**Proposal:** Add `VideoObject` as parent type of `MusicVideoObject`.
Then we can provide `actor`, `director` etc. also for `MusicVideoObject`. I guess it makes sense to use `musicBy` for the music video’s music.</t>
  </si>
  <si>
    <t xml:space="preserve">#### new comment by 4692272 ####
+1
</t>
  </si>
  <si>
    <t>BLD: Include shortrev in "Regenerated" commit message</t>
  </si>
  <si>
    <t xml:space="preserve">
I have this in a Makefile or 5:
```Makefile
gh-pages: docs-mv-singlehtml
	# Push docs to gh-pages branch with a .nojekyll file
	ghp-import -n -b '${DOCS_GIT_HTML_BRANCH}' -p '${BUILDDIRHTML}' \
		-m "DOC,RLS: :books: docs built from: $(shell git -C $(shell pwd) rev-parse --short HEAD)"
```
-
https://github.com/wrdrd/docs/blob/master/Makefile
- ghp-import -&gt; ``git commit``
  - https://github.com/davisp/ghp-import </t>
  </si>
  <si>
    <t>add intergovernmental organization  as specific type of Organization</t>
  </si>
  <si>
    <t xml:space="preserve">
IGO is [international governmental organization](https://www.wikidata.org/wiki/Q245065), Wikidata's `Q245065`, is a **[Organization](http://schema.org/Organization) Type**. Is used also in [cc-by-igo](https://creativecommons.org/licenses/by/3.0/igo/legalcode) and many other contexts (Europe, UN, etc.).
</t>
  </si>
  <si>
    <t>ordering (of eg authors)</t>
  </si>
  <si>
    <t>RDF triples are not ordered, so what's the recommended way to represent ordering when needed?
Use cases:
- The order of authors of a research paper is very often significant (@RichardWallis). Used as example below
- The order of images of a painting is sometimes significant
- The order of persons depicted in a portrait is sometimes significant
Schema has the workings to represent an ordered list of Authors:
```ttl
&lt;work&gt; a CreativeWork; author &lt;work/authors&gt;.
&lt;work/authors&gt; a ItemList; itemListOrder ItemListOrderAscending;
  itemListElement &lt;work/author/1&gt;, &lt;work/author/N&gt;.
&lt;work/author/1&gt; a ListItem; item &lt;author/1&gt;; position 1.
&lt;work/author/N&gt; a ListItem; item &lt;author/N&gt;; position N.
&lt;author/1&gt; a Person; name "First A. Uthor".
&lt;author/N&gt; a Person; name "Las T. Author".
```
Shortcomings:
- it's quite verbose compared to the simple case
```ttl
&lt;work&gt; a CreativeWork; author &lt;author/1&gt;, &lt;author/N&gt;.
```
- not sure how well it fits into RDFa/microdata (may need hidden stuff)
- will give JSONLD afficionados a fit (@azaroth42)
- the range of http://schema.org/author is agent, so would need to be extended to include ItemList
- to query for all authors and account for both the simple and complex cases becomes more complicated to include an optional property path
```SPARQL
?work author/(itemListElement/item)? ?author
```
@danbri Is there a better way?
Where is the best place to document this example?
I think in http://schema.org/ItemList, and reference it from http://schema.org/author.
PS: topically related to https://github.com/schemaorg/schemaorg/issues/1726</t>
  </si>
  <si>
    <t xml:space="preserve">#### new comment by 1728037 ####
Added thoughts on ordering and scoring in https://github.com/schemaorg/schemaorg/issues/1726
#### new comment by 536250 ####
@nicolastorzec in response to [this comment](https://github.com/schemaorg/schemaorg/issues/1726#issuecomment-324696354) "scoring/tagging/subclassing StructuredValue": 
Doesn't `ListItem.position` cover this? `position` could be sequential, or some more general form of scoring. For an ordered list, you need numbers, not other kinds of tags.
#### new comment by 1728037 ####
If one only needs to capture a complete order over a collection of elements then ListItem and itemList just work. That was the point of my comment regarding "ordering in general" in #1726.
If one needs to capture something more subtle, like the ordering of authors as well as which authors contributed equally to a paper (e.g. [Alphago Zero paper](https://www.nature.com/articles/nature24270.epdf?author_access_token=VJXbVjaSHxFoctQQ4p2k4tRgN0jAjWel9jnR3ZoTv0PVW4gB86EEpGqTRDtpIz-2rmo8-KG06gqVobU5NSCFeHILHcVFUeMsbvwS-lxjqQGg98faovwjxeTUgZAUMnRQ)), then one will need a more complex construct (like combining [itemList](http://schema.org/itemList) with [StructuredValue](http://schema.org/StructuredValue), or using something else directly), to do the job. That was the point of my comment regarding "scoring/tagging" in general" in #1726.
Sorry if I was not clear.
</t>
  </si>
  <si>
    <t>preferredness, notability, or importance</t>
  </si>
  <si>
    <t>I think there's need for a general mechanism to indicate preferredness, notability, or importance. Examples:
- FAQPage (as opposed to QAPage), see https://github.com/schemaorg/schemaorg/issues/1723
- cultural heritage, where it's important to indicate the preferred image (eg overall recto, not verso or detail) and title of an artwork
- [Getty TGN Comment Flag](http://www.getty.edu/research/tools/vocabularies/guidelines/tgn_3_8_editorial_notes_revision_history.html#3_8_1) "Famous / Noted" (eg set for Paris, France but not Paris, Texas)
Should we just use additionalType with a fixed value? Where should this be documented?</t>
  </si>
  <si>
    <t xml:space="preserve">#### new comment by 1728037 ####
I'm not sure about using additionalType for this. It was designed for a different purpose.
Thoughts below.
**Re: canonical name vs alternate names:**
We can already use properties like [name](http://schema.org/name) and [alternateName](http://schema.org/alternateName). I agree that they don't capture contexts and preferences though: e.g. here is the preferred name for context A and here is the preferred name for context B; or here is the most notable name and here is the 3rd most notable name.
**Re: hero image vs other images:**
We can use a property like [image](http://schema.org/image) on any [Thing](http://schema.org/Thing), as well a property like [primaryImageOfPage](http://schema.org/primaryImageOfPage) on a [WebPage](http://schema.org/WebPage). We could generalize primaryImageOfPage and add something like primaryImageOfEntity. Similarly to name vs. alternateName it would cover simple needs but would not capture preferences and contexts.
**Re: ordering in general:**
Schema.org has constructs like [ItemList](http://schema.org/ItemList) to capture ordering in collections. So far it has only been used for capturing the order of tracks in music albums and steps in recipes and howtos. But we could expand it to more domains or generalize it to a general construct that could be used everywhere, like we did with [roles](http://blog.schema.org/2014/06/introducing-role.html).
**Re: scoring/tagging in general:**
In order to capture not only the ordering but also the actual scores and/or tags associated with each item, we would need to generalize further itemList to capture those additional properties. Or we can just look into subclassing [StructuredValue](http://schema.org/StructuredValue) or one of its subclasses if we only want to capture a few use cases where scoring/tagging is important...
#### new comment by 536250 ####
@nicolastorzec let's keep the discussion on ordering at #1727.
The connection to this issue is that in a list of ordered things, most often the first one is the preferred one. In this sense "ordering" is a more general concept than "preferredness".
To expand our mental horizons, the [Getty ontology](http://vocab.getty.edu/ontology) and [editorial guidelines](http://www.getty.edu/research/tools/vocabularies/guidelines/aat_3_3_terms_names.html#3_3_2_5_7) provide a lot more kinds of preferredness (the guidelines do it in various places, the link is to the most salient one):
- skosxl:prefLabel, skosxl:altLabel (Preferred Flag for Language): single preferred label per language vs additional labels
- prefLabelGVP (Preferred Flag): single label preferred by the Getty
- prefLabelLoC (AACR Flag (LC heading)): a label preferred by the Library of Congress 
- broaderPreferred broaderNonPreferred ([Preferred Parent Flag](http://www.getty.edu/research/tools/vocabularies/guidelines/aat_3_1_hierarchical_rels.html#3_1_1)): main vs auxiliary parent of a concept (specialization of skos:broader)
- contributorPreferred contributorAlternatePreferred contributorNonPreferred (Preferred Flag for Contributor): whether a contributor prefers a label or not
  "Alternate preferred" is used for several terms that are equally preferred by a contributor or in a source
- sourcePreferred sourceAlternatePreferred sourceNonPreferred (Preferred Flag for Source): whether a source prefers a label or not
Getty TGN has these:
- placeTypePreferred placeTypeNonPreferred
Getty ULAN has these:
- agentTypePreferred agentTypeNonPreferred:
  Eg Obama is "president" (preferred) and "school teacher" (non-preferred)
  Eg [Umbo](http://www.getty.edu/vow/ULANFullDisplay?find=&amp;role=&amp;nation=&amp;subjectid=500000027) is "artist" (preferred) and "photographer", "photojournalist" (non-preferred)
- nationalityPreferred nationalityNonPreferred
- biographyPreferred biographyNonPreferred: "biography" is a short description plus life dates
- eventPreferred eventNonPreferred: eg [Umbo](http://www.getty.edu/vow/ULANFullDisplay?find=&amp;role=&amp;nation=&amp;subjectid=500000027) was active (floruit) in Weimar, Berlin and Hannover and the first of these periods is considered preferred
So @nicolastorzec, +1 for "preferred in context" or "preferred by someone".
The big crux of the question is whether to model preferredness:
- as a subproperty, eg skos/skosxl:pref/altLabel, the Getty examples above, schema:image vs primaryImageOfPage.
  PRO: simpler and more direct approach
  CONS: creates a proliferation of props (the Getty props are due to me but I'm not convinced it's the best way)
- as an attribute in a separate node, eg ListItem.position (where position=1 can be interpreted as "preferred")
  PRO: stimulates appropriately abstract thinking (unlike primaryImageOfPage), same node can be used for extra info (eg who assigned or used a title, period of validity)
  CONS: quite verbose, see turtle example in #1727
</t>
  </si>
  <si>
    <t>honorificSuffix description</t>
  </si>
  <si>
    <t xml:space="preserve">#### new comment by 658047 ####
On the second point, in this case no, the h isn't sounded, or at least it isn't stressed enough to make "a honorific" easier to say (in en-GB, other varieties of English may vary). https://www.quora.com/Is-it-an-honor-or-a-honor-Which-is-grammatically-correct
#### new comment by 4692272 ####
From en-US, 'an honorific' sounds more correct. But what do we know, we say 'erbs rather than herbs.
#### new comment by 658047 ####
@vholland so en-GB and en-US are the same for honorific (sorry wasn't explicit) in UK to "an honorific" sounds correct. (but oregAHno is a herb ;-)
#### new comment by 2939046 ####
+1 "an honorific" in en-US since it is pronounced as a soft "h" (unlike "a house").
</t>
  </si>
  <si>
    <t>publisherImprint description and range</t>
  </si>
  <si>
    <t>@RichardWallis 
http://bib.schema.org/publisherImprint is described as "The publishing division which published the comic".
https://en.wikipedia.org/wiki/Imprint#Publishing defines 3 meanings relevant to us:
- Imprint (trade name), a publisher's trade name under which works are published
- Imprint (bibliography), bibliographic information about a book: the publisher's name and address, and the book's date of publication on a title page
- Impression (publishing), a fine distinction of a book's version, differentiating, for example, printing runs or publishers; used with ISBN
None of these meanings talks specifically about comics, and none is necessarily about a division (one publisher division may publish several imprints). The key word is "trade name", eg the https://en.wikipedia.org/wiki/For_Dummies book series that was published by 2-3 publishers (hardly divisions of each other!)
So I propose to change it as follows:
- description "Publisher division that published the CreativeWork (eg Nature as a division of Springer-Nature), or trade name that the CreativeWork was published under (eg the "For Dummies" book series, published by IDG Books / Hungry Minds, and later by John Wiley &amp; Sons)."
- rangeIncludes: 
  - Organization (as now), 
  - CreativeWork (eg Journal or BookSeries)
  - text</t>
  </si>
  <si>
    <t xml:space="preserve">#### new comment by 13315406 ####
The mention of comics is a historical residue of the term's introduction and could easily be dropped.
I would agree with a description change to something like:
"Publisher division that published the CreativeWork (eg the Nature division of Springer-Nature), or trade name that the CreativeWork was published under (eg the "For Dummies" book series) provided as text or as a reference the CreativeWork with that [trade] name"
#### new comment by 536250 ####
The last part "provided as text or as a reference the CreativeWork with that [trade] name" doesn't parse nicely. Please make it a separate sentence.
How about the `rangeIncludes` change?
#### new comment by 13315406 ####
OK how about:
"Publisher division that published the CreativeWork (eg the Nature division of Springer-Nature), or trade name that the CreativeWork was published under (eg the "For Dummies" book series). Trade name should be provided as text or as a reference the CreativeWork with that [trade] name"
Adding CreativeWork to rangeIncludes yes.
All properties in Schema.org can default to either Text or URL, and I don't see the need to be explicit in this case.
#### new comment by 536250 ####
- almost perfect, but how about: "`CreativeWork` (eg `BookSeries` or `Journal`) representing that trade name"
- "either Text or URL, and I don't see the need to be explicit": hmmm, eg http://health-lifesci.schema.org/status mentions Text. 
@danbri what do you say, should we mention "Text" specifically as possible value of `publisherImprint`?
</t>
  </si>
  <si>
    <t>Introduce FAQPage as subtype (sibling?) of QAPage, for "Frequently asked questions"</t>
  </si>
  <si>
    <t>Context: when we did the Q/A design a few years ago (/cc @scor) we included a "QAPage" construct, to capture the idea that there are pages which carry collections of questions and answers. In retrospect I wasn't sure that it was a great idea, but the type is there.
Talking with colleagues at Google, we are interested to have schema that distinguishes "Frequently asked questions" content on the Web. Often these are several Q/A pairs to a page, sometimes organized into categories. Other times they are published one page per question.
We think "about" or "keywords" properties could handle the categorization aspect, and that perhaps the [itemref](https://developer.mozilla.org/en-US/docs/Web/HTML/Global_attributes/itemref) construct might be useful to avoid duplication/verbosity when using Microdata and when all the items in one category have the same keywords. As an aside, perhaps in future "categories", "keywords" could be considered as subproperty of "about" and their structure/definition converged. 
Proposal:
Add a new type FAQPage as a subtype  [edit: or _sibling_] of QAPage, definition:
&gt; A [[FAQPage]] is a [[QAPage]] presenting one or more "[Frequently asked questions](https://en.wikipedia.org/wiki/FAQ)".
We would add examples for a single page with a single question, and for a larger page with several questions, including categories handled via "about" and/or "keywords" properties on the QAPage and/or the Question (assuming that Answers rarely get dedicated metadata for such things).
Pinging @scor @tmarshbing @nicolastorzec @vholland @rvguha @tilid for perspectives</t>
  </si>
  <si>
    <t xml:space="preserve">#### new comment by 170265 ####
/cc @earljwagner @dbiollo
#### new comment by 5252362 ####
Looks good to me.
guha
#### new comment by 4692272 ####
Looks good to me
#### new comment by 1728037 ####
I like the idea of having FAQs but I don't see the benefit of making it a subclass of [QAPage](http://schema.org/QAPage). 
- A QA page from a web portal like Quora, Yahoo Answer, or StackExchange is typically about **one** question and its answer(s) from one (or more) user(s).
- A FAQ page is typically a collection of curated &lt;question, answer&gt; pairs, potentially organized into topical sections: i.e. multiple sections/topics per FAQ, multiple questions per section/topic, one official answer per question, one curator, etc.
FAQPage and QAPage should just be siblings.
#### new comment by 495472 ####
FAQPage is a very good idea. 
But let FAQPage be a subclass of  schema:webpage while QAPage be a subclass of FAQPage. 
Why? 
Simply because QAPage represents a schema:webpage with multiple answers and FAQPage represents one of the following:
1. Schema:webpage with 1 question and N answers. 
2.  Schema:webpage with N questions and N answers. 
3.  Schema:webpage with 1 question and 1 answer. 
4.  Schema:webpage with N questions and 0 answers but questions are linked to #3. 
#### new comment by 31301956 ####
I'd be careful about the 'keywords' &amp; 'category' properties. You will likely find a lot of excitable SEO chaps stuffing these with poor quality data in the mistaken belief that they will somehow achieve some sort of answer box nirvana on Google search results pages. 
#### new comment by 536250 ####
- isn't there a general mechanism to indicate preferredness, notability, or importance? If not, I think we need one.
I'm thinking of cultural heritage, where it's important to indicate the preferred image and title of an artwork
- @emekaokoye @nicolastorzec  QAPage is defined as "focussed on a **specific** Question and its Answer(s)" while FAQPage is only about important questions, so indeed these would be siblings.
- please change the issue title to say "subtype of QAPage" (now it says subtype of itself)
#### new comment by 170265 ####
@MrJonPayne indeed, a lot of people see 'keywords' as a kind of 1990s relic. But it may yet still have usecases when carefully used.
#### new comment by 170265 ####
Ok, the point about sibling rather than subtype is sounding persuasive; I've amended the title here for now
#### new comment by 1033730 ####
I like where this is going.  In particular, I think planning to accommodate FAQs that consist of multiple question/answer pairs is critical, as this is probably the most common form of FAQ pages.
I would think it's obvious, but one of the things that this type should leverage is existing Question/question and Answer/answer vocabulary.  ItemList may also have a place in being able to address those multiple Q/A pairs
Broadly agree that this makes more sense as a sibling than a subtype.
#### new comment by 1728037 ####
@VladimirAlexiev: I added some thoughts on preferredness/notability/importance on https://github.com/schemaorg/schemaorg/issues/1726
#### new comment by 1541745 ####
@danbri ,
Here's our FAQ Ontology : http://www.openlinksw.com/ontology/faq# .
#### new comment by 495968 ####
With Google Maps now offering a means to both ask and answer questions, this may possibly be confusing if it is made a subclass of QAPage. I too, agree with the thought about using a sibling.
#### new comment by 170265 ####
Ok, draft staged at http://pending.webschemas.org/FAQPage - please take a look
(Once we're happy let's cross-reference it back from QAPage too.)
#### new comment by 170265 ####
Note that http://pending.schema.org/BackgroundNewsArticle also talks about FAQs. We should figure out how these relate.
#### new comment by 170265 ####
I wouldn't say FAQPage is a subtype of BackgroundNewsArticle as not all FAQs are news-related. But we should at least cross-link the definitions.
</t>
  </si>
  <si>
    <t>RDFa links are broken on the "full release summary" pages</t>
  </si>
  <si>
    <t xml:space="preserve">On the "full release summary" pages (example [here](http://schema.org/version/3.2/)), the links to the RDFa files are broken: i.e., they all link to the same RDFa file.
See RDFa link in the "alternate formats" section of the following pages:
- In http://schema.org/version/3.3/ it links to http://schema.org/docs/schema_org_rdfa.html
- In http://schema.org/version/3.2/ it links to http://schema.org/docs/schema_org_rdfa.html
- In http://schema.org/version/3.1/ it links to http://schema.org/docs/schema_org_rdfa.html
- etc.
@danbri: assigned to you as I don't know who is the custodian of the SDO release tools. 
</t>
  </si>
  <si>
    <t>sharedContent or image for embedded image in SocialMediaPosting?</t>
  </si>
  <si>
    <t xml:space="preserve">Say a blog post has an embedded image(s) or a tweet has an image, do we use the sharedContent or image type? e.g.
`"sharedContent": [
    {
      "@type": "MediaObject",
      "publisher": "twitter",
      "url": "http://example.com/image_url"
    },
    { 
      "@type": "MediaObject",
      "url": "http://example.com/image_url1"
    }
  ]`
or
`"image": [
  {"@type":"ImageObject",
  "image":"https://pbs.twimg.com/media/DG9-w5kXcAALRRC.jpg:large"
  },
  {"@type":"ImageObject",
  "image":"https://pbs.twimg.com/media/DG9-w5kXcAALRRC.jpg:small"
  }
  ]`
 </t>
  </si>
  <si>
    <t>'familyName' definition shouldn't claim to replace 'name'</t>
  </si>
  <si>
    <t xml:space="preserve"> Currently we say: "[familyName] can be used along with givenName instead of the name property."
This is not such a great idea. There are lots of names which do not break down into simple familyName and givenName parts easily, and it is often quite useful to have a simple 'name' property. Requirements as to which one to use ought to be left to consuming applications to articulate.
I suggest dropping that whole final sentence.
Via https://lists.w3.org/Archives/Public/public-schemaorg/2017Aug/0010.html
see also http://www.kalzumeus.com/2010/06/17/falsehoods-programmers-believe-about-names/</t>
  </si>
  <si>
    <t xml:space="preserve">#### new comment by 7534601 ####
Another useful reference: https://www.w3.org/International/questions/qa-personal-names
#### new comment by 1728037 ####
- +1 for dropping that last sentence from [familyName](http://schema.org/familyName)
- Same applies to [firstName](http://schema.org/firstName)
- Also there's a typo: the definition should read "In the U.S., the last name of ***a*** Person"
#### new comment by 536250 ####
I don't think it should be dropped. If y'all are right, why do we have givenName and familyName then?
I think it should be replaced with a more elaborate text that explains:
- givenName and familyName are applicable mostly for Western names, so it's a good idea to also keep the full name;
- provide the two excellent links above ("falsehoods" and "qa")
- having separate givenName and familyName is sometimes useful for name matching, eg in bibliographic citations often the given name is shortened to an initial and swapped with the familyName
- familyName is useful for sorting purposes, and for genealogical research
#### new comment by 4692272 ####
@VladimirAlexiev I am not sure I understand your objection. As I read the previous comments, we would keep ```familyName``` and ```givenName```, but would stop suggesting that somehow concatenating the two is equivalent to ```name```.
#### new comment by 536250 ####
My objection is that rather than removing altogether the comment explaining the relation between these props, we should make that comment more elaborate. We could further add: 
"Concatenating `familyName` and `givenName` doesn't necessarily produce a string that is equivalent to `name`, since `name` could also include middle name or initial, `honorificPrefix`, `honorificSuffix` or a generational suffix (eg "Sr", "Jr") that may not be captured as separate properties"
#### new comment by 1728037 ####
@VladimirAlexiev, beyond noting that "givenName + familyName" is not equivalent to "name", 
Dan's point was also about simplifying the definition for content producers :)
#### new comment by 536250 ####
@nicolastorzec  IMHO these descriptions are not definitions but scope notes (when to use what how): the more explanation and comparison, the better.
The very fact we're having this discussion suggests it's imprudent to kill any explanation of the relation between these 3 props. 
</t>
  </si>
  <si>
    <t>Add repeatFrequency to Periodical</t>
  </si>
  <si>
    <t xml:space="preserve">Many Integrated Library System's (ILS) have a property for frequency for a Periodical.  Such as 'weekly', 'monthly', 'daily', 'quarterly', etc.
@dbs did some nice work on Wikidata &amp; Evergreen for Periodical structures also and probably has a need now for this as well. :)  
But Wikidata has 2 properties... one a subproperty of the other.
For publications, [publication interval](https://www.wikidata.org/wiki/Property:P2896) which is a subproperty for [frequency of events](https://www.wikidata.org/wiki/Property:P2257) 
Should we add [repeatFrequency](http://schema.org/repeatFrequency) or some kind of interval property to [Periodical](http://schema.org/Periodical) ?
</t>
  </si>
  <si>
    <t xml:space="preserve">#### new comment by 317113 ####
Yes we probably should! I believe we briefly discussed adding frequency/enumeration properties in October / November 2013 and then opted to leave it for later, as it's one of those properties where the first 80% is easy and the last 20% is a known cause for insanity. "$w - frequency" at  https://www.loc.gov/marc/holdings/hd853855.html represents the library world's 80% approach that defines the following common frequency patterns:
  a - Annual
  b - Bimonthly
  c - Semiweekly
  d - Daily
  e - Biweekly
  f - Semiannual
  g - Biennial
  h - Triennial
  i - Three times a week
  j - Three times a month
  k - Continuously updated
  m - Monthly
  q - Quarterly
  s - Semimonthly
  t - Three times a year
  w - Weekly
  x - Completely irregular
And something like this is perhaps enough for a good number of periodicals. But the "fun" part is that many (most?) long-lived periodicals end up changing their patterns multiple times throughout their lives, and that seems harder to represent meaningfully in schema.org, unless we also added a new class to support reification of this property.
In contrast, Wikidata is actually pretty well set up to be able to handle this by having date qualifiers for properties so that you can reflect when a bi-monthly became weekly became irregular became tri-weekly... along with that special New Year's issue they always have, except on leap years.
#### new comment by 13315406 ####
We could go for the compromise of adding the _repeatFrequency_ property but adjust the description to indicate that it is the 'current' frequency.
Beyond that there might be be a role for _Role_ here - maybe a [Role](http://schema.org/Role) subtype called something like _DatedValue_ which could be used as an optional [Wikidata-like] way of qualifying values of all sorts across the whole vocab by date
#### new comment by 536250 ####
- Relate to prop `dct:accrualPeriodicity`. 
- mention the following as possible value lists:
  -  "$w - frequency" at https://www.loc.gov/marc/holdings/hd853855.html 
  - http://purl.org/cld/freq/ and http://dublincore.org/groups/collections/frequency/ that define resources for:
Triennial [freq:triennial]
Biennial [freq:biennial]
Annual [freq:annual]
Semiannual [freq:semiannual]
Three times a year [freq:threeTimesAYear]
Quarterly [freq:quarterly]
Bimonthly [freq:bimonthly]
Monthly [freq:monthly]
Semimonthly [freq:semimonthly]
Biweekly [freq:biweekly]
Three times a month [freq:threeTimesAMonth]
Weekly [freq:weekly]
Semiweekly [freq:semiweekly]
Three times a week [freq:threeTimesAWeek]
Daily [freq:daily]
Continuous [freq:continuous]
Irregular [freq:irregular]
#### new comment by 13315406 ####
I think this makes sense to both:
1. Add Periodical to the domainIncludes of repeatFrequency
2. Enhance the description to include reference to the DC examples. 
This would enhance, and possibly provide some simplicity to, the original use of the term with Schedule (for Weekly, Daily schedules), and make it useful in the Journal area.
An example of each would be good as well.
/cc @ldodds 
#### new comment by 536250 ####
I now counted and see the DC CLD people (good chaps!) defined resources for all of the 17 LOC MARC codes. So there's no need to mention "$w - frequency" at https://www.loc.gov/marc/holdings/hd853855.html
</t>
  </si>
  <si>
    <t>Investigate shape-based rdf validation languages (shacl/shex) for schema.org</t>
  </si>
  <si>
    <t xml:space="preserve">Schema.org is defined using a simple variant of [W3C RDF Schema](https://www.w3.org/TR/rdf-schema/). As with all RDF vocabularies (whether RDFS or OWL) these definitions serve to define terms, not to express validation-oriented structures. Recent W3C work has led to two new specificiations: [SHACL](https://en.wikipedia.org/wiki/SHACL) (a W3C standard), and [ShEx](https://en.wikipedia.org/wiki/ShEx) (a community initiative). 
The situation prior to SHACL/ShEx was confusing for developers, who ask repeatedly about how they can validate RDF structures in a manner analogous to XML Schema or JSON Schema.
Background and links
 * W3C [Workshop on RDF Validation](https://www.w3.org/2012/12/rdf-val/).
 * Simister/Brickley [position paper](https://www.w3.org/2001/sw/wiki/images/0/00/SimpleApplication-SpecificConstraintsforRDFModels.pdf).
SHACL things
 *  http://shacl.org/playground/ - JS-based Web UI for SHACL, built with [shacl.js](https://github.com/TopQuadrant/shacl-js)
SHEX things
 * [shex.js](https://github.com/shexSpec/shex.js) and [simple online shex validator](http://rawgit.com/shexSpec/shex.js/wikidata/doc/shex-simple.html)
 * [shex api spec](https://rawgit.com/shexSpec/spec/gh-pages/API.html)
Goals
Let's use this issue to collect related materials, in particular any experiments that express shape-based validation patterns for schema.org data.
</t>
  </si>
  <si>
    <t xml:space="preserve">#### new comment by 536250 ####
Links:
https://lists.w3.org/Archives/Public/public-schemaorg/2016Mar/0077.html
https://www.w3.org/TR/shacl-ucr/#uc23:-schema.org-constraints
http://datashapes.org/schema 
- http://datashapes.org/schema.ttl: systematically generated from schema's RDF representation
- http://datashapes.org/schemashacl.shapes.ttl: hand-written, more interesting examples
I like the idea but because schema.org is (of necessity) so liberal, the key question is how to group shapes (into ontologies) and what status to give them. Eg
- `birthDate&lt;=deathDate` is reasonable for most person databases
- `birthDate-deathDate &lt; 150 years` is reasonable except for historic/art databases, where not-precisely known dates are often replaced with a wider interval to ensure search recall
- `deathDate&lt;=today()` is reasonable but there are some databases (including Getty ULAN) that set unknown deathDate to eg birthDate+150 to ensure search recall (making it marginally easier to query, since you don't need another query branch for "still alive")
#### new comment by 4135291 ####
+1
Jean Delahousse
Independent Consultant
Semantic technologies, Linked Open Data, Semantic Web, Knowledge
engineering
delahousse.jean@gmail.com  &lt;delahousse.jean@gmail.com&gt;
mob +33 6 01 22 48 55
skype jean.delahousse
2017-08-14 16:02 GMT+03:00 Dan Brickley &lt;notifications@github.com&gt;:
&gt; Schema.org is defined using a simple variant of W3C RDF Schema
&gt; &lt;https://www.w3.org/TR/rdf-schema/&gt;. As with all RDF vocabularies
&gt; (whether RDFS or OWL) these definitions serve to define terms, not to
&gt; express validation-oriented structures. Recent W3C work has led to two new
&gt; specificiations: SHACL &lt;https://en.wikipedia.org/wiki/SHACL&gt; (a W3C
&gt; standard), and ShEx &lt;https://en.wikipedia.org/wiki/ShEx&gt; (a community
&gt; initiative).
&gt;
&gt; The situation prior to SHACL/ShEx was confusing for developers, who ask
&gt; repeatedly about how they can validate RDF structures in a manner analogous
&gt; to XML Schema or JSON Schema.
&gt;
&gt; Background and links
&gt;
&gt;    - W3C Workshop on RDF Validation &lt;https://www.w3.org/2012/12/rdf-val/&gt;.
&gt;    - Simister/Brickley position paper
&gt;    &lt;https://www.w3.org/2001/sw/wiki/images/0/00/SimpleApplication-SpecificConstraintsforRDFModels.pdf&gt;
&gt;    .
&gt;
&gt; SHACL things
&gt;
&gt;    - http://shacl.org/playground/ - JS-based Web UI for SHACL, built with
&gt;    shacl.js &lt;https://github.com/TopQuadrant/shacl-js&gt;
&gt;
&gt; SHEX things
&gt;
&gt;    - shex.js &lt;https://github.com/shexSpec/shex.js&gt; and simple online shex
&gt;    validator
&gt;    &lt;http://rawgit.com/shexSpec/shex.js/wikidata/doc/shex-simple.html&gt;
&gt;    - shex api spec &lt;https://rawgit.com/shexSpec/spec/gh-pages/API.html&gt;
&gt;
&gt; Goals
&gt;
&gt; Let's use this issue to collect related materials, in particular any
&gt; experiments that express shape-based validation patterns for schema.org
&gt; data.
&gt;
&gt; —
&gt; You are receiving this because you are subscribed to this thread.
&gt; Reply to this email directly, view it on GitHub
&gt; &lt;https://github.com/schemaorg/schemaorg/issues/1715&gt;, or mute the thread
&gt; &lt;https://github.com/notifications/unsubscribe-auth/AD8Ze2KCYtny3pag6mBde1vBcT5RX9ySks5sYEVKgaJpZM4O2VkD&gt;
&gt; .
&gt;
#### new comment by 2728945 ####
I had developped a SHACL-based validator : http://labs.sparna.fr/eli-validator/ in the context of the European Legislation Project (see #1156). It includes the possibility to validate against http://datashapes.org/schema. But does not support JSON-LD, only RDFa.
#### new comment by 1141265 ####
We have a reconfigurable validator using ShEx for dataset descriptions: [Validata](https://github.com/HW-SWeL/Validata). It was originally developed for the [W3C Health Care and Life Sciences Dataset Description profile](https://www.w3.org/TR/hcls-dataset/) but has been deployed for DCAT and Open PHACTS as well.
In the [Bioschemas](http://bioschemas.org/) project, we are extending Validata to validate Schema.org markup against community defined profiles.
#### new comment by 170265 ####
Progress: 
*  https://goo.gl/5TPDw4 (thanks Iovka Boneva, Jose Emilio Labra Gayo, Eric Prud'hommeaux) - this is a draft of how it might look to validate schema.org/Dataset structures.
#### new comment by 170265 ####
Also discussed at ISWC incl with @AlasdairGray --- how can we tie the nuanced and graded notions of "strongly recommended", "excellent to include if you have it", "would be nice", "optional", "permitted", "mandatory", "required" etc that occur in practice, to the more rigid expressivity of formal validation formats. Specifically in Shex we think we can use their '//' annotation notation to attach metainformation to shapes, e.g. '// stronglyRecommendedButNotMandatory someurlhere'. 
#### new comment by 2728945 ####
SHACL has the notion of "severity" : https://www.w3.org/TR/shacl/#severity
It provides 3 possible values "Violation" "Warning" and "Info" but custom values can be specified.
</t>
  </si>
  <si>
    <t>pagination for ItemList</t>
  </si>
  <si>
    <t>Can we allow [pagination](https://schema.org/pagination) for products lists ([ItemList](https://schema.org/ItemList))?</t>
  </si>
  <si>
    <t xml:space="preserve">#### new comment by 536250 ####
@Malvoz Can you elaborate with an example?
- That prop describes pagination of printed matter (eg "article takes pages 3,5-6 of a journal, where page 4 is an advertisement"), whereas I think you want a mechanism to express pagination of long lists on a website. See https://www.w3.org/2012/ldp/hg/ldp-paging.html for inspiration.
- Even if you want to capture only page numbers (not page URL pattern), then pageStart, pageEnd will suffice since we're talking continuous pages.
</t>
  </si>
  <si>
    <t>Should ProgramMembership be a type of Service?</t>
  </si>
  <si>
    <t>Should [ProgramMembership](http://schema.org/ProgramMembership) be a  more specific type of [Service](https://schema.org/Service)? At the current state it doesn't seem possible to markup ProgramMembership with [OfferCatalog](http://schema.org/OfferCatalog) or [Offer](http://schema.org/Offer).</t>
  </si>
  <si>
    <t>New property for SoftwareApplication: authenticationRequired</t>
  </si>
  <si>
    <t>Some software applications require a user to authenticate to a server in order to use them. For instance, if you want to play an MMORPG, you must create an account and then authenticate to that account in order to play. 
Could a property for SoftwareApplication be added, called "authenticationRequired" which could be either "Text" or possibly a new "Thing/Intangible/Enumeration/AuthenticationDetailType" that could have properties such as:
- authenticationType (e. g., username/password, SSH key, OAuth2, HTTP Basic Auth)
- credentialRequest (Text or URL instructing the user where to obtain credentials)
- oAuth2URL (URL of where to obtain token)
- forgotCredentials (Text or URL instructing the user how to address a forgotten credential)
- passwordRequirements (Text of password requirements, e. g. how many characters, specials allowed. Possibly a PasswordRequirements type that could have properties of minimumLength, maximumLength, charactersAllowed, charactersDisallowed, firstCharactersAllowed, firstCharactersDisallowed, expirationInfo)
- changeCredentials (Text or URL  instructing the user how to, e. g., change their password)
This list is by no means complete, and could definitely withstand some scrutiny and expansion.</t>
  </si>
  <si>
    <t xml:space="preserve">#### new comment by 536250 ####
Seems useful, but some adjustments:
- authenticationRequired is a prop of Service or Website since the same software (eg MediaWiki) can be deployed with or without authentication. But if some notable softwares have a single instance and are described as Software not as Website, then it's ok to have all 3: `rangeIncludes Service, Website, Software`.
- to avoid proliferation of enumeration values, can you hunt up those passwordRequirements values in Wikidata (and if not, create them)? Using Wikidata entities in Schema data is a policy proposed by Denny Vrandecic and approved by Schema
- to avoid a proliferation of informational URLs (credentialRequest, forgotCredentials, changeCredentials), see http://schema.org/URL. It already has like 10 `*Url props` (install, service, replyTo, etc). I think it's better to always use prop `url` (or `significantLink`?) and put `additionalType` in the URL node. Eg
```ttl
&lt;MMORPG&gt; authenticationRequired &lt;MMORPG/authentication&gt;.
&lt;MMORPG/authentication&gt; a AuthenticationInfo;
  url &lt;MMORPG/authentication/request&gt;, &lt;MMORPG/forgot&gt;, &lt;MMORPG/change&gt;.
&lt;MMORPG/authentication/request&gt; a URL; additionalType &lt;CreateCredentials&gt;.
&lt;MMORPG/authentication/forgot&gt; a URL; additionalType &lt;RecoverCredentials&gt;.
&lt;MMORPG/authentication/change&gt; a URL; additionalType &lt;ChangeCredentials&gt;.
```
where the values `CreateCredentials RecoverCredentials ChangeCredentials` are again picked from Wikidata.
Extra aspects you might want to capture:
- whether the service supports federated login (Eg with google, facebook, github, twitter credential) and against which of those services
- login creation requirements (eg Captcha)
- password recovery requirements (eg security question, must remember registered email, ...)
</t>
  </si>
  <si>
    <t>CreativeWork -&gt; DictionaryItem? Meaning?</t>
  </si>
  <si>
    <t>Is or was there a Type describing a DictionaryItem or Meaning inside a Dictionary?
The attributes should be able to cover entries like:
- http://www.urbandictionary.com/define.php?term=OOTD
- http://dictionary.cambridge.org/dictionary/english/adorable
- http://www.duden.de/rechtschreibung/Friedensabkommen
- http://www.larousse.fr/dictionnaires/francais/assurer/5921
References: https://www.w3.org/2004/02/skos/</t>
  </si>
  <si>
    <t xml:space="preserve">#### new comment by 536250 ####
@l00mi Lexicology is quite a complex discipline, so just 3 classes `Dictionary DictionaryItem Meaning` won't be enough.
The Linguistic Linked Data community has defined ontologies like LEMON, and Wikidata is now also doing it (since extracting RDF out of Wiktionary is quite a nightmare).
So what's the purpose of also doing it in Schema? Do you have some viable use cases, like demonstrable desire by Duden or Larousse to markup their pages with semantic data?
#### new comment by 502518 ####
Thank you for the answer.
DictionaryItem or Meaning where not final propositions or anything. Just to make myself clear what this is about.
Regarding Complex Ontologies, why not start simple for the use case of discovery on the web and then extend where necessary? Should be the approach of schema.org, no?
We work on publishing a Governmental Dictionary and like to annotate it with schema.org. These are quite specific terms which might be useful if they get indexed in search machines.
#### new comment by 40230 ####
How is this simple ontology any more useful that what is already availible
in html ?
all the best,
- Hugh
via android from Northwest Nigeria
On Aug 24, 2017 3:36 PM, "Michael Luggen" &lt;notifications@github.com&gt; wrote:
&gt; Thank you for the answer.
&gt; DictionaryItem or Meaning where not final propositions or anything. Just
&gt; to make myself clear what this is about.
&gt;
&gt; Regarding Complex Ontologies, why not start simple for the use case of
&gt; discovery on the web and then extend where necessary? Should be the
&gt; approach of schema.org, no?
&gt;
&gt; We work on publishing a Governmental Dictionary and like to annotate it
&gt; with schema.org. These are quite specific terms which might be use full
&gt; if index in search machines.
&gt;
&gt; —
&gt; You are receiving this because you are subscribed to this thread.
&gt; Reply to this email directly, view it on GitHub
&gt; &lt;https://github.com/schemaorg/schemaorg/issues/1711#issuecomment-324654070&gt;,
&gt; or mute the thread
&gt; &lt;https://github.com/notifications/unsubscribe-auth/AACdJise7_5iuXJ4ycYvBL2ne9xxFUY7ks5sbYpOgaJpZM4Oq7RN&gt;
&gt; .
&gt;
#### new comment by 502518 ####
Hmm, @HughP you ask why is a explicit ontology better than html?
#### new comment by 13315406 ####
&gt; "We work on publishing a Governmental Dictionary"
Rather than a generic dictionary use case this may well be more of a defined term list type of scenario that [CategoryCode](http://pending.schema.org/CategoryCode ) was introduced to support.
Building on some of the examples in the documentation you could imagine the following markup:
```
{
 "@context": "http://schema.org/",
 "@type": "CategoryCode",
 "name": "Budget",
 "description": "The process of delivering financial information to the parliament",
 "inCodeSet": "http://example.gov.org/GovernmentTermDictionary"
}
```
Excuse my simplistic example.
#### new comment by 502518 ####
@RichardWallis thank you very much for this pointer!
This might do for our use case. The only two things which bother me a bit are:
- We don't actually have __codeValue__ for our entries.
- And the naming __CategoryCode__ is kinda of misleading as this actually is a dictionary and not a code catalog.
I guess something like __Meaning__ or __DictionaryItem__ is a bit dangerous of a Type as it could be easily misunderstood / misused ? Other than that, I wonder why it is not yet there?
#### new comment by 40230 ####
I definitly see the benefit for overt definitions.
Within html I was referencing the &lt;dd&gt;, &lt;dt&gt;, and &lt;dl&gt; tags. I was assuming
that these elemnts have a use case and semqntics which fits the dictionary
space.
&lt;dl&gt;
  &lt;dt&gt;Coffee&lt;/dt&gt;
  &lt;dd&gt;Black hot drink&lt;/dd&gt;
  &lt;dt&gt;Milk&lt;/dt&gt;
  &lt;dd&gt;White cold drink&lt;/dd&gt;
&lt;/dl&gt;
Try it Yourself »
&lt;https://www.w3schools.com/tags/tryit.asp?filename=tryhtml_dd_test&gt;
------------------------------
https://www.w3schools.com/tags/tag_dd.asp
all the best,
- Hugh
via android from Northwest Nigeria
On Aug 24, 2017 4:34 PM, "Michael Luggen" &lt;notifications@github.com&gt; wrote:
&gt; Hmm, @HughP &lt;https://github.com/hughp&gt; you ask why is a explicit ontology
&gt; better than html?
&gt;
&gt; —
&gt; You are receiving this because you were mentioned.
&gt; Reply to this email directly, view it on GitHub
&gt; &lt;https://github.com/schemaorg/schemaorg/issues/1711#issuecomment-324672156&gt;,
&gt; or mute the thread
&gt; &lt;https://github.com/notifications/unsubscribe-auth/AACdJjrrRlalFffTEXt2oJePOi_Sgo64ks5sbZgVgaJpZM4Oq7RN&gt;
&gt; .
&gt;
#### new comment by 502518 ####
@HughP Okay I see where you coming from. Now this seems on the other end of what @VladimirAlexiev is mentioning.. a bit too simple (-,
But I think the __CategoryCode__ proposed by @RichardWallis might cover our use case case quite well. I just need to wrap my head around the wording I guess.
#### new comment by 658047 ####
The definition for category code ("a category code") could be expanded to explain how it encompasses things that aren't codes and don't refer to categories :) "Defined term" might actually be the way forward here. @RichardWallis  how tied are you to the existing name / definition? 
#### new comment by 502518 ####
That would be a splendid development from my point of view.
#### new comment by 13315406 ####
The [CategoryCode](http://pending.schema.org/CategoryCode) name ended up being a compromise in the [proposal](https://github.com/schemaorg/schemaorg/issues/894) where it was initially named **EnumerationValue**.  The spirit of what we are talking about here was in there from the beginning "_When marking-up with Schema.org there is often need to associate the Thing being described with a pre-defined value - a type, category, subject, topic, definition, etc._"
I am not particularly tied to the current name, however there are use cases and examples based around things that most definitely fit the pattern of category definitions with codes.
As you can also see from this example http://pending.schema.org/CategoryCode#catcode-3 the dictionary term definition had already been catered for.
The current minimal description could be expanded as a start.
As it is still in pending, we could consider renaming to _CategoryCode_-&gt;_TermDefinition_, _CategoryCodeSet_-&gt;_TermDefinitionSet_, _inCodeSet_-&gt;_inTermSet_, _codeValue_-&gt;_termCode_, _hasCategoryCode_-&gt;_hasTermDefinition_.
The question being, would that move to make it more appropriate for the topic of this thread make it less appropriate for other code set use cases?
#### new comment by 40230 ####
Also, In addition to LEMON there is the SIL XHTML defacto "standard" which
they are using to publish online dictionaries in minority languages.
http://software.sil.org/pathway/features/standards/dictionary-xhtml-proposed-standard/
There are some 100+ minority language dictionaries on Webonary.org SIL's
Publishing platform (and growing). So if this discussion is actually about
lexicography this resource might be a good thing to consult. From what I
gather from SIL they feel there isn't really any benefit for semantic
markup beyond what is needed in the publication process for layout on
physical pages. That is the use case / business case hasn't been made clear
to them why they should adopt an RDFa markup for online lexicons.
On Fri, Aug 25, 2017 at 9:45 AM, Richard Wallis &lt;notifications@github.com&gt;
wrote:
&gt; The CategoryCode &lt;http://pending.schema.org/CategoryCode&gt; name ended up
&gt; being a compromise in the proposal
&gt; &lt;https://github.com/schemaorg/schemaorg/issues/894&gt; where it was
&gt; initially named *EnumerationValue*. The spirit of what we are talking
&gt; about here was in there from the beginning "*When marking-up with
&gt; Schema.org there is often need to associate the Thing being described with
&gt; a pre-defined value - a type, category, subject, topic, definition, etc.*"
&gt;
&gt; I am not particularly tied to the current name, however there are use
&gt; cases and examples based around things that most definitely fit the pattern
&gt; of category definitions with codes.
&gt;
&gt; As you can also see from this example http://pending.schema.org/
&gt; CategoryCode#catcode-3 the dictionary term definition had already been
&gt; catered for.
&gt;
&gt; The current minimal description could be expanded as a start.
&gt;
&gt; As it is still in pending, we could consider renaming to *CategoryCode*-&gt;
&gt; *TermDefinition*, *CategoryCodeSet*-&gt;*TermDefinitionSet*, *inCodeSet*-&gt;
&gt; *inTermSet*, *codeValue*-&gt;*termCode*, *hasCategoryCode*-&gt;
&gt; *hasTermDefinition*.
&gt;
&gt; The question being, would that move to make it more appropriate for the
&gt; topic of this thread make it less appropriate for other code set use cases?
&gt;
&gt; —
&gt; You are receiving this because you were mentioned.
&gt; Reply to this email directly, view it on GitHub
&gt; &lt;https://github.com/schemaorg/schemaorg/issues/1711#issuecomment-324859855&gt;,
&gt; or mute the thread
&gt; &lt;https://github.com/notifications/unsubscribe-auth/AACdJv8cgMRYkPr2PNjZvbbbz1z1dPlQks5sbomngaJpZM4Oq7RN&gt;
&gt; .
&gt;
#### new comment by 502518 ####
@RichardWallis This would most definitely be perfect for our use case as the project itself uses the name "Term" in its title. (-:
Unfortunately I can't comment on the use cases where its is used for codes. But I guess as the property termCode stays it might be clear enough (after the Type __TermDefinition__ was found for the use case that is.)
#### new comment by 502518 ####
@HughP I see thank you. I like the project which I did not know until now. Myself speaking a minority dialect I might get into contact with them. (-, 
For our use case on the other hand we like to adopt schema.org for publishing.
#### new comment by 658047 ####
@RichardWallis Thanks Richard, I was aware of (and wary of) the long history of this proposal, but I do think that if it is meant to address describing things such as "a type, category, subject, topic, definition, etc." then picking only one of those things for the name is a mistake. Focussing on the fact that there is some thing with a pre-defined value seems overall better, to me. So, I would support that we consider renaming. 
I think that DefinedTerm is better than TermDefinitiion as it focusses more on the term than the definition which is closer to "category code" use cases, and so I think goes some way to addressing you point of needing to be appropriate for those other topics as well as this one.
As for the definition, how about:
DefinedTerm: a word or code with a formal definition. Often used in the context of category or subject classification, glossaries or dictionaries, product or creative work types, etc. Use the name property where term being defined is a natural language word, use termCode if the term is an alpha-numeric code, use description to provide the definition.
Perhaps we should discuss under issue #894 if we go any further.
#### new comment by 13315406 ####
&gt; Perhaps we should discuss under issue #894 if we go any further.
@philbarker Agree - lets just loop round one more time to get a bit of agreement to feed into that issue...
Liking the **DefinedTerm** name - so we would have:
_CategoryCode_-&gt;_DefinedTerm_, _CategoryCodeSet_-&gt;_DefinedTermSet_, _inCodeSet_-&gt;_inDefinedTermSet_, _codeValue_-&gt;_definedTermCode_ or just _termCode_, _hasCategoryCode_-&gt;_hasDefinedTerm_.
The **name** property would always be the term itself - the optional _definedTermCode_ would be used if the previously established term set already has codes allocated (for example Library of Congress Subject Headings).
Another go at definition:
DefinedTerm: a word, name, acronym, phrase, etc. with a formal definition. Often used in the context of category or subject classification, glossaries or dictionaries, product or creative work types, etc. Use the name property for the term being defined, use termCode if the term has an alpha-numeric code allocated, use description to provide the definition of the term.
#### new comment by 502518 ####
Sounds perfect to me! I have a slight preference for the __termCode__ as __definedTermCode__ makes me squint my eyes (-,
#### new comment by 658047 ####
Looks very good to me. I prefer termCode. I like the additions of acronym and phrase to the definition.  
I see your point about the 'code' being an identifier for the term that is defined, not the thing being defined, i.e. that the name is the term itself and you dropped 'code' from the examples of terms. However, people who deal with coding spaces seem to think more in terms of defining the codes that they use and then giving them a label or two (I've recently come from working on the coding scheme used to define the subjects of courses in UKHE). It might be worth keeping code in the examples of terms. But it's not a big issue for me.
#### new comment by 986438 ####
FYI, Wikidata is going to be using LEMON also.  (and Denny is going to try to get the Babelnet mappings CC0 licensed)
Mailing list thread https://lists.wikimedia.org/pipermail/wikidata/2017-August/011023.html
+1 to DefinedTerm
+1 to termCode
#### new comment by 536250 ####
@l00mi For your dict, you can use class `CategoryCodeSet` (or `TermSet` or whatever it gets renamed to), with `additionalType` designating Dictionary. Use https://www.wikidata.org/wiki/Q23622 to designate this: WD is an excellent inventory of types/entities 
and has a deep hierarchy, eg (numbers indicate the count of instances in WD):
lexicon 302 encyclopedic dictionary 189 machine-readable dictionary 185 glossary 18 reverse dictionary 9 specialized dictionary 7 bilingual dictionary 6 explanatory dictionary 6 rime dictionary 5 etymological dictionary 3 idioticon 2 slang dictionary 2 synonym dictionary 1 learner's dictionary 1 visual dictionary 1
@thadguidry &gt;Denny is going to try to get the Babelnet mappings CC0
Please say more.
#### new comment by 502518 ####
@VladimirAlexiev Perfect, thank you very much. 
#### new comment by 536250 ####
That subclass list is from https://tools.wmflabs.org/sqid/#/view?id=Q23622 (wait half a minute).
I didn't know what is rime dictionary (it is rhyme dictionary), and idioticon (!) reminded me of the "For Dummies" book series, but it's something else
#### new comment by 502518 ####
@RichardWallis What would be necessary to push this through?
#### new comment by 2939046 ####
I, too, like Richard's revised definition.
+1 DefinedTerm
+1 termCode
#### new comment by 13315406 ####
Created issue #1775 to instigate changes.
#### new comment by 7320889 ####
Just to make sure that I'm understanding the changes appropriately... 
I'm working on a project for which I'll be publishing Google Adwords specific structured data (for analytical purposes) together with the rest of the markup and for this I was planning to use ```CategoryCode``` as such:
```
&lt;script type="application/ld+json"&gt;
{
  "@context":"https://schema.org",
  "@type":"Product",
  "name":"Slim-fit jeans",
  "category":
  {
    "@type":"CategoryCode",
    "name":"Apparel &amp; Accessories &gt; Clothing &gt; Pants",
    "codeValue":"204",
    "inCodeSet":"http://www.google.com/basepages/producttype/taxonomy-with-ids.en-US.xls"
  }
}
&lt;/script&gt;
```
Am I right in assuming I should now write it like this?
```
&lt;script type="application/ld+json"&gt;
{
  "@context":"https://schema.org",
  "@type":"Product",
  "name":"Slim-fit jeans",
  "category":
  {
    "@type":"DefinedTerm",
    "name":"Apparel &amp; Accessories &gt; Clothing &gt; Pants",
    "termCode":"204",
    "inDefinedTermSet":"http://www.google.com/basepages/producttype/taxonomy-with-ids.en-US.xls"
  }
}
&lt;/script&gt;
#### new comment by 13315406 ####
@jvandriel As a translation from the current version (in pending) to the proposed updated version, yes.
As to your actual real-world example, It would be nice if that taxonomy was web addressable and each term had its own URI. 
However what you have produced is a good example of how a useful structured [web] data description can be provided for structured data that is not directly web accessible, using this approach. 
#### new comment by 7320889 ####
Thanks for the confirmation @RichardWallis.
As for the real-world example, like I said, I'm going to publish this data (in a multilingual/country environment) for analytical purposes (by feeding it back into our systems) and am not expecting Google (organic, Adwords and Shopping) to understand/adopt it any day soon as they don't even support the ```category``` property (yet).
Nevertheless I was happy to see EnumerationValue/CategoryCode/DefinedTerm being proposed as it provides me with ways to measure the results of frontend taxonomies  against backend and marketing taxonomies by using some of the proposed Type(s) and properties (and by mapping internal id's to ```termCode``` values). 
Yeah for looking beyond rich snippets for the advantages of structured data.   \o/
And who knows, maybe once I've got it all up and running I can convince some Adwords peeps to have a look at it and adopt it as well.
</t>
  </si>
  <si>
    <t>speakable is useful for articles esp NewsArticle, currently only expected on WebPage</t>
  </si>
  <si>
    <t>We should add Article as another type that http://schema.org/speakable is on. The original proposal assumed incorrectly that news articles were subtyped below WebPage.</t>
  </si>
  <si>
    <t>http://schema.org/inLanguage field not specified in http://schema.org/EntryPoint</t>
  </si>
  <si>
    <t>Hello,
I have looked through past issues here for this answer.
I know schema.org is not google. I just don't understand this and wondered if someone is working on this issue or not?
The webpage: https://developers.google.com/search/docs/data-types/local-businesses
It has an example says this:
```
&lt;script type="application/ld+json"&gt;
{
  "@context":"http://schema.org",
  "@type":"LocalBusiness",
  "image": "http://www.example.com/yoga.jpg",
  "@id":"http://daveshouseofyoga.example.com/",
  "name":"Dave's House of Yoga",
  "address":{
    "@type":"PostalAddress",
    "streetAddress":"3986 Rivermark Pkwy",
    "addressLocality":"Santa Clara",
    "addressRegion":"CA",
    "postalCode":"95054",
    "addressCountry":"US"
  },
  "geo":{
    "@type":"GeoCoordinates",
    "latitude":37.3952149,
    "longitude":-121.9474023
  },
  "telephone":"+14085551135",
  "potentialAction":{
    "@type":"ReserveAction",
    "target":{
      "@type":"EntryPoint",
      "urlTemplate":"https://www.example.com/reserve?merchantId=20373",
      "inLanguage":"en-US",
      "actionPlatform":[
        "http://schema.org/DesktopWebPlatform",
        "http://schema.org/IOSPlatform",
        "http://schema.org/AndroidPlatform"
      ]
    },
    "result":{
      "@type":"Reservation",
      "name":"Book a class"
    }
  }
}
&lt;/script&gt;
```
The trouble this would bring up the error message: 
WARNING: http://schema.org/inLanguage field not specified in http://schema.org/EntryPoint
This would be correct in a perfect world. But there is talk here about adding inLanguage to other property and classes see here: https://github.com/schemaorg/schemaorg/issues/1064
I just wondered if the clever guys working here are considering to add this?
Thanks.</t>
  </si>
  <si>
    <t xml:space="preserve">#### new comment by 13189510 ####
I can confirm the issue testing here: https://webmaster.yandex.com/tools/microtest/
Testing here: https://search.google.com/structured-data/testing-tool only "priceRange" is missing (Warning)
Where do you get the error message?
#### new comment by 170265 ####
See also #1064 #1671 
@vholland and @betehess  were involved in this previously. I've a feeling there was some rough consensus to adding inLanguage at least for EntryPoint. Views?
#### new comment by 4692272 ####
I think I muddied the waters by following this with proposing LinkRole (#1045), which was complicated and I abandoned the idea. I still think ```inLanguage``` is useful.
#### new comment by 17784082 ####
@joo7 when I was testing I saw exactly the same as what you said in Google (warning) and Yandex (error). I just thought I'd open this issue as there seems to be many open/closed issues here asking for **inLanguage** to be expanded into other things.
Anyway I thought I let you guys know about it and let you decide what to do?
Personally I agree with vholland that inLanguage is very useful and it would be nice to see it expanded into other classes.
</t>
  </si>
  <si>
    <t>Google Webmaster Tools show the error in Manual Action for my web - https://infinitemlmsoftware.com/</t>
  </si>
  <si>
    <t>It is showing error as below
Spammy structured markup
Markup on some pages on this site appears to use techniques such as marking up content that is invisible to users, marking up irrelevant or misleading content, and/or other manipulative behavior that violates Google's Spammy Structured Markup guidelines.
I have deactivated some modules to fix that error and then sent Request to Review again but Google rejected reconsideration request.
While I see in Structured Data Testing Tool, it doesn't show any error.
[https://search.google.com/structured-data/testing-tool/u/0/#url=https%3A%2F%2Finfinitemlmsoftware.com%2F](url)
Help me what should I do to fix that?
Thanks in advance.</t>
  </si>
  <si>
    <t>Request for new entity: MovieTheatreAuditorium</t>
  </si>
  <si>
    <t>Schema.org has a way of describing a [MovieTheatre](https://schema.org/MovieTheater) and even `screenCount`. However, there is no way to describe the auditorium itself. The use case for this (as a base minimum) would be to be able to add auditorium-level ratings.</t>
  </si>
  <si>
    <t>ListenAction on MusicPlaylist type</t>
  </si>
  <si>
    <t xml:space="preserve">Hi, i am trying to do structured data for music playlist and google structured data testing tool gives an error on ListenAction type
![screenshot-search google com-2017-07-22-20-26-15](https://user-images.githubusercontent.com/1277672/28491071-a99c6a3c-6f24-11e7-86a7-5714171419cb.png)
</t>
  </si>
  <si>
    <t>Example on BusTrip is about BusReservation</t>
  </si>
  <si>
    <t>Hello.
On http://schema.org/BusTrip the json+ld example is about http://schema.org/BusReservation
Thanks.</t>
  </si>
  <si>
    <t>Clarify 'Times are specified using 24:00 time'</t>
  </si>
  <si>
    <t xml:space="preserve">Page https://schema.org/openingHours states: 
"Times are specified using 24:00 time. For example, 3pm is specified as 15:00. "
It is unclear how morning hours should be formatted.
Changing above line to the following (if correct) would be helpful: 
"Times are specified using 24:00 time. For example, 3pm is specified as 15:00, 3am is specified as 03:00. "
</t>
  </si>
  <si>
    <t>Proposal for new Occupation type</t>
  </si>
  <si>
    <t xml:space="preserve">A few times we have discussed adding an Occupation or Profession type (most recently issue #1410), but always from the perspective of the Person with the Occupation. For example, Jane is a Software Engineer or Joe is a Dentist.
For my work, I am more interested in the occupations themselves. What qualifications do you need? What is the estimated salary? Do these things vary by jurisdiction? (For example licensure requirements can differ from country to country.)
After reading through the past discussions, I have put together the following proposal, which I hope addresses the issues raised without having to create a lot of complexity.
- New type Occupation: A profession, may involve prolonged training and/or a formal qualification.
    - Many of the relevant properties already exist for JobPosting. The domains would be extended to include Occupation for:
        - [educationRequirements](http://schema.org/educationRequirements)
        - [experienceRequirements](http://schema.org/experienceRequirements)
        - [occupationalCategory](http://schema.org/occupationalCategory) 
        - [qualifications](http://schema.org/qualifications)
        - [responsibilities](http://schema.org/responsibilities)
        - [skills](http://schema.org/skills)
   - New properties would be:
        - **estimatedSalary**: The estimated salary for this occupation. The salary would be expressed as a MonetaryAmountDistribution. (See below.)
        - **occupationLocation**: The region/country for which this occupational description is appropriate. Note that educational requirements and qualifications can vary between jurisdictions.
- New type QuantitativeValueDistribution: A subtype of QuantitativeValue for describing a statistical distribution of values.  Properties include:
    - **duration**: The time period the distribution is measured over.
    - **percentile10**: The 10th percentile value
    - **percentile25**: The 25th percentile value
    - **median**: The median value
    - **percentile75**: The 75th percentile value
    - **percentile90**: The 90th percentile value
- New type MonetaryAmountDistribution: A subtype of QuantitativeValueDistribution for describing a statistical distribution of monetary amounts.  Properties include:
    - **currency**: The currency for the monetary values.
- New property on JobPosting:
    - **relevantOccupation**: The Occupation for the JobPosting.
- New property on Person:
    - **hasOccupation**: The Person's occupation. For past professions, use Role for expressing dates.
</t>
  </si>
  <si>
    <t xml:space="preserve">#### new comment by 986438 ####
+1 generally Vicki.  You did a great job ! covering the major potential pieces.  Let's ensure we are not missing anything else.  To that point, perhaps browsing actual datasets available can be helpful https://www.bls.gov/data/
One that I found just browsing the datasets is that of "Unions or Labor Unions" for particular Occupations ?
Probably others... just dig around and browse there.  Great job again Vicki, I like it !
#### new comment by 7320889 ####
The only thing I have difficulty with is ```occupationLocation``` as it doesn't take (international) remote workers into account - a target group that's rapidly growing (which is an issue for ```JobPosting```'s ```jobLocation``` as well).
#### new comment by 4692272 ####
@jvandriel Agreed. I have been trying to figure out a clean way to fix this for ```JobPosting```, but have not come up with an idea I liked well enough to propose.
#### new comment by 4692272 ####
See PR #1709 
#### new comment by 658047 ####
Definition for occupationalCategory: "Category or categories describing the job. Use BLS O*NET-SOC taxonomy: http://www.onetcenter.org/taxonomy.html. ..." seems unnecessarily US-centric.
UK has [SOC 2010](https://www.ons.gov.uk/methodology/classificationsandstandards/standardoccupationalclassificationsoc/soc2010),  I'm sure other countries have their own, and there is the international [ISCO-08](http://www.ilo.org/public/english/bureau/stat/isco/isco08/).  Ideally I guess that the coding scheme used would be that relevant for the occupationLocation
Perhaps list O*NET-SOC as an example rather than phrase as an imperative.
#### new comment by 4692272 ####
@philbarker I thought of that when I copied the existing text over. Ideally, we would allow authors to use any taxonomy. Whatever happened to the work to allow other vocabularies?
#### new comment by 658047 ####
@vholland  Ah, yes, sorry only just noticed that occupationalCategory is an existing property reused. Is it worth noting this as an issue against that property? (and adding it as a use case for external enumerations!) 
#### new comment by 170265 ####
Talking with Sally and @subbuvincent from @TheTrustProject, there's a desire (see #1525) to be able to describe the skills/expertise of journalists on news sites. We thought about extending the use of http://schema.org/keywords but are now considering whether there's a connection to Occupation...
#### new comment by 986438 ####
@danbri Journalists should be able to use skills and qualifications , once added to Occupation as @vholland laid out. (and that I and others are waiting on)
#### new comment by 6733177 ####
Why not connect everyone using maps, family search, facebook, google etc..
That way if ever a child gets lost we then could right away pull up google
earth and in real time check the area, right? I keep thinking we need to
connect everything, there could be a place that people could go to fill out
forms on others too - for outside perspectives such as a boss (in
relation to another) or a family friend or relative. It would be a huge
project but a necessary one if we are going to live in "the future" one day.
On Wed, Aug 30, 2017 at 5:57 PM, Dan Brickley &lt;notifications@github.com&gt;
wrote:
&gt; Talking with Sally and @subbuvincent &lt;https://github.com/subbuvincent&gt;
&gt; from @TheTrustProject &lt;https://github.com/thetrustproject&gt;, there's a
&gt; desire (see #1525 &lt;https://github.com/schemaorg/schemaorg/issues/1525&gt;)
&gt; to be able to describe the skills/expertise of journalists on news sites.
&gt; We thought about extending the use of http://schema.org/keywords but are
&gt; now considering whether there's a connection to Occupation...
&gt;
&gt; —
&gt; You are receiving this because you are subscribed to this thread.
&gt; Reply to this email directly, view it on GitHub
&gt; &lt;https://github.com/schemaorg/schemaorg/issues/1698#issuecomment-326151065&gt;,
&gt; or mute the thread
&gt; &lt;https://github.com/notifications/unsubscribe-auth/AGa9ec6eVThy8s4dMvLWljM0kVyRVSpIks5sdfbkgaJpZM4OXPBn&gt;
&gt; .
&gt;
#### new comment by 4692272 ####
Merged into pending.
#### new comment by 170265 ####
re occupationalCategory ... yeah we should have a look around the miniskos stuff and @RichardWallis had something related in Pending too. But it is an existing problem not one that was introduced here.
</t>
  </si>
  <si>
    <t>is email supposed to be literal or URL?</t>
  </si>
  <si>
    <t>The value of http://schema.org/email is listed as `Text`.
But the examples given are `mailto:` URL.
Which of the two is correct?</t>
  </si>
  <si>
    <t xml:space="preserve">#### new comment by 6901294 ####
Related issue: https://github.com/schemaorg/schemaorg/issues/564
</t>
  </si>
  <si>
    <t>give example CreativeWork isPartOf Collection</t>
  </si>
  <si>
    <t>Wikidata has prop [P195 collection](https://www.wikidata.org/wiki/Property:P195), so I wondered what's the analog in Schema.
- please confirm `CreativeWork isPartOf Collection` is right, and give such example in both CreativeWork and Collection
- http://schema.org/collection is deprecated. So please add clarification there:
  To link `CreativeWork` to a `Collection`, use `isPartOf`</t>
  </si>
  <si>
    <t>Remove contentLocation</t>
  </si>
  <si>
    <t xml:space="preserve">- what is its relation to `about`?
- why can I express what location was "depicted or described" but cannot do the same for Person, Event? Should I use `about` for Person, Event? In that case, why wouldn't I also use `about` for Place?
- `contentLocation` is terribly named, I thought that's "location of the content" (and one of the issues says the same!), especially given prop `contentRating`
- not clearly distinct from `spatialCoverage`, a "subproperty of contentLocation *intended primarily* for more technical and detailed materials" (this distinction is very vague!)
Given these defects, I suggest to remove this property.
I've read a couple of issues describing the convoluted story of why `contentLocation` was created, but I still can't see why it is needed.
</t>
  </si>
  <si>
    <t>full text search glitches</t>
  </si>
  <si>
    <t>[Search for "depict"](http://schema.org/docs/search_results.html#q=depict):
- Why does it return http://schema.org/image ? That word doesn't appear there!
- Why does it not return http://schema.org/contentLocation where "depicted" appears?</t>
  </si>
  <si>
    <t>How to exclude areas of a GeoShape</t>
  </si>
  <si>
    <t>See also [mailing list thread](http://www.w3.org/mid/022d01d2fa6d$3b0c5950$b1250bf0$@maso@uab.cat) 
There are plenty of geographical things that have holes in them - for example Italy as a country formally excludes a bit in the middle of Rome which is the Vatican City, and another bit which is San Marino.
GeoShape currently describes a polygon, but has no mechanism for excluding an area within that, beyond describing a "ribbon" whose ends overlap. 
[@mfhepp suggested adding `excludesGeoShape`](http://www.w3.org/mid/9BF0AB6F-FCB9-4E33-864B-BE0915429C4B@gmail.com) which seems like a simple answer to me. He also suggested `includesGeoShape` but since properties aggregate by themselves I am not sure why we would need that.</t>
  </si>
  <si>
    <t xml:space="preserve">#### new comment by 671238 ####
@chaals is right, includesGeoShape is not needed, because we can simply use lists of values for the existing polygon, circle etc. properties.
But the principle of modeling complex shapes using these patterns should be properly explained in the docs then.
#### new comment by 327651 ####
Please also consider holes with islands.
#### new comment by 4714748 ####
@akuckartz can you please explain
&gt; holes with islands
You mean something like showing the *land* area, of a place which contains a body of water in which there is an island?
Something like GeoShape "Arthurian Britiain" [excludes "the lake" [excludes "the island of Avalon"]]
#### new comment by 327651 ####
@chaals yes, exactly
</t>
  </si>
  <si>
    <t>No longer maintained?</t>
  </si>
  <si>
    <t>So I asked a couple of questions and got answers from the community (thanks!) and thought I'd contribute my new gained knowledge to the documentation. So I was looking at forking this and making a pull request... But it seems there are 41 PRs still open, most ready to be merged. Many are months old and have zero comments...
E.g:
https://github.com/schemaorg/schemaorg/pull/1646
https://github.com/schemaorg/schemaorg/pull/1634
https://github.com/schemaorg/schemaorg/pull/1477
https://github.com/schemaorg/schemaorg/pull/1474
and many more.
Is this project still maintained? 
Why do those PRs have no comments?
If I make a PR, will it be looked at?</t>
  </si>
  <si>
    <t xml:space="preserve">#### new comment by 4714748 ####
The project is still maintained. If you make a PR it will be looked at.
But perhaps not as fast as you would like :(
#### new comment by 153391 ####
Fair enough!
I have some ideas for PRs but no promises because I have ideas all the time  :p 
#### new comment by 170265 ####
Yeah what @chaals said! The dynamics of a project like this are kind of different to opensource *software* development...
</t>
  </si>
  <si>
    <t>Add EmployerAggregateRating and reviewAspect</t>
  </si>
  <si>
    <t>In schema.org 3.3, we will be adding EmployerReview as discussed in issue #1576. Some review sites allow users to write reviews based on specific aspects (e.g. employer benefits or work-life balance). In some cases, the sites aggregate ratings across multiple reviews, so readers are presented with a number like "ACME Industries rates 4/5 stars".
To help authors of these pages better express their content, I propose adding the following.
- ```reviewAspect```: This Review or Rating is relevant to this part or feature of the ```itemReviewed```. 
  - Domain: http://schema.org/Review and http://schema.org/Rating
  - Range: Text
- ```EmployerAggregateRating```: An aggregate rating of an Organization related to its role as an employer.</t>
  </si>
  <si>
    <t xml:space="preserve">#### new comment by 170265 ####
for reviewAspect, can you give a few examples? ideally real sites.
for EmployerAggregateRating, do the relevant sites always hide individual ratings eg for privacy reasons there is no call for EmployerRating?
#### new comment by 4692272 ####
Glassdoor allows reviewers to review salaries and employee benefits. Benefits can further be broken down into health insurance, 401(k), discounts, etc. See https://www.glassdoor.com/Benefits/Apple-US-Benefits-EI_IE1138.0,5_IL.6,8_IN1.htm
Indeed also allows reviewing salary separately from benefits. It also allows for reviewing culture, work-life balance, management, etc. See https://www.indeed.com/cmp/Amazon.com/reviews
I thought about proposing EmployerRating, but in the examples I saw, individual ratings were linked to reviews, so you could infer it was an EmployerRating. I am not opposed to adding it for completeness.
#### new comment by 170265 ####
Makes sense. so the text for the aspects is,  for now, likely to be based on per-site wording, unless/until broader consensus emerges...?
#### new comment by 4692272 ####
Yes. I thought about trying to create a small taxonomy of aspects, but decided it would be better to wait for some sort of consensus.
#### new comment by 4692272 ####
Merged into pending.
</t>
  </si>
  <si>
    <t>TP-inspired News-related improvements phase 2</t>
  </si>
  <si>
    <t xml:space="preserve">Relaying from a conversation with Sally and Subbu from the TrustProject.
We looked over their efforts around author/producer info for per-article pages. It seems the majority can be described using existing schema.org, but there are a couple of areas where additional improvements would help.
1. Language(s) that an article author speaks / has competency in.
Desire here is for a fairly simple characterization of basic language ability, e.g. some journalist knows enough to talk to someone or read/write, but not a strong need to distinguish reading-vs-writing-vs-speaking, nor "wants to learn" vs "is learning" vs "solid" vs "expert" vs "native speaker", etc.
Expectation is that a property would take language codes (as strings or Language objects, along lines of http://schema.org/inLanguage which says "Please use one of the language codes from the IETF BCP 47 standard."). Perhaps in future as educational/learning metadata for competencies and skills grows, we might go deeper --- either language specific or more generally.
2. Expertise
There is a desire to characterize the special expertise of an author, implicitly focussing on the expertise that is most pertinent either to the article at hand or the publishing site / organization.
* We noted that the Text-valued "skills" property already existed for JobPosting, and could be generalized.
* We noted that expertise in a topic is subtly but importantly different from skill in it, examples might include neuroscience, nanotechnology, and foreign policy. We can't plausibly recycle "skills" to mean "expertise".
* We noted that unique ID concept codes for such things are attractive in general (e.g. for jobs etc.) but are unlikely to be commonly used in journalistic settings.
* We suggest adding "expertise" and having both it and a tweaked "skills" property also accept the http://schema.org/Specialty (which is currently and perhaps incorrectly listed as an Enumeration). 
* We noted a particular use case for indicating local expertise, for example some author might be a "Person" with "expertise" which is a "Specialty" which has an association with a "Place" e.g. Tampa Florida (e.g. sameAs of https://www.wikidata.org/wiki/Q1059534). 
  * We suggest "about" might be a reasonable name to associate the specialty to the place, but that this construction might be a bit over-ambitious. 
</t>
  </si>
  <si>
    <t xml:space="preserve">#### new comment by 986438 ####
NO to "expertise" as the chosen term.  I do not think that is the need at all.  @danbri I do not think you are getting a clear picture from them.
The term "expertise" is too closely analogous to "skills" or "skilled".
I understand that News Organizations what to say that an author covers a domain, has an interest in, "cybersecurity" but is not considered "expert" or "skilled" in "cybersecurity".  News Organizations WILL use at times outside consultants or experts in a "cybersecurity" field, etc.
I think their need is one of "writesAbout" or "interestedIn", etc.
Let's come up with a better term than "expertise" that covers that need for News Organizations to say that an author writes stories in their interest area, or domain of interest, etc. but is not "skilled" in it.
https://medium.com/@ellekaplan is "skilled" as a Financial Expert and writes about Finances.
http://www.cnn.com/profiles/john-blake is "skilled" in Religion, and has an "interest" in Politics and writes about both.
https://www.linkedin.com/in/daveasiegel is "skilled" in Social Media, and has an "interest" in Comedy.
#### new comment by 170265 ####
@thadguidry the intended distinction (which imho is reasonable) is between knowing about something vs being good at doing it. Many scholars also have that characteristic. There is also looming the matter of competency frameworks from the learning/edu metadata scene. This is a stronger claim that "writes about". I might have significant expertise regarding sports or certain sciences without being a practitioner; by contrast I might be interested in or write about things that are really beyond my expertise. Perhaps it depends upon your view of general journalistic practice which pattern best captures news reporting currently.
#### new comment by 986438 ####
@danbri Call me picky. Very picky.  But I strongly feel that word will confuse folks. 
 I strongly feel your not using the right word for what your trying to explain.  https://www.google.com/search?q=definition+of+expertise&amp;oq=definition+of+expertise
expertise -
  expert skill or knowledge in a particular field.
  the skill of an expert.
Again, I feel strongly that the English word "expertise" is too analogous to "skilled".  The idea of expertise includes either "skill" or "knowledge" and not just "knowledge".
UPDATE: If the News Organizations want "expertise" .. then they will have to convince me and demonstrate to me a clear difference from "skill".  Because in my world, even having tipped my toe in journalism many times, those 2 terms are highly interchangeable.
#### new comment by 170265 ####
well, that is why we are here. I floated a strawman to get some opinions. Let's see if others have suggestions too.
#### new comment by 170265 ####
Talking with Sally and @subbuvincent at @thetrustproject --- for the language aspect, I think their usecase would be handled by a "speaksLanguage" property (taking simple Text or more explicitly coded Language as values). More nuanced things (e.g. native speaker, learner etc) could be handled later via subproperties.
(we have a dedicated issue for this somewhere in github but I didn't find it yet...)
#### new comment by 3344792 ####
Agree that 'expertise' is not the best description. With a `Specialty`  (especially subtype `MedicalSpecialty`,  you are either formally "certified in" , or self-acknowledged "skilled in".  
#### new comment by 4714748 ####
Agreed that 'expertise' is the wrong name for the term - but there is a difference between "practices" and "knowsAbout" (which is my strawman replacement for "expertise"
With regards to langauge, I think you want something like knowsLanguage - speaking, listening, reading and writing are actually very different for a large number of languages and while the first use-case might just want a single property, I expect we will quickly find that there is a need for explicit subproperties to represent each of these capabilities.
For example many people can speak chinese or japanese far better than they can read or write them, and many people can read European languages at a high level, but cannot speak or even understand them spoken. 
(My own case is portuguese - it never occurs me to look for a translation of written portuguese since I have no problem reading it, and in general I am happy to give a talk in portuguese because people understand it. But if someone speaks portuguese to me I am unlikely to understand much, and I cannot write more than  very basic sentences).
#### new comment by 16565842 ####
Extending from what @chaals is saying, @danbri: knowsLanguage seems like a good idea for a general property that could have speaksLanguage, readsLanguage and writesLanguage as sub-properties. 
knowsLanguage: 
|- speaksLanguage:  - lang codes 
|- readsLanguage: - lang codes
|- writesLanguage:  - lang codes
From a type Person's knowsLanguage's perspective, this will allow different end-user orgs and people to be able to use these properties. 
For deeper characterization involving language credentials of some kind, native speaker, learner, etc., this might not fit. 
#### new comment by 986438 ####
You missed one :)
signsLanguage: - lang codes
"Although sign languages have emerged naturally in deaf communities alongside or among spoken languages, they are unrelated to spoken languages and have different grammatical structures at their core."  https://en.wikipedia.org/wiki/Sign_language
ISO 639 Part 3 has them like "Afghan Sign Language" - afg
http://www-01.sil.org/iso639-3/codes.asp
#### new comment by 24254501 ####
With "expertise" we aim to identify what a journalist has knowledge about - either through experience in covering that topic or through training, whether academic or some other type. @chaals is going in the right direction but  knowsAbout doesn't convey any basic threshold of knowledge. 
#### new comment by 4714748 ####
&gt; knowsAbout doesn't convey any basic threshold of knowledge
That's sort of true, but I don't think we have nya mechanism for effectively demanding some particular threshold when people assert that they are "experts" - and short of trying to attach a bunch of CV information or using a framework for verifiable claims, I doubt there is any likelihood we can make something work sufficiently well to be reliable.
So we're left almost at expressing an "interest in" a topic or thing, but that feels as wrong as "expertise". I'm interested in programming theory and automated algorithm optimisation, I knowAbout chinese language and official non-judicial dispute resolution procedures in australia, and I have skill/expertise in Spanish and accessibility...
#### new comment by 4692272 ####
Would "knowledgeArea" or "knowledgeDomain" be a better compromise between "expertise" and "knowsAbout"?
#### new comment by 4714748 ####
@vholland asked
&gt; Would "knowledgeArea" or "knowledgeDomain" be a better compromise between "expertise" and "knowsAbout"?
For my money, I prefer the plain speaking style of "knowsAbout", and it seems clear (to me) in which direction the property goes. But this is getting into then aesthetics of design to a level at which I am not going to argue very hard - those proposals also sound good enough to me, and particularly if there is a sense that more formal language actually makes users happier, then why not...
#### new comment by 4692272 ####
@chaals I have to admit to not caring terribly and being fine with "knowsAbout". I just want to avoid endlessly debating something relatively minor in the grand scheme of things. Lord knows I have added far worse terms than anything suggested here.
#### new comment by 986438 ####
Couldn't care less either.  Except for one little thing... We have http://schema.org/about already.  Having a "knowsAbout" does make things a bit easier for relationship handling outside of Schema.org context.
#### new comment by 24254501 ####
@thadguidry If you can live with "knowledgeArea" or "knowledgeDomain", either of those terms would work better for us. 
#### new comment by 986438 ####
Sure. Can live with these as well.
#### new comment by 170265 ####
I also like the plain speaking approach of "knowsAbout", although it feels a touch more colloquial than our usual tone. It fits with the (also slightly awkwardly named) "about" property, and could take the same values and could equally benefit from controlled value lists if these emerge later.
In favour of plain speaking: the original World Wide Web project had an informal slogan, "[Let's share what we know](https://www.w3.org/Illustrations/LetsShare.ai.gif)". They could have written "Let's share our knowledge domains", but I'm glad they didn't.
On the question of entry-level competency thresholds, it is tricky. My advice would be to step up from making a single property do an impossible amount of work, and take the view that a whole range of existing properties (e.g. worksFor, alumni) can provide competence evidence, and that further work in that direction is also likely but with collaboration from people working around schemas for educational materials, courses and jobs. I don't want to pre-empt that work by rushing something solely for the news case. Note also that we already have http://schema.org/Permit which is somewhat relevant (consider someone having a driving license, truck or taxi driving permit, vs. educational qualifications).
Proposal:
1.) knowsAbout (of a Person or Organization), "Represents the domains of interest and expertise of a person or organization."
2.) knowsLanguage (of a Person), "A language that this person has some competence with (e.g. speaking, reading, writing, signing, ...)" ( + explain how to use the lang codes) 
#### new comment by 16565842 ####
Can we also define what value formats 'knowsAbout' could take? 
We could use text strings like ["Urban development", "Stock markets",..] i.e.,  an array of strings. Did you folks have something else in mind?  
#### new comment by 986438 ####
@subbuvincent I would say Text (always implied in Schema.org) and URL.  I'd say NO to http://schema.org/identifier and PropertyValue.
@danbri we already went colloquial :) http://schema.org/knows and http://schema.org/follows
And yes, that's what I was alluding to, that knowsAbout makes it an easier fit around the universe of Linked Data.
#### new comment by 24254501 ####
I'm happy with "knowsAbout" with @danbri 's definition.
#### new comment by 4692272 ####
+1 to knowsAbout and knowsLanguage.
#### new comment by 16565842 ####
Did we include for whether the knowsAbout construct will cover for indicating local expertise as well? This is last bullet in @danbri's original post on this thread. 
&gt;&gt; for example some author might be a "Person" with "expertise" which is a "Specialty" which has &gt;&gt; an association with a "Place" e.g. Tampa Florida 
The Trust Protocol has defined the local expertise an author could have sub-attribute in two parts itself. Local and Demographic expertise. 
Shall we just say that since knowsAbout is taking text values, we will account for this there? I.e. place names, demographic descriptions? Here is a composite example 
"author": { 
"@type": "Person",
"name" :  "Jane Doe",
"knowsAbout": ["Environment", "Energy", "Charleston, West Virginia, USA", "Women"],
..
} 
The first two terms are topics, the third is a place (where the text setup is also lat-long convert-able), and the fourth is a demographic.  
..
#### new comment by 170265 ####
It seems natural that local expertise would be included, since there is nothing exceptional about it as a branch of knowledge.
One thing to consider is whether we might want to allow actual structured entity descriptions (or URLs that correspond...) as values of knowsAbout. For example,
```{
"@context": "http://schema.org/",
"@type": "Article",
"author": {
 "@type": "Person",
 "name" : "Jane Doe",
 "knowsAbout": ["Environment", "Energy", { "@type": "Place", "name": "Charleston, West Virginia, USA"}, "Women"]
 }
}
#### new comment by 16565842 ####
It's worth considering. We have a CMS-UX conversation happening right now with a major newsroom group. In principle if they allow location expertise to captured as a separate data field like [place name] say like this 
field1 [ ....] Topic and demographic items 
field2 [....] Locations (place names) 
..then yes, they would consider adding backend code to the system to spit out markup exactly the way you say. It's a little more dev work. 
Btw, @danbri I did not know a @type can invoked this way with something that took text values! 
#### new comment by 170265 ####
@subbuvincent well we're still designing the property here, so my example was exploring the idea that knowsAbout expects take text values, URLs and also maybe at least Place.  A simpler example with only a single value shown would be as below.
In this example I've added a sameAs to disambiguate the Place.  Note that this is much more in the tradition of Web 2.0 tagging, i.e. the values of the property are 'AND'-d together but taken as independent. If you want to say that the thing known about is Environment/Energy issues in Charlestone, as well as (but unrelated to) women/gender, you'd need a more powerful representational system. Something like library subject classification codes (UDC, Dewey) could work there but come with their own complexities.  Allowing URLs is a reasonable step in that direction e.g. http://ddc.typepad.com/025431/2012/06/ddc-23-released-as-linked-data-at-deweyinfo.html http://www.udcdata.info/ http://id.loc.gov/authorities/subjects.html etc. /cc @vholland 
If the type of a Place is included explicitly as here, it would reduce the desire to break out places into their own property, knowsAboutPlace. People might reasonably ask why only places get the special treatment, e.g. recipes, events, people etc can also be known about. Generally we try to avoid having too many properties defined only with "Thing" but we might be heading that way here.
```{
"@context": "http://schema.org/",
"@type": "Article",
"author": {
 "@type": "Person",
 "name" : "Jane Doe",
 "knowsAbout": { 
     "@type": "Place", 
      "sameAs": "https://www.wikidata.org/wiki/Q44564",
      "name": "Charleston, West Virginia, USA"
    }
  }
}
#### new comment by 16565842 ####
@danbri On this: 
1 The AND-ding. 
&gt;&gt; If you want to say that the thing known about is Environment/Energy issues in Charlestone, as well &gt;&gt;as (but unrelated to) women/gender, you'd need a more powerful representational system.
In the current phase of the Trust Project, the expertise attribute values between Location and Topics are not expected to be AND-ed. They are literally, 'stateless' or 'memoryless' of each other right now.  @TheTrustProject (Sally) will have a better sense for whether she wants the Author Info working group to consider this for a later protocol development. 
2 Wikidiata sameAs disambiguation. For Newsroom CMSes to mark this up they will either need to do a Wikidata query during setup for that author, or cache a table locally, use it for lookup and spit sameAs out on the page. So it has dev implications. 
@type Place also has Place-&gt;geo and if there is a lat-long system in the CMS, they could signal the out for disambiguation too. That has dev implications for legacy CMSes too. (Though I like your sameAs proposal, actually).  Could we leave the locational disambiguation out as optional for now? (It primarily comes up in cases where two or more places with the same name exist in the same state in the country. Which can happen as in Springfield, PA, USA I think.) 
Here is a  slightly revised versions of your snippet, to add topics and demographic text values and make it composite. 
```
"@context": "http://schema.org/",
"@type": "Article",
"author": {
 "@type": "Person",
 "name" : "Jane Doe",
 "knowsAbout": ["National Security", "Military", "Women", "Transgender issues", { 
     "@type": "Place", 
      "name": "Charleston, West Virginia, USA"
    }]
  }
}
#### new comment by 16565842 ####
@danbri The PoW article will carry expertise attributes too, so your general example, iterated by me in above comment is good enough for our discussion. 
Adapting the markup for the author page to continue the example: 
```
"@context": "http://schema.org/",
 "@type": "Person",
 "name" : "Jane Doe",
 "knowsAbout": ["National Security", "Military", "Women", "Transgender issues", { 
     "@type": "Place", 
      "name": "Charleston, West Virginia, USA"
    }]
  }
}
```
#### new comment by 170265 ####
Ok, added drafts of knowsAbout and knowsLanguage. They're committed to master branch here and should show up on webschemas.org for discussion shortly.
</t>
  </si>
  <si>
    <t>Improve ClaimReview documentation for TV/video/radio/media content, including clips</t>
  </si>
  <si>
    <t>This may involve figuring out new or tweaked markup for talking about subsections of content.
Here's a rough draft with an example (a simplistic fact-check of a claim made by Obama within a much longer speech): https://gist.github.com/danbri/96d6265756577e5f21ad4141f053b76d
DesignIssues:
* how to say when a clip starts? e.g. startTime? (definition needs adjusting)
* endTime? or custom URLs?
* how to represent duration? are we explicit that this is seconds? or e.g. milliseconds?
* we can also point to transcripts, but don't need to.
We'll need conventions for e.g. whether the item-reviewed is the smallest part (the Clip) or the larger (e.g. a TV Episode or VideoObject).
(Aside: Google's structured data testing tool complains a lot - this can be addressed elsewhere)</t>
  </si>
  <si>
    <t xml:space="preserve">#### new comment by 322626 ####
I'd like to first address the bullets with some ideas from my perspective.
- _how to say when a clip starts? e.g. startTime? (definition needs adjusting)_
  - In video editing the phrase 'in' is usually used to indicate the the start of a cut or subclip. Though the term may be less known to developers and journalists, I would argue that we should use industry standard terms borrowed from the video editing world if we're working with video.
- _how to say when a clip starts? e.g. startTime? (definition needs adjusting)_
  - Same as above, 'out' is the common term within video editing for the end of a cut or subclip.
- _how to represent duration? are we explicit that this is seconds? or e.g. milliseconds?_
  - Video players usually use a format of "xx:xx:xx:xx:xx" representing "day:hour:minute:second:frame" (zero indexed) e.g. "00:02:32:11:20" being the 21st frame of the 12th second of the 33rd minute of the third hour of the first day.
  - I would suggest using this same format for 'in' and 'out' as well, since if you're looking at a video editor it's the most common format. Frame can be set to '00' if unknown
  - We may consider leaving frame number off, but that could also cause some complications if using a proper video editing suite.
- _ we can also point to transcripts, but don't need to._
  - I'd make this optional, since the statement would already be required in the schema in addition to clip.
_We'll need conventions for e.g. whether the item-reviewed is the smallest part (the Clip) or the larger (e.g. a TV Episode or VideoObject)._
I would think that video source (full episode etc.) should be required, followed by clip being highly encouraged, but only a warning issued, not an error.
I'm going to think through a few more things and the sample schema and off suggestions if necessary, but I hope this gets a good start to the conversation going.
#### new comment by 986438 ####
@cguess In regards to your bullet points, Schema.org tries to accommodate "for the masses".  TimeCode is a legacy production format "for the wire" and its not constrained to be continous, which is a problem.  ISO 8601 is a format "for the masses and databases" with a base against UTC - Universal Coordinated Time.  See pages 3, 13, 14, 15 in https://tech.ebu.ch/docs/tech/tech3295v2_2.pdf
I would instead rather we continue to develop Schema.org "for the masses" while also aligning to the industrial domains as much as possible.  I think the property terms and their value representations allow for more sharing of data and collaboration.  Your suggestion would allow much less sharing of data and collaboration.
I'll let others chime in against your other points.
#### new comment by 170265 ####
related: https://www.w3.org/TR/media-frags/
#### new comment by 1051318 ####
Hey @danbri ! Indeed, the W3C Media Fragments URI specification enables to specify a fragment of a media resource, in particular, according to the time dimension for videos. You can specify the start and end time for an excerpt of a longer video. Time codes can be expressed in NPT (and in past WD, we even thought about using SMPTE and wall-clock time code for live shows)
#### new comment by 170265 ####
@rtroncy can you help us work out an example? how would  https://gist.github.com/danbri/96d6265756577e5f21ad4141f053b76d look if we used media fragment IDs?
@cguess - thanks for the detailed thoughts!
#### new comment by 170265 ####
See also https://blog.archive.org/2017/10/05/tv-news-record-1340-fact-checks-collected-and-counting/ 
#### new comment by 170265 ####
I've added the rough-cut from above into http://webschemas.org/ClaimReview but I expect it will need some tweaks...
#### new comment by 1051318 ####
Hey @danbri, sorry for this delay. Following the [Media Fragments URI 1.0 specification](https://www.w3.org/TR/media-frags/), the line 21 of your gist could simply be:
```
"url": "https://www.youtube.com/watch?v=B_889oBKkNU#t=350,370",
```
Unfortunately, YouTube does only understand the start time but not the end time of the fragment. Therefore,
```
"url": "https://www.youtube.com/watch?v=B_889oBKkNU#t=350",
```
enables to jump/seek to 5'50 of the speech but it will not stop 20 seconds after
</t>
  </si>
  <si>
    <t>Documentation for 'additionalProperty' is lacking.</t>
  </si>
  <si>
    <t xml:space="preserve">I have read the docs on `additionalProperty` but it has left me puzzled.
&gt; A property-value pair representing an additional characteristics of the entitity, e.g. a product feature or another characteristic for which there is no matching property in schema.org.
&gt;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
'A property-value pair' suggests there can be only one. However if I understand correctly, schema.org 'inherits' the additionalProperty mechanism from json-schema, which [describes](http://json-schema.org/latest/json-schema-validation.html#rfc.section.6.20) it like so:
&gt; Validation with "additionalProperties" applies only to the child values of instance names that do not match any names in "properties", and do not match any regular expression in "patternProperties".
&gt;
&gt; For all such properties, validation succeeds if the child instance validates against the "additionalProperties" schema.
'For all such properties' suggests there can be more than one.
**Are schema.org `additionalProperty` and json-schema `additionalPorperties` related or is it just a big coincidence?**
Sadly for me, the docs on `additionalProperty` include no JSON-LD example. Also, there does not seem to be an explicit mention of the cardinality anywhere. So I am left guessing.
I now see 3 ways in which this could work but I have no idea which one is correct, or whether it even works completely different...
### 1. additionalProperty is a single property-value pair
```json
{
  "additionalProperty": {
    "@type": "PropertyValue",
    "name": "myCustomProperty",
    "value": "my custom value"
  }
}
```
### 2. additionalProperty can actually also be an array of property-value pairs
```json
{
  "additionalProperty": [
    {
      "@type": "PropertyValue",
      "name": "myCustomProperty",
      "value": "my custom value"
    },
    {
      "@type": "PropertyValue",
      "name": "myOtherCustomProperty",
      "value": "my other custom value"
    }
  ]
}
```
### 3. additionalProperty is actually an object, whose keys are the names of the key value pairs
```json
{
  "additionalProperty": 
  {
    "@type": "PropertyValue",
    "myCustomProperty": "my custom value",
    "myOtherCustomProperty": "my other custom value"
  }
}
```
### 4. ??
Some other mechanism entirely?
**Is there some piece of authorative text I can read that will help me understand which it is?**
</t>
  </si>
  <si>
    <t xml:space="preserve">#### new comment by 6901294 ####
Every Schema.org property can be provided multiple times. (It doesn’t necessarily make sense to do this for all properties, e.g., for [`birthDate`](http://schema.org/birthDate), but Schema.org doesn’t restrict it.)
If you need only one `PropertyValue`, use your 1. example.  
If you need more than one `PropertyValue`, use your 2. example.  
(Your 3. example is not valid.)
If you have multiple values for the same custom property, use one `PropertyValue` and provide an array for the `value` property. (Unless the custom property is defined to separate multiple values with comma or similar.)
#### new comment by 153391 ####
@unor Thanks for your help, this already clears up a lot!
One last question then since you seem to know this stuff... I tried adding `additionalProperty` to a `Product` but the Google validator tells me it's an unknow property. Is this property only on some things and not on others? What do you guys do when you need it on e.g. `Product`?
#### new comment by 4692272 ####
Perhaps something was mis-aligned? The following works in the Google validator:
```
{
  "@context": "http://schema.org/",
  "@type": "Product",
  "name": "Widget",
  "additionalProperty": {
    "@type": "PropertyValue",
    "name": "foo",
    "value": 42
  }
}
```
#### new comment by 153391 ####
You are right. I mixed up Organization and Product.
Try this one:
```json
{
  "@context": "http://schema.org/",
  "@type": "Organization",
  "name": "Widget",
  "additionalProperty": {
    "@type": "PropertyValue",
    "name": "foo",
    "value": 42
  }
}
```
Error:
&gt; The property additionalProperty is not recognized by Google for an object of type Organization.
#### new comment by 7320889 ####
You get the error because ```additionalProperty``` should only be used for:
- Place 
- Product 
- QualitativeValue 
- QuantitativeValue
Meaning that it shouldn't be used for ```Organization``` but can be used for ```LocalBusiness``` (and its sub types)
#### new comment by 153391 ####
So what to do if you have some additional info on an organization you would like to add? Am I right in thinking that then, you would need to create a custom schema and use `additionalTypes` to reference that?
Thanks for your responses BTW! Very helpful!
#### new comment by 7691552 ####
The simple answer would be to define the Organization as a LocalBusiness,
which as a subtype of Place has additionalProperty as a property.
Richard Wallis
Founder, Data Liberate
http://dataliberate.com
Linkedin: http://www.linkedin.com/in/richardwallis
Twitter: @rjw
On 13 July 2017 at 15:15, Stijn de Witt &lt;notifications@github.com&gt; wrote:
&gt; So what to do if you have some additional info on an organization you
&gt; would like to add? Am I right in thinking that then, you would need to
&gt; create a custom schema and use additionalTypes to reference that?
&gt;
&gt; —
&gt; You are receiving this because you are subscribed to this thread.
&gt; Reply to this email directly, view it on GitHub
&gt; &lt;https://github.com/schemaorg/schemaorg/issues/1685#issuecomment-315090571&gt;,
&gt; or mute the thread
&gt; &lt;https://github.com/notifications/unsubscribe-auth/AHVdILI4ssUL3rWWZO8Ax66-neshaSiTks5sNiZegaJpZM4OOizw&gt;
&gt; .
&gt;
#### new comment by 4692272 ####
My recollection is we limited additionalProperty to a few types out of an abundance of caution. Should we consider adding it to Organization?
#### new comment by 153391 ####
To be honest I initially expected it to be on Thing.
</t>
  </si>
  <si>
    <t>How to deal with "inverse functional property"</t>
  </si>
  <si>
    <t xml:space="preserve">(WARNING ON THIS ISSUE: The use case has nothing to do with URIs and should not even discuss them in this issue or any similarities to them.)
From the use case mentioned in the mailing list about ["Disambiguating Things" or ""Disambiguating 1000's of properties for virtual IoT Things"](http://lists.w3.org/Archives/Public/public-schemaorg/2017Jul/0000.html).
Reference: https://www.w3.org/wiki/InverseFunctionalProperty
@thadguidry has no idea what he's really asking or doing here...yet :)
</t>
  </si>
  <si>
    <t xml:space="preserve">#### new comment by 170265 ####
I'm not sure either, but it gives us a place to figure it out.
Possibly related - https://www.w3.org/TR/2009/CR-owl2-syntax-20090611/#Keys
#### new comment by 986438 ####
(WARNING ON THIS ISSUE:  The use case has nothing to do with URIs and should not even discuss them in this issue or any similarities to them.) 
@danbri Great related reference.  Yes that sums up nicely what I am doing currently at the DB layer, by dynamically creating primary keys via a calculated set of properties, where some are current and future anticipated Schema.org properties.  
Then the need I have might be to just sum up the fact that I want to say and tell the world that a particular identifier (even those that I dynamically generate now via various algorithms) SHOULD BE globally unique.  Rule systems and management apps can then later assert that a Thing:identifier is IN FACT unique in the world.  But the need is to somehow give a hint to the world that "here's an identifier, and I'm pretty darn sure that no other Thing in the world uses this identifier to hold this set of properties, and that no one ideally should not".  DB's do this with constraint mechanisms. https://www.postgresql.org/docs/9.5/static/ddl-constraints.html#DDL-CONSTRAINTS-PRIMARY-KEYS
Some real world industry cases that involve unique identifiers and that could be impacted with this issue and as the IoT domain grows: 
https://en.wikipedia.org/wiki/International_Mobile_Equipment_Identity
An IPv6 that has a theoretical lifetime = Infinity https://en.wikipedia.org/wiki/IPv6_address#Address_lifetime
Example of often thought of as unique identifier, but IN FACT is not (since they are reused):
http://schema.org/isbn
UPDATE:  Possibly another way to say the above is "registered identifier".  But that denotes a registration authority, and in fact, in Ethereum and Blockchain semantics, the whole world is a registering authority.  And so that might not be the best term, and so "known to be globally unique" might express the need more. :)
#### new comment by 327651 ####
The link to the OWL 2 spec above (W3C Candidate Recommendation 11 June 2009) is obsolete. This is the current one (W3C Recommendation 11 December 2012): https://www.w3.org/TR/owl2-syntax/
</t>
  </si>
  <si>
    <t>query property should be now query-input for http://schema.org/SearchAction</t>
  </si>
  <si>
    <t xml:space="preserve">In the example it shows  query-input  but in declaration is  query. 
I think query-input is the correct one as it is also shown in google guides.
https://developers.google.com/search/docs/data-types/sitelinks-searchbox
</t>
  </si>
  <si>
    <t>inconsistent use of span / meta, best practice</t>
  </si>
  <si>
    <t>Following (inconsistent?) use of span / meta is not clear to me:
Are all these examples (from data/example.txt) valid and best practice?
`&lt;span itemprop="priceCurrency" content="USD"&gt;$&lt;/span&gt;`
`&lt;span itemprop="priceCurrency" content="USD" /&gt;$`
`&lt;meta itemprop="priceCurrency" content="USD" /&gt;$`
`&lt;span property="price" content="13.00" /&gt;`
`&lt;meta property="price" content="13.00" /&gt;`</t>
  </si>
  <si>
    <t xml:space="preserve">#### new comment by 6901294 ####
&gt; `&lt;span itemprop="priceCurrency" content="USD"&gt;$&lt;/span&gt;`
Invalid, because in HTML+Microdata the `content` attribute is only allowed on the `meta` element. (There are plans to change this: https://github.com/w3c/microdata/issues/20.)
&gt; ` &lt;span itemprop="priceCurrency" content="USD" /&gt;$`
Invalid, for the reason mentioned above (`content` attribute) and because the `span` element needs a closing tag.
&gt; ` &lt;meta itemprop="priceCurrency" content="USD" /&gt;$`
Valid.
&gt; `&lt;span property="price" content="13.00" /&gt;`
Invalid, because the `span` element needs a closing tag. (In HTML+RDFa the `content` attribute is allowed on every element.)
&gt; ` &lt;meta property="price" content="13.00" /&gt;`
Valid.
#### new comment by 13189510 ####
@unor Thank you very much. 
I changed invalid tags in data/example.txt #1676 
I hope it helps in case someone needs valid output. 
</t>
  </si>
  <si>
    <t>Add supporting document for autos</t>
  </si>
  <si>
    <t>Mirek &amp; co have drafted something, staged at http://sdo-auto-fix.appspot.com/docs/automotive.html
I'd like to add this under /docs/ alongside our other supporting documentation.
Ping @vholland @scor @nicolastorzec @rvguha @tmarshbing @tilid - can you take a look?</t>
  </si>
  <si>
    <t xml:space="preserve">#### new comment by 9203402 ####
This is very comprehensive. I like it! A few suggestions:
1. Add a link to the examples at the top. I imagine most readers will be most interested in the examples, so let's get them there quickly.
2. In the hybrid car example, shouldn't we use value instead of maxValue for the weightTotal and wheelbase attributes? It also might be nice to show the kWh for the electric engine. Finally, the pre-markup example is missing the offer that is in the markup.
#### new comment by 7894643 ####
Thanks! We will consider adding a line with in-page links to all the sections (we have 7 of them). 
Your remarks about hybrid car example will also be taken care of! 
#### new comment by 6771512 ####
@tmarshbing, thank you for your suggestions. Almost all of them have been applied (see http://sdo-auto-fix.appspot.com/docs/automotive.html), i.e.:
- we added a table of contents to the document (as @sopekmir suggested)
- we used value instead of maxValue for the wheelbase property
- we added description "Battery Energy 1.56 kWh" to the example (please note that in our example we used Ah to describe the battery capacity - see fuelCapacity property)
- we added the offer info to the pre-markup example
I think it still makes sense to use maxValue for the weightTotal property. 
@tmarshbing, would you say that the standard for measuring battery capacity is Watt Hours or Kilo-Watt Hours not of Amp Hours?
#### new comment by 9203402 ####
Thanks for the changes. A few things:
- I don't see the change for wheelbase. I still see maxValue.
- For weightTotal, I double checked its definition, and it looks like it can be used either to describe the max weight supported or to describe the empty weight. Apparently, you're supposed to use the name attribute on the quantitative value to differentiate. Maybe we could add name: "Permitted total weight"? I think that minValue/maxValue are only supposed to be used if expressing a range. Although we have an implied range here [empty weight, max permitted weight], I think it's still more helpful to add the name + use value.
- For battery capacity, at least in the US, I think kWh is more common. E.g., see https://www.tesla.com/models/design, https://www.nissanusa.com/electric-cars/leaf/charging-range/, or http://www.chevrolet.com/byo-vc/client/en/US/chevrolet/bolt-ev/2017/bolt-ev/features/trims/?styleOne=388584.
#### new comment by 7894643 ####
Oops, @tmarshbing - thanks for the note and sorry - for quite a long time we did not correct the documentation's Example 2, where we still have maxValue. We will do it asap !
#### new comment by 6771512 ####
@sopekmir, @tmarshbing as far as the change for "wheelbase" is concerned -- my fault; I've changed maxValule to value only in the example that is here: http://auto.sdo-auto-fix.appspot.com/wheelbase and completely forgot to update the documentation. Should be OK now.
#### new comment by 536250 ####
A very useful doc! Suggestions for improvement:
1. The diagram makes it look that all the props apply to Car but in fact they apply to Vehicle. So rename the central node to Vehicle
2. The first one is a class diagram (very different from the second one which is a property diagram): mark it so, and I’d use a different style (eg a tree) to emphasize that
3. vehicleEngine should show the class holding the “subsidiary” properties: EngineSpecification
4. Can you put some dot on the branches showing enumerations: vehicleSpecialUse, driveWheelConfiguration, steeringPosition
In the list below the diagram (The complete hierarchy of all terms in the automotive extension):
5. Use violet instead of red for the “auto” terms, to match the color on the diagram
6. Use black instead of brown for auto terms in core
7. Include section “Enumerated values”
Further:
8. http://schema.org/vehicleModelDate has no comment. This is not ok, especially given that there is also http://auto.schema.org/modelDate . Explain and contrast the two
9. Give example of using both props
10. The TOC is very useful, but also include subheadings in the TOC (the doc is fairly long, so that will ease navigation)
11. The phrase “Drive &amp; Wheel Configuration” is wrong. It’s "Drive-wheel Configuration" (which wheels drive the car)
12. In EXAMPLE 2, PRE-MARKUP and JSON-LD Markup don’t correspond (eg PRE-MARKUP doesn’t have productionDate, modelDate, cargoVolume; and "Last updated on" is not the same as availabilityStarts). Either make them the same, or remove PRE-MARKUP.
#### new comment by 6771512 ####
@VladimirAlexiev thank you for your detailed and helpful comments! Please find below my answers to all your suggestions.
Ad 1 and 2: We did intentionally picture (in the first two diagrams) the types and properties this way. The only purpose of the two presented mind maps is to show the whole conceptual repertoire of types, properties, and enumerations that can be used to mark up automobiles. So I would leave them as they are.
Ad 3: @VladimirAlexiev could you please explain what you meant here?
Ad 4: Dotted arrows represent the instance-of relation. So there are dots on the branches showing enumerations. Did you mean something different?
Ad 5, 6 and 7: We've changed the colors of core and auto terms to make their look-and-feel compatible with [the full type hierarchy "Core plus all extensions"](http://schema.org/docs/full.html) doc. And since the list is shaped in such a way that it illustrates hierarchy (is-a), we decided not to list enumerations in the same way.
Ad 8 and 9: In #1650 and #1674 we have discussed the properties: http://schema.org/vehicleModelDate and http://auto.schema.org/modelDate. In the examples, in our doc, we have only used modelDate.
Ad 10: Subheadings have been added to the TOC.
Ad 11: Corrected.
Ad 12: Missing elements have been added to PRE-MARKUP.
@VladimirAlexiev, let us know if there is something more to be corrected/improved, please.
#### new comment by 536250 ####
@trypuz @sopekmir 
ad 1. Why the prop diagram has `Car` in the center? Should be `Vehicle`
ad 2. Could you make the two disconnected parts of the diagram **look** different, since they mean different things?
ad 3. `vehicleEngine` leads to a bag of props. That bag has a class (`EngineSpecification`) that should be shown on the diagram
ad 4. I don't see dotted arrows? The visual from `vehicleSpecialUsage` to `DrivingSchoolVehicleUsage` is just the same as from `vehicleEngine` to `fuelType`, but the meaning is different. 
ad 7. I'm suggesting you include a section “Enumerated values”, after sections "Types" and "Properties"
ad 8. and 9. Then `vehicleModelDate` should be killed in favor of `modelDate`: #1746
ad 13. Would be nice to validate all examples, eg:
- tried to convert Example1 RDFa to Turtle using http://rdf-translator.appspot.com/ and got this:
```
parsing Error! mismatched tag: line 8, column 6
```
The problem is unclosed `&lt;meta&gt;` tags
- tried to convert Example3 JSONLD to Turtle using Jena RIOT and got this:
```
riot --formatted=turtle auto-eg3-hybridCar.jsonld  1&gt;auto-eg3-hybridCar.ttl
java.lang.IllegalArgumentException: Illegal character in path at index 8: internal combustion engine
```
- rdf-translator gives a better error message:
```
"file:///base/data/home/apps/s%7Erdf-translator/1.380697414950152317/internal combustion engine"
does not look like a valid URI, I cannot serialize this as N3/Turtle. Perhaps you wanted to urlencode it?
```
- The reason is that engineType is declared a URL in the schema.org context (bug in the context: #1747), so you can't use a string.
ad 14. Try to convert each variant to turtle and ensure they produce the same turtle
#### new comment by 6771512 ####
Ad 13: Examples have been corrected and validated by https://search.google.com/structured-data/testing-tool. There were 3 problems. There was "," after ""vehicleSpecialUsage":"DrivingSchoolVehicleUsage"" in the example 3. In the example 1 (in rdfa and microdata) there was used the old version of numberOfAirbags prop, i.e. airbags. Thanks for noticing!
#### new comment by 6771512 ####
Ad 1, 2, 3, 4:  @VladimirAlexiev as I wrote yesterday - I do not think it is a good idea to change the two mind maps (but let us consult @sdml and @sopekmir in this matter). The different types of arrows have been used in section 5 "Basic models".
Ad 8 and 9: You do have my support!
#### new comment by 536250 ####
ad 13 See #1747, #1748, which are bugs in schema or its jsonld context
- to fix #1747 now, you need to pick some type URLs for `bodyType engineType fuelType vehicleTransmission`. Would you rather
  - use example URLs like http://auto-types.org/engine/InternalCombustionEngine, or
  - pick Wikidata entities (eg http://www.wikidata.org/entity/Q28777632), which was suggested by @vrandezo and sort of approved by the Schema community
- maybe `unitText     "AMH"` should be `unitCode`?
- `vehicleInteriorColor     "beige interior"` should be just `"beige"`
#### new comment by 536250 ####
@trypuz  #1749 also affects you.
So "validated by https://search.google.com/structured-data/testing-tool" is not enough. You also need to look at the data in a different format (see 14 above) and eyeball it to ensure the values make sense.
#### new comment by 6771512 ####
@VladimirAlexiev wrote:
- "maybe unitText "AMH" should be unitCode?" - YES
- vehicleInteriorColor "beige interior" should be just "beige" - YES
Changed. Thanks! 
#### new comment by 536250 ####
https://gist.github.com/VladimirAlexiev/3415c0e8af9f1b2aaf82c7a43885436c :
`auto-eg3-hybridCar-fixed.jsonld` fixes the Example3 problems listed above, except that `unitCode` is screwed up to URLs (due to #1747). 
`auto-eg3-hybridCar-fixed-fixed.ttl` fixes that too, and I think it's a good idea to publish Turtle as well
#### new comment by 536250 ####
Example 3 http://sdo-auto-fix.appspot.com/docs/automotive.html#used_car_with_damages needs this due to #1749
```jsonld
  "vehicleSpecialUsage": {"@id":"http://schema.org/DrivingSchoolVehicleUsage"},
```
#### new comment by 536250 ####
ad 15. http://sdo-auto-fix.appspot.com/docs/automotive.html#rental_car_acriss code:
- needs this, see http://schema.org/additionalProperty Example1
  `"additionalProperty":{ ..., "value":"true"}`
- use URL for `vehicleTransmission`:
  ` "vehicleTransmission": "http://auto-types.org/transmission/AutomaticGearbox",`
I've added files with such fixes to the above gist
</t>
  </si>
  <si>
    <t>Price - currency issues</t>
  </si>
  <si>
    <t>Price/currency issues</t>
  </si>
  <si>
    <t>Price/currency and valid issues in data/example.txt</t>
  </si>
  <si>
    <t>Price/currency issues in data/example.txt #1676</t>
  </si>
  <si>
    <t xml:space="preserve">#### new comment by 13189510 ####
added changes for valid output as described in #1678 
</t>
  </si>
  <si>
    <t>A solution to 4 issues concerning schema:Vehicle properties</t>
  </si>
  <si>
    <t xml:space="preserve">Below we propose a solution to 4 issues concerning schema:Vehicle properties
(see a test version of schema.org: http://sdo-auto-fix.appspot.com). If it is OK, we'll create a pull request.
1) Answering https://github.com/schemaorg/schemaorg/issues/1651
QuantitativeValue has been added to the range of schema:emissionsCO2.
See: http://auto.sdo-auto-fix.appspot.com/emissionsCO2
2) Answering https://github.com/schemaorg/schemaorg/issues/1650
Two properties have been removed from auto hosted extension
- http://auto.schema.org/seatingCapacity
- http://auto.schema.org/modelDate
Schema.org core properties
- schema:vehicleSeatingCapacity
- schema:vehicleModelDate
have been renamed to
- schema:seatingCapacity
- schema:modelDate
See: http://sdo-auto-fix.appspot.com/seatingCapacity and http://sdo-auto-fix.appspot.com/modelDate
3) In the examples for schema:Car " "airbags" : "6" " has been changed to " "numberOfAirbags" : "6" " and 3 new examples have been added (they answer the following issues: https://github.com/schemaorg/schemaorg/issues/1549 and https://github.com/schemaorg/schemaorg/issues/1588).
See the examples here:  http://sdo-auto-fix.appspot.com/Car
</t>
  </si>
  <si>
    <t xml:space="preserve">#### new comment by 170265 ####
Thanks. This generally looks positive, though I've commented in #1650 on the seating capacity aspect. 
</t>
  </si>
  <si>
    <t xml:space="preserve">Introduce datatypes for CssSelector and XPath </t>
  </si>
  <si>
    <t xml:space="preserve">Suggestion building on (experience implementing) the xpath/css mechanism from SpeakableSpecification  ie. #1389
Context: http://pending.schema.org/SpeakableSpecification was added in v3.2 (including 'xpath' and 'cssSelector' properties which expect 'Text' values), in "pending review" area of schema.org.
Proposal:
 * XPathType (new datatype, subtype of Text), "Text that encodes a W3C XPath".
 * CssSelectorType (new datatype, subtype of Text), "Text that encodes a CSS selector".
Motivation: to allow applications to offer more accurate validation, error checking, and automated coercion to other representations of these datatypes. Also to help decouple the generic aspects of the SpeakableSpecification proposal from its Text-to-Speech specifics.
Currently http://pending.schema.org/xpath expects a value of type Text; if these datatypes went through, it could expect XPathType instead (and the schemas would declare this to be a specialization of Text). Similarly for cssSelector.
Potentially there could be subtypes tied to versions of Xpath and CSS. My understanding is that XPath is more explicitly versioned than CSS, perhaps Xpath explicit versions would be more necessary? e.g. https://www.w3.org/TR/xpath-30/#nt-bnf 
/cc @chaals </t>
  </si>
  <si>
    <t xml:space="preserve">#### new comment by 4714748 ####
At a technical level this makes sound sense, but to make it **work** we need to have really good documentation, examples, and probably a place where people can test and get a sense of what it does by playing - and a big warning if they are doing it wrong.
#### new comment by 170265 ####
@chaals thanks. any sense for the versioning aspect? in terms of making a viable validator/checker, there's the "does this look like the right kind of formatted string" aspect, ... but then there's the "which bits of some HTML document does it match" side too. I am not an expert but I guess there are xpath expressions that would match different bits of doc depending on the assumed xpath version? 
#### new comment by 4714748 ####
I'm not an xpath expert either... I'll ask one if I find one. But my rough sense is that we should leave out the version thing unless there is a screaming need for it. As far as I understand, the versions are generally not going to result in a particular xpath pointing to a different part of the same document just because it uses a different version.
#### new comment by 38491 ####
I can't think of XPath constructs that would match different things depending on the XPath version in use. If you use constructs from an unsupported version, most likely you will just get an error. This is also the behaviour you are likely to get from CSS Selectors.
I don't think specifying the version is really useful. For the use case at hand, v1 should be more than enough. It's also the only version you're likely to find in a browser or in JS. There are some [considerations applying to usage of XPath in HTML](https://www.w3.org/TR/html52/infrastructure.html#interactions-with-xpath-and-xslt) that might be good to link to.
#### new comment by 170265 ####
Thanks @chaals @darobin - yeah I was leaning towards implying latest/v3 but not creating types for all 3. But point taken re v1 and JS.
Ping @tmarshbing @scor @nicolastorzec @rvguha @vholland @tilid 
Any objection to my going ahead and sketching this out within the context of pending.schema.org? 
I feel it could give us a useful primitive for making stronger links between schema.org data and the browser environment / non-schema.org web content.
#### new comment by 4714748 ####
sketch away :)
#### new comment by 38491 ####
I would suggest implying (or even specifying) v1. Switching to a higher version later if needed will be painless, which is not true of the reverse.
#### new comment by 1728037 ####
Sketch away.
#### new comment by 170265 ####
Ok, I'll make a pass at this. cheers...
</t>
  </si>
  <si>
    <t>Add inLanguage domainIncludes EntryPoint</t>
  </si>
  <si>
    <t>This requirement came up while working with Google's LocalBusiness [Order &amp; Reservation scenarios](https://developers.google.com/search/docs/data-types/local-businesses#order--reservation-scenarios). These actions, OrderAction and ReserveAction, expect inLanguage as the parameters for their EntryPoint. The definition of inLanguages does not have in its domain either class or their parent classes. 
Can we add EntryPoint to be in the domainIncludes of inLanguage?</t>
  </si>
  <si>
    <t xml:space="preserve">#### new comment by 1944680 ####
This is related to:
#1064 
.. but perhaps we can just get this one change applied without dealing with changes to the entire model. 
</t>
  </si>
  <si>
    <t>Add "subjectOf" as a reverse for "about"</t>
  </si>
  <si>
    <t>tl;dr: I propose adding http://schema.org/subjectOf as a named reverse property of http://schema.org/about. The domain would be http://schema.org/Thing and the range would be http://schema.org/CreativeWork and http://schema.org/Event.
There are lots of cases where the main subject of given page is a Person, Organization, etc and authors want to mention there is a work about that entity. It would be nice to have a "subjectOf" property to link to the work. (In JSON-LD, you can use @reverse, but there is no reverse mechanism in microdata yet.)</t>
  </si>
  <si>
    <t xml:space="preserve">#### new comment by 7320889 ####
Well, there is a proposal for adding @itemprop-reverse to microdata. If that'd exist would you still want to add ```sujectOf```?
Maybe @danbri or @chaals can give us an update about the @itemprop-reverse proposal?
#### new comment by 4692272 ####
Honestly, yes. Most authors I know get confused using @reverse in JSON-LD and resort to naming the reverse in the @context, so why make them go through the extra work.
#### new comment by 7320889 ####
&gt; _"Most authors I know get confused using @reverse in JSON-LD"_
I hear ya (really) and I'm not saying we shouldn't introduce _subjectOf_ but the difficulty I have with the above statement is that IMHO it's an excuse many use for not making the effort of explaining how @reverse works.
Most I introduce it to are confused at first due to being completely unaware of the existence of a reverse mechanism, though I haven't encountered anybody who wasn't able to grasp it - after some explanation. Maybe a bit more guidance and education could do the trick already (through some schema.org notes, or even by having the sponsors state something about it in their webmaster guidelines).
#### new comment by 170265 ####
we should do both, imho.
#### new comment by 327651 ####
If `subjectOf` is added then please include a comment to that and `about` on the reverse mechanism.
#### new comment by 4692272 ####
Added to pending.
</t>
  </si>
  <si>
    <t>Add Number Type to ImageObject height &amp; width properties</t>
  </si>
  <si>
    <t>The expectation is that height and width of an image means pixels on the web. The docs for [Google Structured Data](https://developers.google.com/search/docs/data-types/articles) already uses a Number type in their examples.</t>
  </si>
  <si>
    <t>Defining start and end locations for an Event</t>
  </si>
  <si>
    <t xml:space="preserve">Currently an `Event` has a `location` in which it will take place.
However some events, e.g. a bike ride will start and end in different locations. Schema.org currently has fromLocation and toLocation, but these are defined as properties of an action, rather than event.
Could or should these be generalised in some cases? Or would it be reasonable to use them on Event?
There's probably a few options:
* using `location` and `toLocation` to describe the start/end locations for an location
* using `location` as the general location for the ride, e.g. Bath, but using `fromLocation` and `toLocation` to specify more precise points
</t>
  </si>
  <si>
    <t xml:space="preserve">#### new comment by 170265 ####
Good questions. @vholland any thoughts? I remember you looking at this at some point...
#### new comment by 4692272 ####
I know this was discussed for sports as a race may have starting and end points some distance from one another, but that work never made it into schema.org. I am not sure if this mention of bike ride fits into that work or not, but it would be worth resurrecting at some point.
#### new comment by 8404291 ####
This sounds like a good idea. I can see many useful applications:
Tour de France
Boston Marathon 
A retracing of Lewis &amp; Clark's Expedition 
A political protest march
A parade
...
It makes sense to me to add these as properties of Event and Event subTypes.
Cheers,
--Eric
Eric Axel Franzon
Sent from my iPhone. All typos have been carefully hand-crafted for your enjoyment.
&gt; On Jun 16, 2017, at 8:51 AM, vholland &lt;notifications@github.com&gt; wrote:
&gt; 
&gt; I know this was discussed for sports as a race may have starting and end points some distance from one another, but that work never made it into schema.org. I am not sure if this mention of bike ride fits into that work or not, but it would be worth resurrecting at some point.
&gt; 
&gt; —
&gt; You are receiving this because you are subscribed to this thread.
&gt; Reply to this email directly, view it on GitHub, or mute the thread.
&gt; 
#### new comment by 986438 ####
This directly ties into the issue about Routes #1586 and how they could be leveraged with Events.
So maybe ... RouteInstance or some such ?
@philbarker Don't we actually already have a very generic http://schema.org/CourseInstance
that accounts for differing times and locations , right ?  Right now its very specific to Educational Courses...but a Route can also be synonymous with a Road Course or just Course :)
What if we could actually even keep that same Type name, and simply repurpose and expand the CourseInstance Type ? :)
UPDATE: nevermind,  CourseInstance is not generic...was looking at wrong level.
Race Course / Route
Parade Course / Route
etc.
I'd probably begin by taking http://schema.org/TrainTrip and plucking out its properties and land them onto a generic Route Type like being discussed in #1586 
</t>
  </si>
  <si>
    <t>Changed range of colleague from "Person or URL" to "Person".</t>
  </si>
  <si>
    <t>See [issue 1657](https://github.com/schemaorg/schemaorg/issues/1657).</t>
  </si>
  <si>
    <t xml:space="preserve">#### new comment by 170265 ####
Actually this is a little more complicated than it looks - we should talk through the consequences. 
I totally agree that the inconsistency with other similar properties of Person is not good.
There are two levels of complication. The first is that the way we've used "expected type: URL" in schema.org is slightly magical, in that it doesn't refer to a kind of thing that can be a "colleague" but a manner of describing colleagues that uses hypertext links instead of inline descriptions.
The second is that JSON-LD required us to go through all our properties and indicate which ones default to URL values, and which to textual values. This was difficult since in many cases we allowed both. The idiom used for generating our JSON-LD context file was based on whether a property "expects" URL values. This is because the biggest consequence of the JSON-LD distinction is on the handling of values. For example, this controls whether "colleague: "../people/person_123" is parsed into a simple string or into an absolute URI.
We may want to model this separately from "expected type: URL", e.g. by adding new schema annotating constructs into meta.schema.org. Regardless, URL will still be somehow special (especially as we blur URLs for things vs pages that have those things as main entities).
I'd prefer not to merge this change for v3.3 as it will change the behaviour of all JSON-LD parsers that read our context file, but I would very much like to make progress on clarifying these issues and on making these Person-properties more consistent.
#### new comment by 1728037 ####
Got it. I actually suspected something like this. We have similar design conflicts in the ontology that backs the Yahoo Knowledge Graph.
#### new comment by 170265 ####
@nicolastorzec - it's a variation of the tensions that always existed between XML schemas vs RDF schemas. One talks about data structures, the other about the things those structures describe. RDF has always been strong on the latter, weak on the former. It may now be interesting to try applying https://www.w3.org/TR/shacl/ to schema.org, although I think it still takes a per-document view and doesn't directly address the issue of descriptions spread across multiple linked documents.
</t>
  </si>
  <si>
    <t>Receipt and/or TaxReceipt</t>
  </si>
  <si>
    <t>the ability to generate an RDF purchase receipt (itemised ideally)</t>
  </si>
  <si>
    <t xml:space="preserve">#### new comment by 5718022 ####
seeAlso: 
https://github.com/ouisharelabs/food-dashboard
https://github.com/ouisharelabs/food-dashboard/issues/6
https://github.com/schemaorg/schemaorg/issues/458
http://demoschemed.appspot.com/allergy
</t>
  </si>
  <si>
    <t>privacy</t>
  </si>
  <si>
    <t>choiceOfLaw</t>
  </si>
  <si>
    <t>http://schema.org/choiceOfLaw 
expectedType: countryCode</t>
  </si>
  <si>
    <t xml:space="preserve">#### new comment by 13315406 ####
@mediaprophet would you care to expand on domainIncludes and use cases for this
#### new comment by 5718022 ####
Every website has a choice of law clause in their terms of service.
https://en.m.wikipedia.org/wiki/Choice_of_law_clause
Whilst laws may differ the agreement (regardless of how that is entered
into) construes the use of that service by way of the contract and it's
choice of law provisions.
In-turn the website is deemed to be operated by that jurisdiction and the
laws (and law enforcement obligations) of that territory apply to the
operator and its users.
Tim.h.
On Fri., 16 Jun. 2017, 6:30 pm Richard Wallis, &lt;notifications@github.com&gt;
wrote:
&gt; @mediaprophet &lt;https://github.com/mediaprophet&gt; would you care to expand
&gt; on domainIncludes and use cases for this
&gt;
&gt; —
&gt; You are receiving this because you were mentioned.
&gt; Reply to this email directly, view it on GitHub
&gt; &lt;https://github.com/schemaorg/schemaorg/issues/1662#issuecomment-308966832&gt;,
&gt; or mute the thread
&gt; &lt;https://github.com/notifications/unsubscribe-auth/AFdABhsZeW78hqESwTHrEyvrNIM3qtJnks5sEj0wgaJpZM4N7jZr&gt;
&gt; .
&gt;
#### new comment by 13315406 ####
OK understand the use now - are you proposing that the domaIncludes for such a property be http://schema.org/WebSite or something else?
~Richard
#### new comment by 5718022 ####
good idea.
noting, might also be useful for foaf records, so perhaps also add it as a
property here too: http://schema.org/DigitalDocument &gt;&gt;??
On Fri, 16 Jun 2017 at 18:56 Richard Wallis &lt;notifications@github.com&gt;
wrote:
&gt; OK understand the use now - are you proposing that the domaIncludes for
&gt; such a property be http://schema.org/WebSite or something else?
&gt;
&gt; ~Richard
&gt;
&gt; —
&gt; You are receiving this because you were mentioned.
&gt; Reply to this email directly, view it on GitHub
&gt; &lt;https://github.com/schemaorg/schemaorg/issues/1662#issuecomment-308972226&gt;,
&gt; or mute the thread
&gt; &lt;https://github.com/notifications/unsubscribe-auth/AFdABo38AYxGyklJGdqPL83sWgbfbxmHks5sEkM_gaJpZM4N7jZr&gt;
&gt; .
&gt;
</t>
  </si>
  <si>
    <t>prayerArea</t>
  </si>
  <si>
    <t>needed to be considered re: https://github.com/schemaorg/schemaorg/issues/1624 whilst considering it to be a seperate topic / civicStructure 
other notes:
footBath: "boolean"
ablution: "boolean"
prayerRoom: "boolean" 
AblutionSpaces: "boolean"</t>
  </si>
  <si>
    <t>Itemlist Example 1: Json+LD is invalid</t>
  </si>
  <si>
    <t>Multiple issues in the first example json+ld using Google STDD http://schema.org/ItemList</t>
  </si>
  <si>
    <t xml:space="preserve">Virtual Reality Schema Proposal </t>
  </si>
  <si>
    <t xml:space="preserve">Hi. I am working with a company that makes 3D cameras and provides hosting/embedding services for their client’s projects. Their clients, purchase the camera, and then use the company’s SaaS solutions to provide 3D photography and scanning services for their clients. At this moment, they’ve asked me to keep their name confidential until they get some clearance; but we wanted to get this conversation going with you as soon as possible. 
I’ve been with them to create structured data integrations not only for their site, but most importantly for the embedded 3D spaces their clients use to share their productions. Think YouTube—once a photographer uploads their photos to the system, they can then grab an embed URL, currently an iFrame source, to do with what they will. It’s this embed code we want to create proper schema markup that will allow us to identify my client, their customers, and their customer’s customer properly, when any of the embeds are shared throughout the Web.
The markup below is our attempt to extend the MediaObject to now include a VirtualRealityObject, just as AudioObject and VideoObject life within MediaObject. My client’s productions have their own file types, encoding types, media players, etc. All of which mimic the variety of properties shared between the sub-MediaObjects. Further, beyond my client, it seems this approach would facilitate the variety or growing properties and schemas related to the evolving world of VR and Mixed Reality media, assets, and experiences. 
This is my first stab at how we’d want to look at this being integrated. I went ahead an used the old extension markup, as I am not sure how to fully communicate with you in the new extension approach. Hoping to get some directives and insights from your minds at this point!
Thanks! Aaron
&lt;script type="application/ld+json"&gt;
{
"@context": "http://schema.org",
"@type": "MediaObject/VirtualRealityObject",
"name": "Name of the VirtualRealityObject",
"contentUrl": "https://xxxxxxxxxxxxx.com/3d-space/name-of-the-virtualrealityobject/",
"embedUrl": "https://xxxxxxxxxxxxx.com/show/?j=w5s4ugfhfghhy1LNii&amp;fghfsutm_source=play-content&amp;play=true",
"description": "This custom estate in a place, is a true masterpiece. More description of the VirtualRealityObject",
"productionCompany": {
"@type": "Organization",
"name": "Company that Uses Source Organization Camera/Services to Provide 3D Mapping Photography Services/Solutions",
"url": "http://urloftheproductioncompany.com/"
},
"publisher": {
"@type": "Organization",
"name": "NameOf3DCameraServiceManufacturer"
},
"sourceOrganization": {
"@type": "Organization",
"name": "****Name of Real Estate Company for which this was made****",
"url": "****http://linktotheirwebsite.com/****"
},
"datePublished": "2017-05-17",
"encodingFormat": "****ToBeDeterminedByClientDevelopmentTeam****",
"playerType": "****ToBeDeterminedByClientDevelopmentTeam****",
"name": "Name of the VirtualRealityObject",
"thumbnailURL": "https://xxxxxxxxxxxxx.com/3d-spaces/images/sampleimage.jpg",
"locationCreated": 	{
"@context": "http://schema.org",
"@type": "Place",
"geo": 	{	
"@type": "GeoCoordinates",
"latitude": "33.620405",
"longitude": "-117.792981"
}
}
}
&lt;/script&gt;
</t>
  </si>
  <si>
    <t xml:space="preserve">#### new comment by 5718022 ####
a.  My view is that this is more-likely to be a high-level concept of mixedReality; which may range from VR to a blend and perhaps also have implications for other IoT things; in-part, depending on the device(s). 
b.  It's unlikely people want kids catching pokemons on freeways.  therefore i was thinking of gameSafeZone or some similar concept. 
Another may be to provide information about allowedActivities  (which gets perhaps too complicated); or, have an array of values that have boolean responses. 
Point being; people probably don't want adult virtual graffiti being left on their home doorstep, unless of course they put it there themselves.   Not sure people want others trespassing to catch pokemons either.  
Similarly; perhaps drones need some sorta cues to know where to go and where not to. 
</t>
  </si>
  <si>
    <t>Hosted extensions are linked to '0.3-2f.schemaorgae.appspot.com'</t>
  </si>
  <si>
    <t>On http://schema.org/docs/schemas.html#hosted
The extensions in the list are linked to `*.0.3-2f.schemaorgae.appspot.com/` instead of `*.schema.org/`.
```html
&lt;ul&gt;
	&lt;li&gt;&lt;a href="http://auto.0.3-2f.schemaorgae.appspot.com"&gt;auto.schema.org&lt;/a&gt;&lt;/li&gt;
	&lt;li&gt;&lt;a href="http://bib.0.3-2f.schemaorgae.appspot.com"&gt;bib.schema.org&lt;/a&gt;&lt;/li&gt;
	&lt;li&gt;&lt;a href="http://health-lifesci.0.3-2f.schemaorgae.appspot.com"&gt;health-lifesci.schema.org&lt;/a&gt;&lt;/li&gt;
	&lt;li&gt;&lt;a href="http://iot.0.3-2f.schemaorgae.appspot.com"&gt;iot.schema.org&lt;/a&gt;&lt;/li&gt;
	&lt;li&gt;&lt;a href="http://meta.0.3-2f.schemaorgae.appspot.com"&gt;meta.schema.org&lt;/a&gt;&lt;/li&gt;
	&lt;li&gt;&lt;a href="http://pending.0.3-2f.schemaorgae.appspot.com"&gt;pending.schema.org&lt;/a&gt;&lt;/li&gt;
&lt;/ul&gt;
```</t>
  </si>
  <si>
    <t xml:space="preserve">#### new comment by 6901294 ####
This seems to be the case for links to extension terms on core type pages, too.
For example, on [`CreativeWork`](http://schema.org/CreativeWork) the links are:
* http://bib.3-2f.schemaorgae.appspot.com/publisherImprint
* http://bib.3-2f.schemaorgae.appspot.com/Atlas
* http://pending.3-2f.schemaorgae.appspot.com/CategoryCodeSet
* …
#### new comment by 13315406 ####
Thanks for highlighting this. 
I understand what is happening I've just got to get my head around how to stop it happening.
~Richard 
</t>
  </si>
  <si>
    <t>Action's target property should list URL as an expected type</t>
  </si>
  <si>
    <t>According to [https://schema.org/Action](https://schema.org/Action) the target property has an expected type of [https://schema.org/EntryPoint](https://schema.org/EntryPoint). However according to the [docs](https://schema.org/docs/actions.html#part-3) it can also take the form of a URL like so:
```
{
    "@context": "http://schema.org",
    "@type": "Movie",
    "name": "Footloose",
    "potentialAction" : {
    "@type": "WatchAction",
        "target" : "http://example.com/player?id=123"
    }
}
```
The docs seem correct as Google structured data uses also uses the target property as a URL type. In fact reading further, the docs also mention that the target property can take the form of an array of URL/EntryPoint types.</t>
  </si>
  <si>
    <t>Track W3C Verifiable Claims work - does schema.org fit somewhere?</t>
  </si>
  <si>
    <t>see https://www.w3.org/TR/verifiable-claims-use-cases/</t>
  </si>
  <si>
    <t xml:space="preserve">#### new comment by 5718022 ####
I think it does.  
#### new comment by 5718022 ####
https://github.com/w3c/vc-data-model/issues/33
#### new comment by 22481850 ####
http://schema.org/ClaimReview
#### new comment by 108611 ####
@danbri we are re-using schema.org where we can. It is a VCWG goal to ensure that its easy for search crawlers to eventually pick up on Verifiable Claims published as JSON-LD in web pages. This is a core use case. So, whatever we need to do to make that as easy as possible for you, let us know.
We have not yet decided on the URLs for the vocabularies, but if you think we could put the core vocabulary in schema.org (and rapidly iterate), then we should certainly make sure the VCWG is aware of that and works to that end.
In other words, we want to work w/ schema.org. The only question is how much interest there is from the schema.org side, how practical it will be to launch w/ ONLY schema.org, and what the vocabulary management implications are for doing so. Since we're dealing w/ digital signatures, legacy data could be corrupted if the wrong sorts of updates happen w/ schema.org. Happy to discuss it more in person at TPAC if you'd like... or even request a slot for you to speak to the VCWG at W3C TPAC (we meet Thu/Fri).
#### new comment by 5252362 ####
Manu,
 Schema.org is super interested in making this happen.
guha
On Mon, Oct 2, 2017 at 6:47 AM, Manu Sporny &lt;notifications@github.com&gt;
wrote:
&gt; @danbri &lt;https://github.com/danbri&gt; we are re-using schema.org where we
&gt; can. It is a VCWG goal to ensure that its easy for search crawlers to
&gt; eventually pick up on Verifiable Claims published as JSON-LD in web pages.
&gt; This is a core use case. So, whatever we need to do to make that as easy as
&gt; possible for you, let us know.
&gt;
&gt; We have not yet decided on the URLs for the vocabularies, but if you think
&gt; we could put the core vocabulary in schema.org (and rapidly iterate),
&gt; then we should certainly make sure the VCWG is aware of that and works to
&gt; that end.
&gt;
&gt; In other words, we want to work w/ schema.org. The only question is how
&gt; much interest there is from the schema.org side, how practical it will be
&gt; to launch w/ ONLY schema.org, and what the vocabulary management
&gt; implications are for doing so. Since we're dealing w/ digital signatures,
&gt; legacy data could be corrupted if the wrong sorts of updates happen w/
&gt; schema.org. Happy to discuss it more in person at TPAC if you'd like...
&gt; or even request a slot for you to speak to the VCWG at W3C TPAC (we meet
&gt; Thu/Fri).
&gt;
&gt; —
&gt; You are receiving this because you are subscribed to this thread.
&gt; Reply to this email directly, view it on GitHub
&gt; &lt;https://github.com/schemaorg/schemaorg/issues/1654#issuecomment-333539246&gt;,
&gt; or mute the thread
&gt; &lt;https://github.com/notifications/unsubscribe-auth/AFAlCigfovG2L5h0uvadiGl4ycaZPYJcks5soOlvgaJpZM4N2PMb&gt;
&gt; .
&gt;
#### new comment by 108611 ####
@rvguha Great, thanks for the response. I'll make sure the VCWG is aware of the desire to collaborate and we'll develop several strategies to get this stuff integrated w/ schema.org.
PS: @danbri @rvguha -- I'm sure the Verifiable Claims WG Chairs would love to have a short 30 minute slot to discuss this topic at W3C TPAC in a month. Let me know if there is a desire to do that and I can do the proper setup and introductions.
</t>
  </si>
  <si>
    <t>Non-financial reporting for Organizations</t>
  </si>
  <si>
    <t>Organisation have a number of business transparency documents that they publish, or are required to by laws of various countries to make public (often via their websites).
These are such things as:
- Human Rights Policy
- Modern Slavery Policy
- Ethical Employment Policy
- Environmental Policy
- Anti-Bribery Policy
- Conflict Mineral Statement
and associated reports and compliance statements (related to specific legislation)
- UK Modern Slavery Statement
- TISCA Statement
- Conflict Mineral Statement
Each of which are CreativeWorks
I see that recently there is proposal for an extension around diversityPolicy and other properties specific to NewsMediaOrganizations
I would like to propose that these become a more general extension related to non-financial reporting, or either way I would want to start an extension for non-financial reporting for the types of documents above.
I am the CTO for tiscreport.org which is currently the largest open data anti-slavery register, so you can see my interest here. Before I plough ahead on proposing any form of extension I wanted to pick your collective brains on the best approach.
My early thoughts were simply to have a set of new CreativeWork types, each of which could be attributed to belong to a specific Organization via sourceOrganization, but I note that diversityPolicy has gone down the route of being a property itself. I quite like that approach, but at first glance I think the following may fit better:
A nonFinancialReport property (or similar) for Organisations which would be a CreativeWork, and defined by the type of CreativeWork or a property.
As an added interesting tie-up, the statements often relate to legislation e.g. UK Modern Slavery Act statements relate to the UK Modern Slavery Act 2015 Section 54, which I guess would be an item that could be defined within the new Legislation extension and would be an ideal additional property.
Am I barking up the right tree? and is there advice on how best to approach this, or shall I keep going and propose this more formally?</t>
  </si>
  <si>
    <t>We need a construction that points to other metadata formats e.g. for datasets</t>
  </si>
  <si>
    <t>Perhaps a property called "seeAlso" (in the rdfs:seeAlso tradition)?
Schema.org is quite big but does not attempt to do everything. We have hosted and external extensions for vocabulary that is to some extend integrated with Schema.org's approach - e.g. expressed in the same data model, file formats, and maybe with partially aligned schemas. But sometimes there are formats that go substantially deeper and which are in separate files. In the datasets case, the CSVW format defines a JSON-LD based approach that describes the detailed structure of tabular datasets. Similarly, W3C Data Cube has its own approach (and its [spec](https://www.w3.org/TR/vocab-data-cube/) shows some preference for the Turtle format, which is unusual w/ Schema.org.)
Proposal:
1. Add a "seeAlso" property with semantics similar to W3C [rdfs:seeAlso](https://www.w3.org/TR/rdf-schema/#ch_seealso) but a stronger expectation of a machine readable file being at the other end.
2. Show examples of this where we use http://schema.org/fileFormat to indicate that format
3. Create short-cut subproperties of seeAlso for formats that we are particularly interested in, such as dataset details: "seeAlsoCSVW", "seeAlsoDataCube". The definitions of these properties would then link to the appropriate W3C specs, and allow concise markup rather than requiring a nested object.</t>
  </si>
  <si>
    <t xml:space="preserve">#### new comment by 170265 ####
Conclusions from talking with @natashafn:
There are two ideas mixed up here. 
One is about pointing to another document (which might be in a schema.org-oriented format e.g. HTML / JSON-LD / Microdata / RDFa, or might not). This is roughly "seeAlso", and is where we'd want to use fileFormat for a mimetype or if unregistered an URL like https://developers.google.com/public-data/overview
The other idea is about the relationship between a Dataset or DataDownload entity and something expressed in a more detailed descriptive (RDF-ish) vocabulary such as W3C CSVW or W3C DataCube or W3C VOiD. We might call this something like "moreDatasetDetails". For CSVW it might be a Table or a TableGroup, ... [to be continued]
#### new comment by 170265 ####
After slightly more discussion - suggest 'mainEntity' for the 2nd use case.
Multiple-types would be another option, e.g. something is both a schema:Dataset and qb:Dataset
#### new comment by 6750271 ####
A property like "datasetVocabulary" of Dataset that shows which specific vocabulary is used, would be handy. It could then refer to prelisted types like DataCube, CSVW or SDMX. 
But would this facilitate the discovery, use and reuse of data enough? Another option might be to advise to store public authoritative data(sets) in WIkiData. It it would it a lot easier to find, use and reuse this data.
</t>
  </si>
  <si>
    <t>http://auto.schema.org/emissionsCO2 has range inconsistency</t>
  </si>
  <si>
    <t>The text for http://auto.schema.org/emissionsCO2 implies one could use Number or QuantitativeValue, but formally, only Number is allowed.
Suggestion: Remove the text fragment that implies QuantitativeValue as a range or include QuantitativeValue in the list of permitted values.</t>
  </si>
  <si>
    <t xml:space="preserve">#### new comment by 6771512 ####
I do support adding QuantitativeValue to the range of http://auto.schema.org/emissionsCO2 .
</t>
  </si>
  <si>
    <t>seatingCapacity in the auto extension is redundant</t>
  </si>
  <si>
    <t xml:space="preserve">We have 
- seatingCapacity in auto.schema.org
and
- vehicleSeatingCapacity in core.
The former should be removed, it is likely a remainder of the split of the auto proposal into core and extension.
</t>
  </si>
  <si>
    <t xml:space="preserve">#### new comment by 671238 ####
Same for vehicleModelDate and modelDate.
#### new comment by 6771512 ####
If we decide to remove seatingCapacity from auto.schema.org, then in core we should rather have something more general than vehicleSeatingCapacity - perhaps seatingCapacity would be the best option since "seatingCapacity may also be useful for buildings, boats, classrooms, etc." as pointed out in #825
#### new comment by 170265 ####
I would advise to keep the property vehicle-specific for now.
We might add a general superproperty eventually but it would need some audit of the types it makes sense for, e.g. http://schema.org/Church might have a vehicle-like value, http://schema.org/MusicVenue  http://schema.org/MovieTheater http://schema.org/EventVenue .... ... are there other cases where non-vehicle seating capacities need to be described differently?
#### new comment by 6771512 ####
If I correctly understood, the result of our discussion "for now" should be like here: http://sdo-auto-fix.appspot.com/seatingCapacity
That is:
1) http://auto.schema.org/seatingCapacity is removed from the auto hosted extension  
2) schema.org core property "vehicleSeatingCapacity" is renamed to "seatingCapacity"
3) new schema.org core property "seatingCapacity" is vehicle-specific (i.e. it has only http://schema.org/Vehicle in its domain)
</t>
  </si>
  <si>
    <t>Schema Appspot URLs are indexed</t>
  </si>
  <si>
    <t xml:space="preserve">Appspot urls of Schema.org have been indexed and that's not good because we are duplicating the website:
Exemple :  [https://schemaorgae.appspot.com/Person](url)
![schema appspot](https://user-images.githubusercontent.com/5750656/26872598-6325ffc6-4b77-11e7-9882-3cd43686be19.png)
</t>
  </si>
  <si>
    <t xml:space="preserve">#### new comment by 13315406 ####
Thanks for this.  Yes we are aware of the problem here and I am currently looking into a solution that can work not only on the live site and its appspot view, but also on the webschemas.org and other test sites.
~Richard
#### new comment by 5750656 ####
Personnally i don't believe that we need to index webschemas.org and appspot. no-indexing them ould be better.
Adding Canonical poitning to the original URL on Schema.org would be a good quick-fix.
Aymen
#### new comment by 13315406 ####
That is our objective (to only index schema.org).
Unfortunately the pages are [currently] dynamically created which causes issues as to which domain is being addressed as some instances can support more than one.
Working on it!
#### new comment by 5750656 ####
I will be glad to help on that @RichardWallis  ;) 
</t>
  </si>
  <si>
    <t>gitter?</t>
  </si>
  <si>
    <t xml:space="preserve">Would be nice to add Gitter to the repo. </t>
  </si>
  <si>
    <t>Description for location is garbled</t>
  </si>
  <si>
    <t xml:space="preserve">The current description for [location](http://schema.org/location) reads:
&gt; The location of for example where the event is happening, an organization is located, or where an action takes place.
A couple of commas and some minor edits should make this clearer:
&gt; The location of, for example, where an event is happening, where an organization is located, or where an action takes place.
</t>
  </si>
  <si>
    <t>Display date of publication/ modification for each type</t>
  </si>
  <si>
    <t xml:space="preserve">It would be interesting to give users an idea about when each type was created/ added to Schema.org and when it was last modified.
</t>
  </si>
  <si>
    <t>Understanding somewhat opaque patterns for  when `@type` is declared in the schema.org context</t>
  </si>
  <si>
    <t xml:space="preserve">I believe [this is the official context file for schema.org](http://schema.org/docs/jsonldcontext.json), i.e. what we get when setting 
    "@context": "http://schema.org"
In the Schema.Org context file, I find it very difficult to generalize when a property will explicitly declare a type and when it does not. 
For instance, most properties which take data values that are `Date` or `DateTime` declare this, e.g:
            "datePublished": { "@id": "schema:datePublished", "@type": "Date"},
and nothing explicitly declares itself to be data type `Text` or `Integer`.  So far so good.  It seems like most things that take URLs declare `"@type": "@id"`.  I get that an `@id` is a URL, but still one might have thought to see `"@type": "URL"` be the way to specify a data type of URL, and that `"@type": "@id"`  would be used by node-valued properties like `author` or `editor`, but these tend not to declare any `@type` at all.  
Are these generalizations accurate?  Is this documented somewhere, with a rationale?
My reason for asking is that it can be difficult to accurately write a context that is designed to be a subset of `schema:org` terms, since any differences in type mean that a field won't compact, e.g:
```
{
"@context": { "datePublished": "http://schema.org/datePublished" },
"datePublished": "2017-05-26"
}
```
won't compact under a pure `schema.org` context. ([example in playground](https://json-ld.org/playground/#startTab=tab-compacted&amp;json-ld=%7B%22%40context%22%3A%7B%22datePublished%22%3A%22http%3A%2F%2Fschema.org%2FdatePublished%22%7D%2C%22datePublished%22%3A%222017-05-26%22%7D&amp;context=%7B%22%40context%22%3A%22http%3A%2F%2Fschema.org%22%7D))
</t>
  </si>
  <si>
    <t>Guidelines for creating/adding examples?</t>
  </si>
  <si>
    <t>I want to provide some examples. Do we have any guidelines that should be followed?
1. May I come up with the HTML or does it have to come from an existing page? If the latter, may I declutter it (e.g., fix invalid parts, remove `div` soup)?
2. May I come up with the content or does it have to come from an existing page? If the former, may I use names/quotes from existing works of fiction (e.g., movies)? If the latter, what about names of persons/organizations, possibly negative news articles, contact details etc.?
3. Should examples be minimal (if possible) so that they are primarily about one topic (e.g., how to add `BlogPosting` to `Blog`), or should they be more complex so that the same example could be used on different term pages (e.g., containing `WebPage` + `Blog` + `BlogPosting` + `Person` + `PostalAddress`, all connected)?
4. May some examples show "special" cases (like `itemref` in Microdata, `datatype` in RDFa, custom `@context` in JSON-LD, mixing vocabularies, …)?
And how should they be submitted? Issue, pull request, both together?</t>
  </si>
  <si>
    <t>Should the JSON-LD context specify that "paymentMethod" values are URIs?</t>
  </si>
  <si>
    <t>Broaden the domain of schema:issn</t>
  </si>
  <si>
    <t>Currently schema:issn is declared with a schema:domainIncludes on type Periodical only. While this is not strictly wrong according to the semantic of "domainIncludes", this is restrictive and might be misleading according to the possible kind of things on which an ISSN can be assigned; in particular **an ISSN can be assigned to any kind of series, but also to datasets or websites**. This is documented in the official ISSN documentation, the ISSN Manual, section 0.2 and 0.3 (see http://www.issn.org/understanding-the-issn/assignment-rules/issn-manual/#0-2-scope-of-issn and the PDF version at http://www.issn.org/wp-content/uploads/2013/09/ISSNManual_ENG2015_23-01-2015.pdf)
We thus suggest to broaden the domain of schema:issn to the following types :
- CreativeWorkSeries (which includes Periodicals)
- Blog
- Dataset
- Website
This suggestion has been discussed and approved by the ISSN International Center (http://www.issn.org/).</t>
  </si>
  <si>
    <t xml:space="preserve">#### new comment by 1728037 ####
+1
@danbri @RichardWallis @vholland @chaals ?
#### new comment by 13315406 ####
Makes sense. +1
#### new comment by 317113 ####
Generally +1
I'm not keen about the revised sentence in the description "You can repeat this property to identify its different medium versions." though; the direct antecedent of "its" is "this property" instead of the intended "serial publication" from the previous sentence, which will be confusing, and "different medium versions", while used in the ISSN documentation, will take more effort for the target audience to scan and understand than the original "different formats".
Perhaps "You can repeat this property to identify different formats of this serial publication." to maintain the structure of the original and repeating "serial publication" to tie the second sentence of the description back to the first?
#### new comment by 1728037 ####
Thanks for the feedback Dan.
I don't have a strong opinion either way. I will change later this week to provide more time for feedback. 
#### new comment by 2728945 ####
FYI, the ISSN numbers for the different formats of a continuing resource (e.g. printed vs. electronic) are aggregated into a single ISSN-L ("Linking ISSN") : http://www.issn.org/understanding-the-issn/assignment-rules/issn-manual/#3-1-designation-of-issn-l. The ISSN-L is a unique identifier for the continuing resource, independant from the medium/format.
#### new comment by 13315406 ####
I support @dbs's suggested tweaking of the description.
#### new comment by 317113 ####
@tfrancart Thanks! The members of the W3 Schema.org Bibliographic Extension group were made aware of the ISSN-L back in November 2013 and at that time agreed to [simply treat it as another instance of the repeatable schema:issn property for a given continuing resource](https://lists.w3.org/Archives/Public/public-schemabibex/2013Nov/0089.html). Such decisions can always be revisited, of course.
Ah, or were you implying a further refinement to the description, something like:
    You can repeat this property to identify different formats of, or the linking ISSN (ISSN-L) for, this serial publication.
#### new comment by 1728037 ####
+1 on treating ISSN-L as an instance of schema::issn for a given continuing resource. (see Dan's [link](https://lists.w3.org/Archives/Public/public-schemabibex/2013Nov/0089.html))
Regarding the definition, the one that explicitly includes the ISSN-L mention makes it more clear for publishers and consumers.
#### new comment by 1728037 ####
Committed new description per @dbs' suggestion. See https://github.com/schemaorg/schemaorg/pull/1669/commits/b5a2265153ca5522e7762d735a64b2d7054772a4
#### new comment by 170265 ####
I've merged #1669 - thanks all!
</t>
  </si>
  <si>
    <t>Add new type "FinalEvent" to support completion of an EventSeries</t>
  </si>
  <si>
    <t xml:space="preserve">New property in Wikidata:  https://www.wikidata.org/wiki/Property_talk:P3967
Different than http://schema.org/subEvent
Different than http://schema.org/superEvent
Example:
This would support the idea of any final matchup game.
The "2017 FIFA World Cup Final" game at the end of the long tournament road, and its knockout stages.
The "Stanley Cup FInal" game
This new proposed type would be used as an additional new property on https://pending.schema.org/EventSeries
References #447 </t>
  </si>
  <si>
    <t xml:space="preserve">#### new comment by 4692272 ####
Can a series be a FinalEvent?
I ask because the example of "Stanley Cup Final" is itself, a best of 7, so I am not sure if you are saying the series is the end of the playoffs or the finals series is tied 3-3 and the last game is the true finals.
#### new comment by 986438 ####
@vholland We need a new type to represent the final last game of any EventSeries.  So that we can clearly name it and say other important things about that final last game.  Wikidata had the same needs if you look at the link I provided.  (this is not about Finals, which is an EventSeries itself....but about FINAL game)
</t>
  </si>
  <si>
    <t>Add "signed form" as new property for a Language</t>
  </si>
  <si>
    <t>To help support more accessibility needs. #270
https://www.wikidata.org/wiki/Property_talk:P3969
Examples:
English -&gt; signed form -&gt; MCE (ref: https://en.wikipedia.org/wiki/Manually_coded_English )
Esperanto -&gt; signed form -&gt; Signuno ( ref: https://www.duolingo.com/comment/17895983/Gestuno-planita-signolingvo-kaj-Esperanto )</t>
  </si>
  <si>
    <t>Improve LoanOrCredit "amount" property description</t>
  </si>
  <si>
    <t xml:space="preserve">"the amount of money" is not very informative.  This needs to be more descriptive.
Suggested new description:
the loan amount or line of credit extended to the customer.
</t>
  </si>
  <si>
    <t>Update JSON-LD's external ns context prefix list</t>
  </si>
  <si>
    <t>1. Copy from RDFa/JSON-LD recent update at https://lists.w3.org/Archives/Public/public-rdfa/2017May/0003.html (checking for conflicts)
2. Consider #1635 #1634</t>
  </si>
  <si>
    <t>alias value to @value</t>
  </si>
  <si>
    <t>This sort of goes with #1634 but should probably be considered independently (hence the separate PRs).
The JSON-LD context aliases `id` and `type` to their @ variants, but not `value` to `@value`. If one adopts these aliases (which are nice) this leads to strange cases for parsed literals in which you get `{ "id": "rdf:HTML", "@value": "&lt;p&gt;…&lt;/p&gt;" }`.
Optics, ergonomics, etc. matter, so this little bit would surely help clean that up and make it look neat to newcomers.</t>
  </si>
  <si>
    <t xml:space="preserve">#### new comment by 170265 ####
Unlike 'id' and 'type', we have a property called 'value': http://schema.org/value
Perhaps it can be generalized?
#### new comment by 38491 ####
Duh, I thought of that and then somehow forgot. ☕️
That said, I wonder if the two could usefully overlap without destroying the underlying RDF model. Maybe @msporny would have an idea?
#### new comment by 46296 ####
@darobin In JSON-LD 1.0, there is no way for a term to be interpreted in two different ways: it either expands to `http://schema.org/value` or `@value`, not both or either.
Note that the use of `@value` in schema.org markup is likely not that wide-spread, as the schema.org context does not use `@type: @id` for many terms, so values will generally be interpreted as literals anyway. The issue may come up when an author wants to associate a datatype with the value other than the default, but this is advanced markup, so the use of `@value` probably isn't a real issue, and it can be avoided by using a local context.
The work in JSON-LD 1.1 _does_ allow terms to take on different values; for example, for the property `http://schema.org/name`, a terms-specific context could be defined that expands `value` to `@value`, but I wouldn't expect the schema.org to make general use of this ability, presuming that the 1.1 version were ever adopted.
I'd suggest just forgetting this issue and not trying to create a more "friendly" term for `@value`.
#### new comment by 108611 ####
&gt; ```{ "id": "rdf:HTML", "@value": "&lt;p&gt;…&lt;/p&gt;" }```
Yes, that's horrible and most Web devs, including yours truly, will run away screaming upon the sight of such a monstrosity. If you can't alias @value, which we can't w/o backwards-compat issues in schema.org, the next best thing would be something like this:
You could use JSON-LD's type coercion mechanism, but in a way that is hidden for developers. So, schema.org could define a new JSON-LD Context term for HTML content items:
```javascript
"contentHtml": {"@id": "schema:contentHtml", "@type": "rdf:HTML"}
```
and that would give you the clean expression that most web devs would like to see:
```javascript
  "contentHtml": "&lt;p&gt;Hello&amp;nbsp;world!&lt;/p&gt;"
```
while still allowing them to use the old term for the raw content:
```javascript
  "content": "Hello world!",
  "contentHtml": "&lt;p&gt;Hello&amp;nbsp;world!&lt;/p&gt;"
```
</t>
  </si>
  <si>
    <t>alias HTML to rdf:HTML</t>
  </si>
  <si>
    <t>Experience shows that when using parsed literals some people see the string "rdf" and immediately have an allergic reaction. Beyond that, the `rdf` bit is rather unrelated to the fact that this is HTML and feels like a strange magic string. This small patch aliases `HTML` to `rdf:HTML` so that one can write `"description": { "@type": "HTML", "@value": "&lt;p&gt;…&lt;/p&gt;" }` and make things look pretty self-evident and obvious.
(I hope this is the right way to change this, I wasn't 100% clear exactly on the correct indirection or how to test this.)</t>
  </si>
  <si>
    <t>ItemAvailability availability enumeration missing OnBackorder / BackorderOnly</t>
  </si>
  <si>
    <t>I find this lacking in the enumeration, could this be added or should one resonably use PreOrder for this eventhough it's not the same thing ?</t>
  </si>
  <si>
    <t>Exhibition type for art events</t>
  </si>
  <si>
    <t>As an artist I take part to art exhibitions that can be either SOLO or GROUPED events,
In grouped events I need to be able to list the other artists and techniques  (possibly their fields of work (author, painter).
There are no tickets for sale (as the events field "offers" implies), and most of the time the prices are not given on the web.
The other point is that I'm not hosting the shows. Places can be art galleries, or "ateliers", or art fairs.
Thx for advice</t>
  </si>
  <si>
    <t>PropertyValueSpecification documentation should be linked to Action and actions.html</t>
  </si>
  <si>
    <t xml:space="preserve">We don't have any incoming properties listed for PropertyValueSpecification
Yet in http://schema.org/docs/actions.html we show how &lt;property&gt;-input and &lt;property&gt;-output can be used with the Actions system. This is not clear from PropertyValueSpecification or from Action, because these are pseudo-properties. 
Also note that our webapp has custom code that notes if anyone visits /xyz-input or /xyz-output (for all genuine property names) e.g. http://schema.org/price-input and explains 
&gt; "Looking for an Action-related property? Note that xyz-input and xyz-output have special meaning. See also: price"
... we could update this too.
/cc #176 #1272 
</t>
  </si>
  <si>
    <t>Help me with schema, catalogs</t>
  </si>
  <si>
    <t>Greetings!
I have been studying schema.org for a very long time, but I can not choose the goods needed for catalogs.
Example page http://anspb.ru/offers/residential/sale/flats/close-to-park
- The page has the essence of filtration - Apartments for sale near the park
- Below is the description of the filter
- Below I show the number of options: Showing 43 options
- And even lower - goods that are subject to filtration.
1. Pages of this type are more than 5000 on the site
2. All these goods are sold by one organization.
3. These are different goods, united under a common criterion
I considered such a micro-markup as
Http://schema.org/AggregateOffer
Http://schema.org/SomeProducts
What micro-markup would be used more correctly? Help me choose the right one.
Best regards,
Alexander Team
anspb.ru</t>
  </si>
  <si>
    <t>Incorrect property declared in JSON-LD examples for Question, Answer</t>
  </si>
  <si>
    <t xml:space="preserve">The following pages:
[http://schema.org/Answer](http://schema.org/Answer)
[http://schema.org/Answer](http://schema.org/Question)
Both contain this code in a JSON-LD example:
    "text": "What is attr_accessor in Ruby?",
    "upvoteCount": "196",
    "text": "I am having difficulty understanding Ruby attr_accessors, can someone explain them?",
As per the microdata and RDFa versions, the first `text` declaration should actually be `name`; here is the code corrected:
    "name": "What is attr_accessor in Ruby?",
    "upvoteCount": "196",
    "text": "I am having difficulty understanding Ruby attr_accessors, can someone explain them?",
</t>
  </si>
  <si>
    <t>Add a PublicToilet type</t>
  </si>
  <si>
    <t xml:space="preserve">This has often cropped up in conversation but we never put the time into actually adding the vocabulary. I suggest we add a type for PublicToilet as it addresses a fundamental and universal truth of human experience. 
Also specifically I would like to use it for two case studies:
* #254 - physical accessibility of places. We have discussed this before but got stuck on details/scope.
* #1623 - mapping of tabular data into schema.org descriptions. There are various efforts to make available datasets describing public toilets, their locations and other properties, typically using tabular data.
### Proposed definition
* The English Wikipedia says "A public toilet is a room or small building containing one or more toilets (and possibly also urinals) which is available for use by the general public, or by customers or employees of certain businesses."; this seems reasonable (Wikidata:
 [Q813966](https://www.wikidata.org/wiki/Q813966)).
* supertype would be [CivicStructure](http://schema.org/CivicStructure), i.e. a kind of [Place](http://schema.org/Place).
* We should show how to apply existing vocabulary for opening hours, locations, constraints on intended users including gender. Again from Wikipedia, "Public toilets are commonly separated into male and female facilities, although some can be unisex, particularly the smaller or single-occupancy types. Increasingly, public toilets are accessible to people with disabilities.".
* We should examing open data datasets and try to match as much of their expressivity as possible. This can be explored via W3C CSVW mappings, per #1623.
### Sample datasets 
#### UK, thanks to GDS for details
From a UK [initiative](http://incentive.opendata.esd.org.uk/) in which various datasets (including public toilets data) were published by local authorities (exploratory / non-mandatory so only partial coverage).
*  [UK PublicToilets schema documentation](http://schemas.opendata.esd.org.uk/PublicToilets) including [pdf overview](http://schemas.opendata.esd.org.uk/PublicToilets/LocalOpenDataIncentiveSchemePublicToiletsSchemaGuidance.pdf) and [github](https://github.com/esd-org-uk/schemas/tree/master/PublicToilets).
 * The published toilets data to this schema by participating councils is available on data.gov.uk and on the [LGA’s open data resources pages](http://datasets.opendata.esd.org.uk/?schema=Public+toilets+(LGA)).
* An aggregation tool is [also available](http://aggregator.opendata.esd.org.uk/details?&amp;schemaURI=http%3a%2f%2fschemas.opendata.esd.org.uk%2fPublicToilets)
- this creates a csv of all the data published to the schema (see the link at the bottom of the page in the previous [link](http://datasets.opendata.esd.org.uk/?schema=Public+toilets+(LGA))).
* [The Great British Toilet Map](https://greatbritishpublictoiletmap.rca.ac.uk/) (generated from this data)
Related UK data
* e.g. [Northumberland data](http://opendata.northumberland.gov.uk/datasets/public-toilets/)
* [Rushmoor](http://data.gov.uk/dataset/98f3eaac-fcac-438d-a284-c50bd9ef1fd1)
* [Banes / Bath](https://bath.azure-westeurope-prod.socrata.com/browse?category=Health&amp;utf8=%E2%9C%93) via Socrata. /cc @ldodds
#### Other / misc
* [Australian National Public Toilet Map](https://researchdata.ands.org.au/national-public-toilet-map/643964?source=suggested_datasets) e.g. [Melbourne](https://data.melbourne.vic.gov.au/browse?tags=toilets&amp;utf8=%E2%9C%93)
</t>
  </si>
  <si>
    <t xml:space="preserve">#### new comment by 170265 ####
/cc @chaals re #254, @jenit + @gkellogg re CSVW/#1623
#### new comment by 170265 ####
1st cut draft is in the pending section of the (editorial staging site) http://pending.webschemas.org/PublicToilet
It has no treatment of the gender issue, yet.
#### new comment by 986438 ####
@danbri there is no gender issue. Toilets don't care.
#### new comment by 170265 ####
@thadguidry we get to describe the world as it is, rather than the world as we'd like it to be. Given schema.org's search-oriented focus, helping people find toilets that they can comfortably use seems a good usecase. And comfort here will inevitably involve matters including physical accessibility and social comfort including gender-related expectations. 
FWIW the UK schema linked above has these values for 'category':
&gt; Female; Male;  Female and male; Unisex; Male urinal;  Children only;  None
I wonder whether subtyping might be the best-fit for expressing these; it isn't a pure 'gender' property but also includes ('Male urinal') the kind of toilet facilities offered. Let's see what other countries / datasets have to say on the matter.
#### new comment by 170265 ####
Perhaps as a stopgap mapping for prototypes, we could therefore represent strings like "Male urinal" as a http://schema.org/category on the Place (although 'category' doesn't technically apply to Place, at least yet).
#### new comment by 986438 ####
@danbri It was a joke.  Forgot to include my smiley face :)  In the States, we're dealing with public pushback of laws allowing cross-gender access even in elementary schools (little boy allowed to go into little girls restroom if he tells teacher he feels more like a girl today).  For what its worth, I think folks here are just making too big a deal out of nothing and paranoia is running rampant.
But I am completely on-board with this proposal and agree with you and Tim @mediaprophet
#### new comment by 5718022 ####
I think the US term might be restRoom?  Other places bathRoom?
The schema is actually more complicated than one would give it credit for.
Including typesoftoilets, Disabled access, hot/cold water,
babychangetables, sanitaryDisposal, opening hours, syringeBins, shower,
male/female/mixed, ElectricalOutlets, nightlighting,
Not sure about the squirter thing vs. toiletPaper, toiletseatprotectors,
Ratings,
GPS coordinates,
Not sure what else....??
Tim.h.
On Mon., 15 May 2017, 11:59 pm Thad Guidry, &lt;notifications@github.com&gt;
wrote:
&gt; @danbri &lt;https://github.com/danbri&gt; It was a joke. Forgot to include my
&gt; smiley face :) In the States, we're dealing with public pushback of laws
&gt; allowing cross-gender access even in elementary schools (little boy allowed
&gt; to go into little girls restroom if he tells teacher he fells more like a
&gt; girl today). For what its worth, I think folks here are just making too big
&gt; a deal out of nothing and paranoia is running rampant.
&gt;
&gt; But I am completely on-board with this proposal and agree with you and Tim
&gt; @mediaprophet &lt;https://github.com/mediaprophet&gt;
&gt;
&gt; —
&gt; You are receiving this because you were mentioned.
&gt; Reply to this email directly, view it on GitHub
&gt; &lt;https://github.com/schemaorg/schemaorg/issues/1624#issuecomment-301483456&gt;,
&gt; or mute the thread
&gt; &lt;https://github.com/notifications/unsubscribe-auth/AFdABrGhwMEuOvecHvXBK2xqZv-4iO8wks5r6FpLgaJpZM4NZ_p6&gt;
&gt; .
&gt;
#### new comment by 5718022 ####
Could also list vendingMachines (ie: condoms, sanitaryNapkins(?)), Oh and
drinking water...  Mirrors (and mirrorType?)
Whether their free, available for public use, customer use, fee payable
facilities, attendants, etc.
It's late.  Happy to write a more formal response tomorrow.
Might find a place becomes more.marketable with a good way to promote a
clean and comfortable "bathroom".
Tim.h.
On Tue., 16 May 2017, 12:10 am Timothy Holborn, &lt;timothy.holborn@gmail.com&gt;
wrote:
&gt; I think the US term might be restRoom?  Other places bathRoom?
&gt;
&gt; The schema is actually more complicated than one would give it credit
&gt; for.  Including typesoftoilets, Disabled access, hot/cold water,
&gt; babychangetables, sanitaryDisposal, opening hours, syringeBins, shower,
&gt; male/female/mixed, ElectricalOutlets, nightlighting,
&gt;
&gt; Not sure about the squirter thing vs. toiletPaper, toiletseatprotectors,
&gt; Ratings,
&gt; GPS coordinates,
&gt;
&gt; Not sure what else....??
&gt;
&gt; Tim.h.
&gt;
&gt; On Mon., 15 May 2017, 11:59 pm Thad Guidry, &lt;notifications@github.com&gt;
&gt; wrote:
&gt;
&gt;&gt; @danbri &lt;https://github.com/danbri&gt; It was a joke. Forgot to include my
&gt;&gt; smiley face :) In the States, we're dealing with public pushback of laws
&gt;&gt; allowing cross-gender access even in elementary schools (little boy allowed
&gt;&gt; to go into little girls restroom if he tells teacher he fells more like a
&gt;&gt; girl today). For what its worth, I think folks here are just making too big
&gt;&gt; a deal out of nothing and paranoia is running rampant.
&gt;&gt;
&gt;&gt; But I am completely on-board with this proposal and agree with you and
&gt;&gt; Tim @mediaprophet &lt;https://github.com/mediaprophet&gt;
&gt;&gt;
&gt;&gt; —
&gt;&gt; You are receiving this because you were mentioned.
&gt;&gt; Reply to this email directly, view it on GitHub
&gt;&gt; &lt;https://github.com/schemaorg/schemaorg/issues/1624#issuecomment-301483456&gt;,
&gt;&gt; or mute the thread
&gt;&gt; &lt;https://github.com/notifications/unsubscribe-auth/AFdABrGhwMEuOvecHvXBK2xqZv-4iO8wks5r6FpLgaJpZM4NZ_p6&gt;
&gt;&gt; .
&gt;&gt;
&gt;
#### new comment by 5718022 ####
Sorry.  Forgot accessibility.  Ie: handrails, et.al.
Important for elderly.
On Tue., 16 May 2017, 12:16 am Timothy Holborn, &lt;timothy.holborn@gmail.com&gt;
wrote:
&gt; Could also list vendingMachines (ie: condoms, sanitaryNapkins(?)), Oh and
&gt; drinking water...  Mirrors (and mirrorType?)
&gt;
&gt; Whether their free, available for public use, customer use, fee payable
&gt; facilities, attendants, etc.
&gt;
&gt; It's late.  Happy to write a more formal response tomorrow.
&gt;
&gt; Might find a place becomes more.marketable with a good way to promote a
&gt; clean and comfortable "bathroom".
&gt;
&gt; Tim.h.
&gt;
&gt; On Tue., 16 May 2017, 12:10 am Timothy Holborn, &lt;timothy.holborn@gmail.com&gt;
&gt; wrote:
&gt;
&gt;&gt; I think the US term might be restRoom?  Other places bathRoom?
&gt;&gt;
&gt;&gt; The schema is actually more complicated than one would give it credit
&gt;&gt; for.  Including typesoftoilets, Disabled access, hot/cold water,
&gt;&gt; babychangetables, sanitaryDisposal, opening hours, syringeBins, shower,
&gt;&gt; male/female/mixed, ElectricalOutlets, nightlighting,
&gt;&gt;
&gt;&gt; Not sure about the squirter thing vs. toiletPaper, toiletseatprotectors,
&gt;&gt; Ratings,
&gt;&gt; GPS coordinates,
&gt;&gt;
&gt;&gt; Not sure what else....??
&gt;&gt;
&gt;&gt; Tim.h.
&gt;&gt;
&gt;&gt; On Mon., 15 May 2017, 11:59 pm Thad Guidry, &lt;notifications@github.com&gt;
&gt;&gt; wrote:
&gt;&gt;
&gt;&gt;&gt; @danbri &lt;https://github.com/danbri&gt; It was a joke. Forgot to include my
&gt;&gt;&gt; smiley face :) In the States, we're dealing with public pushback of laws
&gt;&gt;&gt; allowing cross-gender access even in elementary schools (little boy allowed
&gt;&gt;&gt; to go into little girls restroom if he tells teacher he fells more like a
&gt;&gt;&gt; girl today). For what its worth, I think folks here are just making too big
&gt;&gt;&gt; a deal out of nothing and paranoia is running rampant.
&gt;&gt;&gt;
&gt;&gt;&gt; But I am completely on-board with this proposal and agree with you and
&gt;&gt;&gt; Tim @mediaprophet &lt;https://github.com/mediaprophet&gt;
&gt;&gt;&gt;
&gt;&gt;&gt; —
&gt;&gt;&gt; You are receiving this because you were mentioned.
&gt;&gt;&gt; Reply to this email directly, view it on GitHub
&gt;&gt;&gt; &lt;https://github.com/schemaorg/schemaorg/issues/1624#issuecomment-301483456&gt;,
&gt;&gt;&gt; or mute the thread
&gt;&gt;&gt; &lt;https://github.com/notifications/unsubscribe-auth/AFdABrGhwMEuOvecHvXBK2xqZv-4iO8wks5r6FpLgaJpZM4NZ_p6&gt;
&gt;&gt;&gt; .
&gt;&gt;&gt;
&gt;&gt;
#### new comment by 5718022 ####
@danbri  based in AU conditions, i've outlined the following below.  I think the main 'big' thing is whether they're squat toilets or based on the design of the porcelain throne.  
The other thing i note, is that some use hand-dryers, paper towel, toilet paper or water squirter alternatives; and i'm not sure what the cultural implications are broadly speaking.  I've therefore added "toiletType". 
with respect to the cultural implications, i started: https://github.com/schemaorg/schemaorg/issues/1661 
notes: 
Name: "text"
Male: "boolean"	
Female: "boolean"	
Unisex: "boolean"	
FacilityType: "text"
ToiletType: "text"
accessibleMale: "boolean"
accessibleFemale: "boolean"
accessibleUnisex: "boolean"
paymentRequired: "boolean"	
keyRequired: "boolean"
keyLocation: "text" (or url?  ie: cafe or service station has the key to a public toilet)
handDryer: "boolean"
BabyChange: "boolean"	
Showers: "boolean"	
DrinkingWater: "boolean"	
SharpsDisposal: "boolean"
SanitaryDisposal: "boolean"
seatCovers: "boolean"
bidetShower: "boolean"
bidet: "boolean"
footBath: "boolean"
ablution: "boolean"
Parking: "boolean"
ParkingAccessible: "boolean"
WIKIDATA ENTRIES
https://www.wikidata.org/wiki/Q813966 (PUBLIC TOILET)
#### new comment by 23193154 ####
Really pleased to see that this has been picked up by the community and conversations continue. I was part of the team working on the original schema from the [incentive scheme](http://incentive.opendata.esd.org.uk/), and it's interesting to see lots of additional properties being mentioned.
The scope of our work was to encourage local authorities to publish more open data and train them to do so, but many of the properties you've suggested were left out, simply because it would take too much effort for strained LA teams to collect the data. But I imagine that could be easily overcome by starting a project akin to [OpenBenches](https://openbenches.org/) for public toilets.
#### new comment by 1728037 ####
Shall we also capture gender-and-age-based restrictions?
=&gt; e.g., "Boys older than 4yo must use the Men’s restroom" 
Note that similar restrictions can be found at local gyms and swimming pools:
=&gt; e.g., "Lap lanes are for children OVER SIX"
</t>
  </si>
  <si>
    <t>Show how to use W3C CSVW rdf mappings to extract Schema.org from CSVs</t>
  </si>
  <si>
    <t>W3C's [CSVW](https://www.w3.org/2013/csvw/wiki/Main_Page) format provides a JSON-LD-oriented representation of CSV and other tabular data files. In addition to describing the general properties of a tabular file (or collection of files), it also provides the ability to "look inside" the actual data  rows/cells using annotations that map those values into factual claims.
The W3C work supersedes Schema.org's own community discussions (see [LookInside](https://www.w3.org/wiki/WebSchemas/LookInside) in W3C webschemas wiki) and our [position paper](https://www.w3.org/2013/04/odw/odw13_submission_53.pdf) from W3C's 2013 [workshop](https://www.w3.org/2013/04/odw/papers). 
The [generating RDF](https://www.w3.org/TR/2015/REC-csv2rdf-20151217/) spec is the most important for these purposes, although see also the [model](https://www.w3.org/TR/2015/REC-tabular-data-model-20151217/), [metadata](https://www.w3.org/TR/2015/REC-tabular-metadata-20151217/), [json](https://www.w3.org/TR/2015/REC-csv2json-20151217/), [usecases](https://www.w3.org/TR/2016/NOTE-csvw-ucr-20160225/), [html embedding](https://www.w3.org/TR/2016/NOTE-csvw-html-20160225/) [use cases](https://www.w3.org/TR/2016/NOTE-csvw-ucr-20160225/) and [primer](https://www.w3.org/TR/2016/NOTE-tabular-data-primer-20160225/) documents. 
Section 7.3 of the "generating RDF" spec includes a full [schema.org example](https://www.w3.org/TR/2015/REC-csv2rdf-20151217/#example-events-listing) inspired by Google's existing support for JSON-LD [music event](https://developers.google.com/search/docs/data-types/events) description ([blog post](https://webmasters.googleblog.com/2014/03/musical-artists-your-official-tour.html)).
* @gkellogg has a blog post on [implementing csvw](http://www.greggkellogg.net/2015/04/implementing-csv-on-the-web/)
* There are other implementations - https://github.com/sebneu/csvw-parser + @jenit has a ruby implementation (@@url?)
* @danbri has a [Javascript demo](http://danbri.org/2016/browserdemo/helloworld.html) prototyping an approach to clientside implementation that is compatible with many of Google's structured data features.
It would be good to have an informal case study that shows how this technology can map fairly arbitrary CSV files into a Schema.org "view" of the data.</t>
  </si>
  <si>
    <t xml:space="preserve">#### new comment by 46296 ####
@JeniT's implementation is [CSVLint](https://csvlint.io), which is available on [GitHub](https://github.com/theodi/csvlint.rb).
Also, see the [CSVW Implementation Report](http://w3c.github.io/csvw/publishing-snapshots/PR-earl/earl.html).
#### new comment by 46296 ####
The [RDF Distiller](http://rdf.greggkellogg.net/) also supports transforming CSV to RDF, using the [Ruby Gem](https://github.com/ruby-rdf/rdf-tabular).
</t>
  </si>
  <si>
    <t>Product Should also Support dateModified</t>
  </si>
  <si>
    <t xml:space="preserve">Really important for modifiable products. Right now people need to use CreativeWork or hentry which does not make entire sense. </t>
  </si>
  <si>
    <t>Manufacturer Only Supports Type Organization</t>
  </si>
  <si>
    <t>If this is an eCommerce Product that freelancers have the ability to add items then they do not fall under the category of an Organization. 
Manufacturer should also support Person.</t>
  </si>
  <si>
    <t>How to deal with new extension!</t>
  </si>
  <si>
    <t>Hello, Everyone!
We are working on a website for ranking the airlines and airports. As we have no particular Schema for these topics, I am looking for some documents or help to know How can I make an extension to rate Airlines and Airports.
I look forward to hearing your fantastic ideas.
Best</t>
  </si>
  <si>
    <t xml:space="preserve">#### new comment by 986438 ####
Rank airlines / airports from all 3 perspectives.... Airline companies, Pilots, and consumers.  Not just consumers.
#### new comment by 3761451 ####
We have our way to rank them include their Aeroplanes, Service, Price, etc. But I am wondering how I can use reviewed/hosted extension for this.
#### new comment by 13315406 ####
Firstly the question to ask is _does this warrant the creation of an extension_ to do this or does the current vocabulary, with some examples, and possibly a few proposed tweaks satisfy  your use case.
We have [Review](http://schema.org/Review), [Rating](http://schema.org/Rating) and 
[AggregateRating](http://schema.org/AggregateRating), which can be used to describe an [Organization](http://schema.org/Organization) and or a [Service](http://schema.org/Service)  These are currently being extended via issue #1589 with [CriticReview](http://webschemas.org/CriticReview) and [UserReview](http://webschemas.org/UserReview) subtypes.
If you believe an extension would be needed to group together a set of types and properties to fully describe this, and similar, domains,  I can recommend my three part "_Schema.org in practice_" article series: [part 1](http://dataliberate.com/2016/02/10/evolving-schema-org-in-practice-pt1-the-bits-and-pieces/), [2](http://dataliberate.com/2016/02/25/evolving-schema-org-in-practice-pt2-working-within-the-vocabulary/), and [3](http://dataliberate.com/2016/03/01/evolving-schema-org-in-practice-pt3-choosing-where-to-extend/), plus the [How We Work](http://schema.org/docs/howwework.html) documentation to help guide your work.
#### new comment by 2939046 ####
In addition to the recommendation of Richard's excellent three part guide, you can also check out the two webinars he did for DCMI (Dublin Core Metadata Initiative) on schema.org extensions. The first uses the bibiographic extension as an discussion example and the second is a more technical intro.
&gt;Part 1:
https://www.youtube.com/watch?v=LlYNb7D9E94&amp;t=13s
Part 2:
https://www.youtube.com/watch?v=WrnjO5zS_t0&amp;t=3s
</t>
  </si>
  <si>
    <t>Just asking nicely for an example of JSON-LD when using schema.org ...</t>
  </si>
  <si>
    <t>I am sorry, but I have been at it for 3 days now and seem no closer to understanding how we "markup" types that do not exist in schema.org.   See my previous post at: #1612
I would like to use JSON-LD for SERP (as Google has stated this is the direction they are moving and also stated that JSON-LD is the "recommended" method of choice); the gods have spoken, so we mere mortals must obey ... 
Martin was kind enough to reply to my previous post and did try to point me in the right direction (but I have not found any specific examples of using JSON-LD in the documentation; clearly I am missing something).  Can someone (anyone) please provide at least a basic example (or link to an example) **of how to markup types (or in my case, dwelling types) that do not formally exist in schema.org**?
Martin stated:
&gt; The simplest solution is to include the exact category in the label and description properties.
Ok, but how? just a small example snippet would go a long way in helping those of us that are completely new to this.
Thanks in advance.</t>
  </si>
  <si>
    <t>`weight` should expect a `Mass` typed value</t>
  </si>
  <si>
    <t>The range of the property [`weight`](http://schema.org/weight)(of a person or product) should include also [`Mass`](http://schema.org/Mass), in addition to `QuantitativeValue`.
It is the same as `height`, which includes the type `Distance` as well as `QuantitativeValue`.</t>
  </si>
  <si>
    <t xml:space="preserve">#### new comment by 658047 ####
I guess, so long as schema.org's aims are limited to global/world-wide, but no more
#### new comment by 986438 ####
@philbarker Now Phil...you know you'd be the first to book that Martian Hut for a week with that killer view of rock and sand. :)
#### new comment by 671238 ####
I object this, because the current range of http://schema.org/QuantitativeValue allows using
- multiple units of measurements (kg, ounces, etc. based on UNCEFACT Common Codes)
- point values, closed and open intervals (1 kg, up to 1 kg, 1 kg or less)
- value references (1kg at a certain humidity or date)
etc.
The whole http://schema.org/QuantitativeValue model is a very powerful mechanism for quantitative values of any kind. Mass is from the older branch of schema.org and much weaker.
Now, you could argue to make http://schema.org/Mass a subtype of http://schema.org/QuantitativeValue. Conceptually, this makes sense, but practically, you will make generating markup much more powerful, because when e.g. converting a table of product features into markup, you have to guess which properties refer to a mass and then change the markup pattern for these properties from http://schema.org/QuantitativeValue to http://schema.org/Mass.
Such case-by-case variations of markup patterns are from hell for Web developers, and they gain very little for the consumer of the data. The latter can guess from a set of UN/CEFACT Common Codes that the quantitative value or the property refers to a mass anyway. And without standardizing the semantics of the property (which is difficult across a broad array of contexts - product weights, weights in scientific experiments, etc.), little is gained.
Keep in mind that schema:weight is actually pretty ambigous - does it mean "item weight", "item weight with accessories/cabling", or "package weight"?
Globally shared vocabularies are complex systems with many side-effects. Striving for more conceptual clarity does not automatically improve the ability of consumers of the data to interpret it properly, e.g. because of adverse effects on data quality (e.g. people will make more mistakes or fill in nonsense) or data coverage (people will not populate properties that are too difficult to derive from existing databases).
Best wishes
Martin
-----------------------------------
martin hepp  http://www.heppnetz.de
mhepp@computer.org          @mfhepp
&gt; On 05 May 2017, at 15:44, Thad Guidry &lt;notifications@github.com&gt; wrote:
&gt; 
&gt; @philbarker Now Phil...you know you'd be the first to book that Martian Hut for a week with that killer view of rock and sand. :)
&gt; 
&gt; —
&gt; You are receiving this because you are subscribed to this thread.
&gt; Reply to this email directly, view it on GitHub, or mute the thread.
&gt; 
#### new comment by 5433883 ####
I **agree http://schema.org/QuantitativeValue (+UN/CEFACT codes) is the best approach** in this case.  Automatic processing of http://schema.org/Mass ("1 kg") and http://schema.org/Distance ("1 m") is more difficult than http://schema.org/QuantitativeValue (less natural text, less ambiguity). 
My comment was just to align the existing classes/properties —a similar same case as seen in `height`—. 
So, perhaps `Mass`, `Distance` and `Energy` should be deprecated.
#### new comment by 608303 ####
Of course a physicist (or even high school applied math student) would object to equating 'weight' and 'mass'. 
Weight is a force; Mass is a measure of 'resistance to acceleration under the influence of a force', and is related to amount-of-substance. 
#### new comment by 5433883 ####
Yes, but most of people undestand the most common [definition of 'weight'](https://en.oxforddictionaries.com/definition/us/weight).- *A body's relative mass or the quantity of matter contained by it, giving rise to a downward force; the heaviness of a person or thing.
‘he was at least 175 pounds in weight’*.
I know, physicists would say: 'he was at least 784 N in weight (at sea level)' :-)
This ambiguity, as well as the mentioned case of *ponderation weight*, could be solved with a better description of the property. It comes from GoodRelations and it's represented as mass in all cases I've seen.
#### new comment by 170265 ####
Re mass vs force - yes, I believe this was @philbarker 's point above.
Ok, so to make a horrible metaphor, there are different forces operating upon us here.
 * Our vocabulary around quantities currently suffers from having two different co-existing designs; the original one which favours expression of units within informally structured strings, and the later Good Relations approach which we merged in but didn't fully integrate with the earlier approach.
 * In the spirit of https://xkcd.com/927/ and partially motivated by iot.schema.org we are in #1390 looking at reconciling these two competing approaches in the light of a broader effort based on integrating QUDT. This leans towards standard scientific metrics but we'll need to adapt that to the distinctive deployment environment enjoyed by schema.org.
 * Schema.org has a long heritage of allowing a single property to serve a cluster of related purposes, distinguished by the types of the entities that the property relates. For example, http://schema.org/width has usecases around MediaObject (where a width might be in pixels) as well as in describing physical Products whose width might be in millimeters. 
My suggestion would be to adapt the definition of 'weight'. We might add a sentence along the lines of 
&gt; While in a scientific context a weight is formally a force, and this usage is supported, a common use of schema.org 'weight' is for representing mass 
... though we'd still need to clarify the Mass vs QuantitativeValue tradeoffs @mfhepp discusses above. I hope something will come out of discussions around QUDT that gives us a project-wide pattern, it would be unfortunate to solve these issues solely for 'weight'.
#### new comment by 608303 ####
My pedantic comment about weight vs mass was a little tongue-in-cheek (with long memories of some high school teacher's rules). 
However, this does highlight another concern I have about the name of the variableMeasured property - 'measure' usually generates a quantitative value. What about qualitative (categorical) values? 
#### new comment by 1033730 ####
Regardless of the outcome of this particular issue, may I suggest on a tangential note that we add examples to the QuantitativeValue page?
Something as simple as saying "the blue widget weighs 1 kg" using QuantitativeValue is hell for web developers who have never heard of a "UN/CEFACT Common Code" and are accustomed to being able to provide such values in a "width"-type fashion (i.e. "weight": "1 kg"), despite the ambiguity this entails.
</t>
  </si>
  <si>
    <t>Housing / Rental Types:</t>
  </si>
  <si>
    <t xml:space="preserve">I have been in the online rental business since 1998.  Currently schema.org describes (from what I could find), the following:
Thing &gt; Place &gt; Accommodation &gt; House
Thing &gt; Place &gt; Accommodation &gt; Apartment
Thing &gt; Place &gt; Residence &gt; ApartmentComplex
But in the real world, we deal with the following place types (* indicates type defined in schema.org):
Acreage/Farm
* Apartment 
Bachelor Suite
Basement Suite
Bed and Breakfast
Cabin
Commercial Property
Condominium
Cottage/Resort Property
Duplex
Eight-Plex
Flat
Four-Plex
Garage Space
* House
Loft
Main Floor Only
Manufactured Home
Mobile Home
Motel/Hotel Suite
Office Space
Pasture/Hay Land
Room
Room and Board
Seasonal Rental
Short Term Rental
Six-Plex
Studio
Suite
Townhouse
Triplex
Vacation Homes
Warehouse Space
So how do I go about defining the above?
</t>
  </si>
  <si>
    <t xml:space="preserve">#### new comment by 671238 ####
First, note that schema.org only needs a more specific type IF the consumers of the data need this level of detail for their processing of the data.
If it is sufficient to carry along the information as text (e.g. to be shown in SERPs), then we do not need a more granular type.
Second, the list you give is likely to have a strong cultural bias - in other countries and cultural contexts, you will have other types.
Third, you can always use www.productontology.org types to augment schema.org types, e.g. 
    http://www.productontology.org/doc/Warehouse
Like so:
&lt;div itemscope itemtype="http://schema.org/Product"&gt;
    &lt;link itemprop="additionalType" href="http://www.productontology.org/id/Warehouse" /&gt;
    &lt;!-- other schema.org properties go in here --&gt;
&lt;/div&gt;	
Fourth - some of the types you list do not refer to the type of object, but the type of contract / rights on the object (like "Seasonal Rental"). It is a core principle of the e-commerce model in schema.org (GoodRelations) to keep the description of an object and the description of the offer as distinct as possible.
The simplest solution is to include the exact category in the label and description properties.
You can also use http://schema.org/category for this.
Martin
&gt; On 05 May 2017, at 05:19, bdcoder2 &lt;notifications@github.com&gt; wrote:
&gt; 
&gt; I have been in the online rental business since 1998. Currently schema.org describes (from what I could find), the following:
&gt; 
&gt; Thing &gt; Place &gt; Accommodation &gt; House
&gt; Thing &gt; Place &gt; Accommodation &gt; Apartment
&gt; Thing &gt; Place &gt; Residence &gt; ApartmentComplex
&gt; 
&gt; But in the real world, we deal with the following place types (* indicates type defined in schema.org):
&gt; 
&gt; Acreage/Farm
&gt; 
&gt; 	• Apartment
&gt; Bachelor Suite
&gt; Basement Suite
&gt; Bed and Breakfast
&gt; Cabin
&gt; Commercial Property
&gt; Condominium
&gt; Cottage/Resort Property
&gt; Duplex
&gt; Eight-Plex
&gt; Flat
&gt; Four-Plex
&gt; Garage Space
&gt; 	• House
&gt; Loft
&gt; Main Floor Only
&gt; Manufactured Home
&gt; Mobile Home
&gt; Motel/Hotel Suite
&gt; Office Space
&gt; Pasture/Hay Land
&gt; Room
&gt; Room and Board
&gt; Seasonal Rental
&gt; Short Term Rental
&gt; Six-Plex
&gt; Studio
&gt; Suite
&gt; Townhouse
&gt; Triplex
&gt; Vacation Homes
&gt; Warehouse Space
&gt; So how do I go about defining the above?
&gt; 
&gt; —
&gt; You are receiving this because you are subscribed to this thread.
&gt; Reply to this email directly, view it on GitHub, or mute the thread.
&gt; 
#### new comment by 5932728 ####
Hi Martin,
Thanks for the clarification(s).  Yes, I was hoping to use JSON linked data for SERP.  As an example, how would one describe a "Condominium" rental property using JSON linked data?, i.e.:
```
      &lt;script type="application/ld+json"&gt;
        {
          "@context": "http://schema.org",
          "@type": "Condominium",     &lt;--- Fails validation as it is unrecognized 
          "address": {
            "@context": "http://schema.org",
            "@type": "PostalAddress",
            "addressLocality": "",
            "addressRegion": "",
            "postalCode": "",
            "streetAddress": ""
          },
            "photo": "",
            "containedInPlace": {
              "@context": "http://schema.org",
              "@type": "City",
              "name": "",
              "address": "",
              "url": ""
            },
          "name": "",
          "description": "",
          "geo": {
            "@type": "GeoCoordinates",
            "latitude": "",
            "longitude": ""
          }
        }
      &lt;/script&gt;
```
I assume one would need to "extend" the above with a http://www.productontology.org/doc/Condominium reference, but being so new at this, I still learning how it can be done.
Thanks again.
#### new comment by 222586 ####
@bdcoder2 I'm not an expert here, but I think the simplest solution would be to provide the full reference:
```
&lt;script type="application/ld+json"&gt;
        {
          "@context": "http://schema.org",
          "@type": "http://www.productontology.org/doc/Condominium",   
          "address": {
...
```
A more stylized, cleaner approach might be to define this in the `@context`, so it can still compact:
```
&lt;script type="application/ld+json"&gt;
        {
          "@context": [{"Condominium": "http://www.productontology.org/doc/Condominium"}, "http://schema.org"],
          "@type": "Condominium",   
          "address": {
...
```
(if this is incorrect maybe others will chime in)
#### new comment by 671238 ####
If the Google Validator fails on external types (like http://www.productontology.org/doc/Condominium in the example above), then you can always use the more abstract schema.org type in the @type place and use the external, more specific one using the "additionalType" property. Semantically, they are the same, but the validator is more tolerant to those.
#### new comment by 5932728 ####
Thanks for the feedback everyone ...
But after several weeks now of unsuccessful attempts, combinations, etc., to get even one category (condominium) validated, I have stopped trying.
Using the validator tool at: https://search.google.com/structured-data/testing-tool, the following was input:
    &lt;script type="application/ld+json"&gt;
        {
          "@context": [{"Condominium": "http://www.productontology.org/doc/Condominium"}, "http://schema.org"],
          "@type": "Condominium",  
          "address": {
            "@context": "http://schema.org",
            "@type": "PostalAddress",
            "addressLocality": "",
            "addressRegion": "",
            "postalCode": "",
            "streetAddress": ""
          },
            "photo": "",
            "containedInPlace": {
              "@context": "http://schema.org",
              "@type": "City",
              "name": "",
              "address": "",
              "url": ""
            },
          "name": "",
          "description": "",
          "geo": {
            "@type": "GeoCoordinates",
            "latitude": "",
            "longitude": ""
          }
        }
      &lt;/script&gt;
This results in the following error:
    http://www.productontology.org/doc/Condominium (The type 
    http://www.productontology.org/doc/Condominium is not a type known to Google.)
Changing the input to:
    &lt;script type="application/ld+json"&gt;
        {
          "@additionalType": [{"Condominium": "http://www.productontology.org/doc/Condominium"}, "http://schema.org"],
          "@type": "Condominium",  
          "address": {
            "@context": "http://schema.org",
            "@type": "PostalAddress",
            "addressLocality": "",
            "addressRegion": "",
            "postalCode": "",
            "streetAddress": ""
          },
            "photo": "",
            "containedInPlace": {
              "@context": "http://schema.org",
              "@type": "City",
              "name": "",
              "address": "",
              "url": ""
            },
          "name": "",
          "description": "",
          "geo": {
            "@type": "GeoCoordinates",
            "latitude": "",
            "longitude": ""
          }
        }
      &lt;/script&gt;
Results in 0 errors and 0 warnings.
#### new comment by 11824025 ####
@bdcoder2, I'm going to take a stab at this -- let's see if my interpretation is correct. &amp;nbsp;I believe the first few lines should look like this:
&amp;nbsp;
&amp;lt;script type="application/ld+json"&amp;gt;
    {
      "@context": "http://schema.org",
      "@type": "Condominium",  
      "@additionaltype": [{"Condominium": "http://www.productontology.org/doc/Condominium"}],&amp;nbsp;
      "address": {
&amp;nbsp;     . . .
(Not sure if a single entry for @additionaltype needs to be, or can be, in an array.)
The point being that you still need the top @context entry.
Am I close here?
&amp;nbsp;
Jim Saiya
XML Analyst Developer
Detroit, MI
✆ 703.731.5119
✉ jsaiya@formatdata.com
[in] www.linkedin.com/in/jimsaiya
On Mon, 12 Jun 2017 07:47:15 -0700, bdcoder2  wrote:
&amp;nbsp;
Thanks for the feedback everyone ...
But after several weeks now of unsuccessful attempts, combinations, etc., to get even one category (condominium) validated, I have stopped trying.
Using the validator tool at: https://search.google.com/structured-data/testing-tool, the following was input:
&amp;lt;script type="application/ld+json"&amp;gt;
    {
      "@context": [{"Condominium": "http://www.productontology.org/doc/Condominium"}, "http://schema.org"],
      "@type": "Condominium",  
      "address": {
        "@context": "http://schema.org",
        "@type": "PostalAddress",
        "addressLocality": "",
        "addressRegion": "",
        "postalCode": "",
        "streetAddress": ""
      },
        "photo": "",
        "containedInPlace": {
          "@context": "http://schema.org",
          "@type": "City",
          "name": "",
          "address": "",
          "url": ""
        },
      "name": "",
      "description": "",
      "geo": {
        "@type": "GeoCoordinates",
        "latitude": "",
        "longitude": ""
      }
    }
  &amp;lt;/script&amp;gt;
This results in the following error:
http://www.productontology.org/doc/Condominium (The type 
http://www.productontology.org/doc/Condominium is not a type known to Google.)
Changing the input to:
&amp;lt;script type="application/ld+json"&amp;gt; { "@additionaltype": [{"Condominium": "http://www.productontology.org/doc/Condominium"}, "http://schema.org"], "@type": "Condominium", "address": { "@context": "http://schema.org", "@type": "PostalAddress", "addressLocality": "", "addressRegion": "", "postalCode": "", "streetAddress": "" }, "photo": "", "containedInPlace": { "@context": "http://schema.org", "@type": "City", "name": "", "address": "", "url": "" }, "name": "", "description": "", "geo": { "@type": "GeoCoordinates", "latitude": "", "longitude": "" } } &amp;lt;/script&amp;gt;
Results in 0 errors and 0 warnings, BUT the @type is seen as an "Unspecified Type" -- which defeats the purpose of all this markup, doesn't it?
—
You are receiving this because you are subscribed to this thread.
Reply to this email directly, view it on GitHub, or mute the thread.
&amp;nbsp;
#### new comment by 5932728 ####
**JimSaiya** - Nope – no luck... The validator generates an error, but thanks for the effort anyway …
If Google, or any other search engine really want us to load up our pages with definitions, then in my humble opinion – THEY should setup a global dictionary that we can query and use.
For example, let us take what should be a simple case like mine that is now weeks old in trying to define a Condominium at a given latitude and longitude.
In my perfect world, a single global dictionary supplied by Google that we could query would be made available. For this example, if I enter the common English word of “Condominium” – The Google global dictionary would return a globally unique identifier – say a 128-bit hex number that will never change (hex because we are trying to minimize the amount of data we stuff into our pages) and describes (like a dictionary) what a “Condominium” is.  Since a machine will be reading and interpreting these values, we can minimize the data we need in our pages.
Now, if I need to supply a value for another dictionary item, let us assume a latitude value, I would first query the Google global dictionary for “Latitude”, which would return another unique 128-bit hex number and I would associate my latitude value with that number, so the markup for a condominium at a given latitude and longitude might end up looking something like (gd+json is global dictionary JSON):
```
&lt;script type="application/gd+json"&gt;
{
 { "d": 1cc4f9ce35 }
 { "d": 1cbe991d74, "v": 37.422087 }
 { "d": 12736cd80f, "v": -122.084832 }
}
&lt;/script&gt;
```
Where the “d” value is the unique 128-bit hex value for a dictionary item and the “v” is the value for that item when required.
Take this one step further and an API could be made available so we could submit a word and the API would return the unique 128-bit dictionary identifier and whether any value(s) are required or not.
Perhaps the above is too simple, but I as I said earlier, looks like I will not be using “schema.org” anytime soon; simply too complex and does not seem to support my particular industry. 
#### new comment by 986438 ####
@bdcoder2 Its not Google's role to create identifiers for ALL domains.  But only the common ones.  Overall, your use case for Condominium is already supported with a global identifier that is recognized.  https://www.wikidata.org/wiki/Q161851
and its supported with a whole bunch of linked data from external sources as well
https://tools.wmflabs.org/reasonator/?q=Q161851&amp;lang=en
Your querying methods for Concepts or Things... can be done against Schema.org or if we don't have the Concept/Thing...then query Wikidata to find the Q identifier URL.  And very soon, Wikidata will also be supporting Lexemes so that you will be able to query a "word" and find all the usages of that word and get a valid identifier for each usage/definition in EACH language of the world. :)
#### new comment by 11824025 ####
Thad beat me to&amp;nbsp;https://www.wikidata.org/wiki/Q161851&amp;nbsp;. &amp;nbsp;:)
&amp;nbsp;
Jim Saiya
XML Analyst Developer
Detroit, MI
✆ 703.731.5119
✉ jsaiya@formatdata.com
[in] www.linkedin.com/in/jimsaiya
On Mon, 12 Jun 2017 14:14:04 -0700, Thad Guidry  wrote:
&amp;nbsp;
@bdcoder2 Its not Google's role to create identifiers for ALL domains. But only the common ones. Overall, your use case for Condominium is already supported with a global identifier that is recognized. https://www.wikidata.org/wiki/Q161851
and its supported with a whole bunch of linked data from external sources as well
https://tools.wmflabs.org/reasonator/?q=Q161851&amp;amp;lang=en
Your querying methods for Concepts or Things... can be done against Schema.org or if we don't have the Concept/Thing...then query Wikidata to find the Q identifier URL. And very soon, Wikidata will also be supporting Lexemes so that you will be able to query a "word" and find all the usages of that word and get a valid identifier for each usage/definition in EACH language of the world. :)
—
You are receiving this because you commented.
Reply to this email directly, view it on GitHub, or mute the thread.
&amp;nbsp;
#### new comment by 5932728 ####
**thadguidry** - Had I known about those resources weeks ago!  I admit, I am completely new to this, but I somehow missed all of the resources you mentioned in your post -- I suspect many others will as well...
In any case, (as per my original post) -- if anyone would like to post the LD+JSON script/code that will actually validate a "Condominium" with Googles validator tool please do so !
In the meantime, I will do some reading on www.wikidata.org...
Thanks!
#### new comment by 5932728 ####
For anyone else trying to make sense of all this, the following at least validates:
    &lt;script type="application/ld+json"&gt;
    {
      "@additionalType": {"Condominium": "https://www.wikidata.org/wiki/Q161851"},
      "@type": "Condominium",  
      "address": {
        "@context": "http://schema.org",
        "@type": "PostalAddress",
        "addressLocality": "",
        "addressRegion": "",
        "postalCode": "",
        "streetAddress": ""
      },
        "photo": "",
        "containedInPlace": {
          "@context": "http://schema.org",
          "@type": "City",
          "name": "",
          "address": "",
          "url": ""
        },
      "name": "",
      "description": "",
      "geo": {
        "@type": "GeoCoordinates",
        "latitude": "",
        "longitude": ""
      }
    }
    &lt;/script&gt;
Although, I have to admit, I really do not know if this is the best or even correct way to go.
One down, 33 more to go; I suspect I will be done around 2020, by then, a new standard will be in place :)
#### new comment by 671238 ####
Why don't use simply use this?
```
&lt;script type="application/ld+json"&gt;
    {
      "@type": "Accommodation",  
      "additionalType" : "http://www.productontology.org/id/Condominium",
      "name" : "ACME Condos",
      "description" : "Luxury at its finest, lorem impsum...",
      "address": {
        "@type": "PostalAddress",
        "addressLocality": "xyz",
        "addressRegion": "xyz",
        "postalCode": "xyz",
        "streetAddress": "xyz"
      },
      "photo": "",
      "geo": {
        "@type": "GeoCoordinates",
        "latitude": "12.34",
        "longitude": "45.67"
      }
    }
  &lt;/script&gt;
```
The principle is always the same:
1. Use the most specific type that schema.org provides for @type.
2. Then add the www.productontology.org specific type using additionalType.
That way, Google knows which schema.org type to use for validation, while being able to extract the more specific type from an external vocabulary.
#### new comment by 5932728 ####
@mfhepp - Thank-you (again) -- had that been the reply back in May this thread would have been 2 posts long !
Thanks again to all the experts and for putting up with a complete newbie (me).
#### new comment by 986438 ####
@bdcoder2 I would suggest that you read through each of our issues that mentions Wikidata https://github.com/schemaorg/schemaorg/issues?utf8=%E2%9C%93&amp;q=is%3Aissue%20is%3Aopen%20wikidata 
We have a wealth of information not only on our docs, but also if you just search through Github search or advanced search of our issues both closed/open.
In particular, your probably asking about #1186 Show how to use Wikidata terms, "schema.org"-style, particularly in JSON-LD
We also maintain mappings inside Wikidata for Schema.org terms #280 
</t>
  </si>
  <si>
    <t>Using the rdf version of schema.org with Protégé</t>
  </si>
  <si>
    <t xml:space="preserve">Hello,
I was really happy to find an updated version of the data model I can open in Protégé at http://schema.org/docs/developers.html . 
Just a question: it opens ok in Protégé, I can see all the class hierarchy and annotation properties, but I could not visualize in Protégé a property like schema:familyName, which is present in the rdf file. Do you know why ? 
Kind regards
Jean
[schema.nt.zip](https://github.com/schemaorg/schemaorg/files/976064/schema.nt.zip)
</t>
  </si>
  <si>
    <t xml:space="preserve">#### new comment by 13315406 ####
I'm not a Protégé user so I do not know why, but my guess would be that in Schema.org we use _domainIncludes_ and _rangeIncludes_ not _domain_ and _range_ which Protégé may be expecting.
#### new comment by 1728037 ####
Correct.
The RDF version of schema.org is just an RDF file that borrows vocabulary from RDFS. It's neither a OWL model nor a pure RDFS model. 
As a workaround to quickly make it work in Protégé you can simply:
- replace schema:domainIncludes with rdfs:domain
- replace schema:rangeIncludes with rdfs:range
- optionally convert the schema:DataType statements into rdfs:Datatype statements
I have code to convert the schema.rdf files into more standard RDFS and OWL models if needed.
N.
#### new comment by 170265 ####
Thanks @nicolastorzec. Yes, it would be great if you could share the code somewhere as people do periodically ask about this.
#### new comment by 4135291 ####
Thanks a lot for your very useful answer.
Jean
Jean Delahousse
Independent Consultant
Semantic technologies, Linked Open Data
https://fr.linkedin.com/in/jeandelahousse
delahousse.jean@gmail.com  &lt;delahousse.jean@gmail.com&gt;
mob +33 6 01 22 48 55
skype jean.delahousse
#### new comment by 1269403 ####
Hi,
FYI, there is also the OWL mapping of schema.org here: http://topbraid.org/schema/
Judging from the last update date, it does not cover the version 3.2.
Greetings
Umut
#### new comment by 4135291 ####
thanks for the info
Jean
Jean Delahousse
Independent Consultant
Semantic technologies, Linked Open Data
https://fr.linkedin.com/in/jeandelahousse
delahousse.jean@gmail.com  &lt;delahousse.jean@gmail.com&gt;
mob +33 6 01 22 48 55
skype jean.delahousse
2017-05-09 9:25 GMT+02:00 Umutcan Şimşek &lt;notifications@github.com&gt;:
&gt; Hi,
&gt; FYI, there is also the OWL mapping of schema.org here:
&gt; http://topbraid.org/schema/
&gt;
&gt; Judging from the last update date, it does not cover the version 3.2.
&gt;
&gt; Greetings
&gt;
&gt; Umut
&gt;
&gt; —
&gt; You are receiving this because you authored the thread.
&gt; Reply to this email directly, view it on GitHub
&gt; &lt;https://github.com/schemaorg/schemaorg/issues/1611#issuecomment-300083331&gt;,
&gt; or mute the thread
&gt; &lt;https://github.com/notifications/unsubscribe-auth/AD8Ze6FejCZfxLAWAopWMWLccYrus8x5ks5r4BTXgaJpZM4NQl9Q&gt;
&gt; .
&gt;
</t>
  </si>
  <si>
    <t>Ferry</t>
  </si>
  <si>
    <t>A ferry schedule like a the busTrip ferry ports like busStation, could be helpful.</t>
  </si>
  <si>
    <t xml:space="preserve">#### new comment by 4714748 ####
Actually, it would be nice if we could remodel trips like this. ferries, buses, trains of various kinds, minibuses, trolleybuses, trams, and even some aircraft run regular routes, with stops.
Some stops are transfer points, either for a different form of the same transport - e.g. between two tram lines, or for multiple forms - e.g. a station where metro lines, long-distance trains and local and long-distance buses all connect to an airport...
#### new comment by 28238233 ####
I agree. instead of one narrow classified 'busTrip'  just make it 'route'. then have an industry classification.  Like the isicv4 (http://schema.org/isicV4) that is already a part of 'organization' and can be used with that classification.
Seems like it would be a simple 'generic trip' category as a duplicate of 'busTrip' that would allow multiple modes of transportation.  This would allow for 'city tours' and route tours, bike tours, all kinds of new applications.
#### new comment by 7691552 ####
+1
Richard Wallis
Founder, Data Liberate
http://dataliberate.com
Linkedin: http://www.linkedin.com/in/richardwallis
Twitter: @rjw
On 1 May 2017 at 16:03, sgodiv &lt;notifications@github.com&gt; wrote:
&gt; I agree. instead of one narrow classified 'busTrip' just make it 'route'.
&gt; then have an industry classification. Like the isicv4 (
&gt; http://schema.org/isicV4) that is already a part of 'organization' and
&gt; can be used with that classification.
&gt;
&gt; Seems like it would be a simple 'generic trip' category as a duplicate of
&gt; 'busTrip' that would allow multiple modes of transportation. This would
&gt; allow for 'city tours' and route tours, bike tours, all kinds of new
&gt; applications.
&gt;
&gt; —
&gt; You are receiving this because you are subscribed to this thread.
&gt; Reply to this email directly, view it on GitHub
&gt; &lt;https://github.com/schemaorg/schemaorg/issues/1608#issuecomment-298349671&gt;,
&gt; or mute the thread
&gt; &lt;https://github.com/notifications/unsubscribe-auth/AHVdIPGTs2h39i6b8YS2JcbII-p80xEnks5r1fRYgaJpZM4NMueS&gt;
&gt; .
&gt;
</t>
  </si>
  <si>
    <t>Makes CatholicChurch subclass of Church</t>
  </si>
  <si>
    <t>Closes #1605</t>
  </si>
  <si>
    <t>Makes Painting, Photograph and Sculpture subclasses of VisualArtwork</t>
  </si>
  <si>
    <t>Closes #1599</t>
  </si>
  <si>
    <t xml:space="preserve">#### new comment by 28799413 ####
I have no problem describing visual work with schema, it gets complicated for pages like this that lists for example different works and techniques :
- photographs,
- paintings,
- prints,
- drawings,
- and ceramic work
http://www.de-santa-coloma.com/gracias-a-la-vida
The other thing I need guidelines is with this :
As an artist I take part to art exhibitions that can be either SOLO or GROUPED events,
In grouped events I need to be able to list the other artists and techniques  (possibly their fields of work (author, painter).
There are no tickets for sale (as the events field "offers" implies), and most of the time the prices are not given on the web.
The other point is that I'm not hosting the shows. Places can be art galleries, or "ateliers", or art fairs.
Please advice thanks
Patrice
</t>
  </si>
  <si>
    <t>CatholicChurch may be subclassOf Church</t>
  </si>
  <si>
    <t>CatholicChurch is currently not a subclassOf Church. It should maybe be one.</t>
  </si>
  <si>
    <t>Clarify how to represent (different kinds of) non-textual News content e.g. tv, radio, video</t>
  </si>
  <si>
    <t>Currently schema.org's explicit mention of "news" is all around the Article subtype, "News article". We also have other various types dedicated to TV/Radio and to media formats (MediaObject, VideoObject, AudioObject), and to broadcasting. It is not clear for the latter how to indicate a "news" focus, or how clarifications around NewsArticle relate to similar distinctions for non-textual content.</t>
  </si>
  <si>
    <t xml:space="preserve">#### new comment by 170265 ####
Suggestion: amend "Article". Currently "An article, such as a news article or piece of investigative report. Newspapers and magazines have articles of many different types and this is intended to cover them all."
* This should say "reporting" instead of "report"
* It should mention that e.g. a RadioClip or other media content has underlying text, and explain how to find it via markup if that exists.
* Show how to use accessibility markup to explain if content is primarily audio/video, and whether or how subtypes of article might still sometimes be applicable.
</t>
  </si>
  <si>
    <t>Missing: Electric Vehicle Charging Point</t>
  </si>
  <si>
    <t>Electric / Plug-in vehicle charging points seem to be missing from Schema.org.
Although it could be said https://schema.org/GasStation could be used, it wouldn't be accurate. Some charging points are in or near gas stations, but very few. All of the EV charging points where I live in the UK are standalone, in car parks or beside on-street parking. Their purposes are similar but they are very different. Charging points can also exist privately in homes, company car parks etc.
FYI - More charging points are being installed all over the world right now. There are over 4300 public charging points in UK now. I read that Japan currently has more charging points than gas stations already - and that's likely to be a trend globally due to their nature. So, if GasStation is included then I think Charging Points should be too.
My suggestion would be something to sit alongside _Gas Station_.
Wording is tricky. _EV_ or _Electric Vehicle Charging Point_ is accurate, but not inclusive of all vehicles using the charging points. Hence, my suggestion would be:
**_Thing &gt; Place &gt; LocalBusiness &gt; AutomotiveBusiness_ &gt; Plug-in Vehicle Charging Point**
Note I've used the word _Charging_ Point not _Charge_ Point, as I think it's less ambiguous.</t>
  </si>
  <si>
    <t>Painting, Photograph and Sculpture subclasses of VisualArtwork</t>
  </si>
  <si>
    <t>Painting, Photograph and Sculpture should maybe be subclasses of VisualArtwork</t>
  </si>
  <si>
    <t>"Ophthalmology" as MedicalSpecialty</t>
  </si>
  <si>
    <t xml:space="preserve">Would you consider adding `Ophthalmology` as a [MedicalSpecialty](http://health-lifesci.3-2e.schemaorgae.appspot.com/MedicalSpecialty) in the health-lifesci vocabulary? This seems like a quite common medical speciality that is missing.
This was already suggested once [here](https://github.com/schemaorg/schemaorg/issues/492#issuecomment-213035147). It has also been [proposed](https://github.com/schemaorg/schemaorg/issues/492#issuecomment-213429305) to change "optometric" to "ophthalmology".
ps: out of interest ... It looks like quite some good suggestions were made in #492 ([here](https://github.com/schemaorg/schemaorg/issues/492#issuecomment-213429305)) regarding completing the list of medical specialities and making the naming consistent (some related issues are also being discussed in #1062 ). Are these suggestions still considered/discussed for a future release?
cheers,
M.
tracking: #1116 </t>
  </si>
  <si>
    <t xml:space="preserve">#### new comment by 3585551 ####
Thanks raising this issue @MikiDi !
We had a huge discussions on ``` MedicalSpeciality``` types and the decision was made to add speciality types based on use-case needs (as they show up). There is one comprehensive document drafted and discussed here:
https://docs.google.com/document/d/151dHBdBcVJ6cW9uqT3ARrmLDFO9gPPSnh87ed4KC844/edit#heading=h.uqaolvli18fz
I think this guiding document is mature enough for implimentation in our vocab **BUT** we need to pick only types  **based on a real demand of use cases**- we can't add so huge amount of types at once without a **solid hope of future use/implimentaion** (even if we suppose they are usefull).
Do you have some use-cases where a SEO or a webmaster or an API (or a domain) needs this type in particular? I would be happy to see.
I am confident that with gradual increase (time-to-time) and availability of use-cases/implimentations, all the types listed in the document will end up in our vocab.
Meanwhile feel free also to read and comment the document.
My views!
Marc
#### new comment by 9383603 ####
Thanks for your fast reply!
My (admittedly limited) use case would be to be able to add the speciality as schema markup when designing a website for a specialist doctor's practice. This could probably be categorised as an (indirect) SEO technique although I think it could become useful in the future for more than just that.   
I understand the concern of polluting the namespace with terms that have no real-world use-case. Nonetheless I think that (especially for the most common specialities) **adoption will follow automatically when you provide a complete &amp; well-documented vocabulary**. 
Maybe a good **starting point for deciding which specialities to add** could be to imagine the use case of an average hospital that wants to add schema markup to the list of its doctors and their specialities?
#### new comment by 3585551 ####
I would not start by **imagine** a hypothetical use-case myself, even if it is viable or it might be important in future.
The philosophy is to start by an existing real use-case and see the needs there and then advocate to add them into the vocab.
few examples:  
1° Some collaborations will -in near future, require additional types and models. Such collaborations include -but are not limited to: [BioSchemas](http://bioschemas.org/), the more advanced [US Health Insurance vocab](http://pending.schema.org/HealthInsurancePlan), and others.
2° When we were collaborating with [ SALUS project ](http://cordis.europa.eu/project/rcn/100716_en.html) a couple of types and models were suggested to be added to the vocabulary so the team could formalize their EHRs data.
3° Cleveland clinic started marking up somes of their pages... this is real use-case in case they have a missing type or a wrong model for instance.
Those are few use-cases potentially behind each of the types requests. This means that each request should be based on a real use-case.
my 2 cents
Marc
#### new comment by 3344792 ####
Oye-the mention of 'good suggestions made in #492  brings joy, yet raises my cortisol level. Yes, it's hard to believe , but I still get worked up about this. Please allow me to repeat some old concerns (for those who are new to the discussion):
### Collaborating with others: US Health Insurance vocab, Clinical Trial database, etc
As long as there is not a [distinction between the physician person and the physician organization](https://github.com/schemaorg/schemaorg/issues/280#issuecomment-253915688), good luck with that.  Physician organization and physician individuals have different unique NPI numbers which are issued by CMS here in the USA.  Insurance carriers *revolve* around NPI numbers. Once the vocab  introduces 'participating providers' this is going to get hairy.  The Physician person works for a Physician org, which each have distinct NPI numbers. Also , a physician person can work for multiple physician orgs.  Yikes.  Likewise, the world of Clinical Trials revolves around the PI, or Primary Investigator. This is most often times a physician-person and not an org.  I just don't see how any of this scales without disambiguating the person from the org.
### Real Use Cases, Ex: Cleveland Clinic
About 18  months ago I found [3 examples of major teaching institutions](https://github.com/schemaorg/schemaorg/issues/807#issuecomment-144743762) (including the Cleveland Clinic) who do not appear to be using `Physician` correctly . AFAICT, these websites devote a unique webpage to each individual doctor. In other words-- the common use case for all of these large organizations is their website *doctor directory*.  BUT , each doctor is *not* an organization as `Physician` currently defines, but rather each person in the directory is a physician-person with his own personal [NPI number](https://github.com/schemaorg/schemaorg/issues/806#issuecomment-144555820) (NOT his organization NPI number), and with a `MedicalSpecialty` that he is Board Certified in.    Thus, although `Physician` is being used as the data type, these websites should be using a data type for the individual doctor person. 
### `MedicalSpecialty`
Truth or consequence time. This data lineage starts with the physician person, not the organization. A physician person completes a residency training in a Medical Specialty and attains Board Certification to practice that `MedicalSpecialty` . The org inherits the Medical Specialty by virtue of the doctors employed in the unit. Whenever a new physician-person data type is created, there should be a property with an expected type = `MedicalSpecialty` and some ET mediation with the concept of Board Certification, as well as type of Medicine practiced (western conventional, osteopathic, etc).  
The current `MedicalSpecialty` enumerated list includes adjectives and nouns,  instead of all nouns. And even overlooking this fact, the current `MedicalSpecialty` enumerated member list  includes only 20 of the [37 formal ABMS  top level MedicalSpecialty](http://www.abms.org/member-boards/specialty-subspecialty-certificates/) classifications. That is just a crying shame for an industry that represents 17% of US GDP. The truth is that most teaching and hospital departments in the USA are named according to ABMS Medical Specialty. Orders for lab tests, diagnostics, supplies, and treatment care flow down from the physician person. Doctors certified in a MedicalSpecialty train to treat specific diseases or to perform certain surgeries. `MedicalSpecialty` is the top of the food chain.  So, why can't we get this right?
Is it any wonder why the doctor directory use cases do not make more use of `MedicalSpecialty`? To start with, the data type as defined by schema.org  is currently only applied to orgs, *not individuals* . But even if you misuse the data type, how could a webmaster with a list of hundreds of individual doctor pages commit to an enumerated list if only half of the MedicalSpecialties are enumerated ??  And what about the other 84 ABMS Medical Subspecialties? Why not just combine the list of ABMS Medical Specialty and Medical Subspecialty and call it a day? I dare you to find a topic that does not fit among these Medical Specialties!  Stem cell science you say?  AHHH--that is simply a new delivery mechanism for EACH AND EVERY Medical Specialty!   It is NOT a new MedicalSpecialty. 
In a nutshell, the current enumerated member list is deficient. We should make this comprehensive , ASAP.
### [The working draft proposal](https://docs.google.com/document/d/151dHBdBcVJ6cW9uqT3ARrmLDFO9gPPSnh87ed4KC844/edit#heading=h.uqaolvli18fz)- why so many types ?
Once upon a time , @twamarc thought of a [simple way to fix this physician-person vs physician-org issue](https://github.com/schemaorg/schemaorg/issues/492#issuecomment-213704477) in the Medical extension. To elaborate:
1) create a new Physician-person data type with associated properties for board certification, medical specialty, NPI number, license/jurisdiction, Residency, etc. 
2) expand the `MedicalSpecialty` member list to either 37 ABMS members , or 37 + 84 members (all ABMS Medical Specialties and Subspecialties)
To make a long story short, new tangential discussions emerged about creating a `Profession` data type,  and the original pull request for Marc's new data type in the medical extension was declined.  Fast forward a year later ....
We tried to come up with a solution which would address our medical extension needs (physician person vs org) , as well as introduce types that would allow for a professional resume to be marked up. It also allowed some critical functionality such as to allow `Reviews` on a Profession and not just an org.  Generally speaking, it is the doctor-person who has patient reviews at Healthcare portals, not the org. 
But we might be in over our head. And the ability to dedicate more time to this is an issue for all of us.
In the end, I don't care which way we go. We just need to go.
### Old rants-in case you missed it
1- [In The Wild](https://github.com/schemaorg/schemaorg/issues/1062#issuecomment-277072935)
2- The [need to disambiguate](https://github.com/schemaorg/schemaorg/issues/280#issuecomment-253915688) the Physician office from the Physician person
3- [`MedicalSpecialty`](https://docs.google.com/spreadsheets/d/1y7KIP0icoqowZ1uX4H33rVJKfj5WAjIeqkEpnuN6A9U/edit#gid=0) spreadsheet
p.s. Sorry, I can't help myself.
</t>
  </si>
  <si>
    <t>Decision tree</t>
  </si>
  <si>
    <t>Dear all,
does a schema for a decision tree structure exist?
I'm wondering whether it's reasonable to output the whole decision tree (with all questions, decision possibilities and answers [the whole tree with all branches]) in the ld+json format.
Moreover, does it makes sense to nest it, like the following example:
Question
__ Choice
____ Answer
__ Choice
____ Question
______ Choice
________ Answer
______ Choice
________ Answer
cf. https://jsfiddle.net/zembrowski/q50L7t6f/
or
make it completely flat (with or without dependencies), like this example:
Question1
Question2
Choice1_1
Choice1_2
Choice2_1
Choice2_2
Answer1
Answer2
Answer3
and add a parameter to each element with the correlation.
cf. https://jsfiddle.net/zembrowski/hevu3jof/
Would be more than happy to read your thoughts on this topic.
Thank you in advance. 
Best regards,
Krzysztof</t>
  </si>
  <si>
    <t xml:space="preserve">#### new comment by 43677 ####
Schema.org isn't necessary to express a decision tree in JSON-LD. All that is required is creating a bunch of new URLs for the relationships you need, putting them into a JSON-LD context, and load the context into your JSON-LD library. In addition, JSON-LD can express the same data in nested or flat forms. Flat forms might require [naming blank nodes](https://www.w3.org/TR/json-ld/#identifying-blank-nodes). JSON-LD libraries can even automatically convert data between nested and flattened forms.
The benefit of shared linked-data vocabularies like Schema.org is that they improve interoperability, crawlability, and discoverability of data between independent computer systems, such as websites and search engines, through mutual agreement on names and their meanings. But shared vocabularies aren't necessary for private information. A useful analogy is to [YAML's local versus global tags](en.wikipedia.org/wiki/YAML); the latter are useful only when two independent parties need to exchange data.
Have independent parties have needed to share simple decision trees with each other on the web? There appears to have been at least some interest in expressing things like finite state machines in linked data (http://www.tmrfindia.org/ijcsa/v7i12.pdf, https://www.researchgate.net/publication/289867778_Towards_an_Ontology_for_UML_State_Machines, etc.). And I can imagine bots on messenger platforms like Telegram, Facebook, etc. being useful to exchange in open formats. But there's a short jump from those to fully Turing-complete programs, which are of course much more complex to express, and which are already exchanged on the web as JavaScript and WebAssembly targeting web APIs. I don't know if there's yet much demand specifically for exchanging or crawling simple decision trees.
But you don't need Schema.org to use JSON-LD for decision trees anyway. You can express anything using JSON-LD by making up URLs for any type of relationship you need—as long as your computer programs, as well as the systems with which they interoperate, agree on what meanings those URLs have. 
#### new comment by 2451083 ####
Dear @js-choi,
Thank you for the detailed answer.
I fully understand, that neither schema.org nor JSON-LD are necessary to build the backbone of a decision tree.
Currently the decision trees I use have a custom nested XML structure and are not crawlable or understandable (standalone) for machines. They are visualized (question by question/choice by choice) dynamically using JavaScript (jQuery). Due to the dynamic visualisation the whole decision tree is loaded into the browser using one certain URL. There is no communication with the server while making a choice and there are no URLs for the specific questions/choices in a decision tree, because the whole decision path/data is already loaded in the browser. Currently I am not planning to use prerender.io or SEO.js to make the decision tree crawlable. Therefore I asked my initial question, as I wondered whether a schema for a decision tree already exists, or at least a way to translate the XML nested decision tree into crawlable JSON-LD.
I am convinced, that having a decision tree schema is very useful. On one hand a decision tree is a logical and easy to understand way to visualize the decision making process (for humans). On the other hand it is a logical path for the machine to make a decision (using the human logic defined in the decision tree/schema).
In my specific case: translating paragraphs of legal acts/documents into a decision tree is firstly comprehensible for humans, secondly it is a path for decision making for machines whenever they have enough input information.
I understand your point, that machines won’t talk to each other using decision trees, but I believe decision trees are the easiest way to teach machines how our human (legal) decision making logic works.
Would be more than happy to read your further thoughts.
Best regards,
Krzysztof
#### new comment by 1728037 ####
Summarizing discussions that happened via emails and mailing lists below.
Goal:
- Krzysztof's goal is to "make legal/law decision trees crawlable and understandable for machines using a set standard (i.e. schema.org)."
- Beyond the "Legal domain", and "decision trees", it seems to be about being able to identify and markup rules in Web pages, especially their antecedent and consequent.
Suggestions so far have been to look at:
- RIF, or [Rule Interchange Format](https://en.wikipedia.org/wiki/Rule_Interchange_Format), is a format designed to exchange formal rules (e.g. business logic rules) expressed via logical statements.
- PMML, or [Predictive Model Markup Language](https://en.wikipedia.org/wiki/Predictive_Model_Markup_Language), is a format designed to exchange machine-learned predictive models (such as decision trees) between machines.
- StratML, or [Strategy Markup Language](https://en.wikipedia.org/wiki/Strategy_Markup_Language), is a format designed to exchange "strategic plans".
Notes:
1) schema.org already has generic support for lists via ItemList and ListItem (i.e. one could encode trees via recursive lists) but nothing specific for rules.
2) Supporting rules would require to introduce one or more new classes to capture the rules' antecedents (i.e. the "if" part that describes the context/conditions) and consequents (i.e. the "then" part that describes the consequences: context update, actions, etc).
Cheers.
-Nicolas.
</t>
  </si>
  <si>
    <t>OrthodoxChurch</t>
  </si>
  <si>
    <t>There is `CatholicChurch` thing, add `OrthodoxChurch`.</t>
  </si>
  <si>
    <t xml:space="preserve">#### new comment by 5252362 ####
I'd like to take care of this and related additions with the Wikidata based
enumerations.
guha
On Tue, Apr 18, 2017 at 1:26 PM, streamich &lt;notifications@github.com&gt; wrote:
&gt; There is CatholicChurch thing, add OrthodoxChurch.
&gt;
&gt; —
&gt; You are receiving this because you are subscribed to this thread.
&gt; Reply to this email directly, view it on GitHub
&gt; &lt;https://github.com/schemaorg/schemaorg/issues/1594&gt;, or mute the thread
&gt; &lt;https://github.com/notifications/unsubscribe-auth/AFAlCkLBf_gIWH7vGV3tihokg65fvuG1ks5rxRyCgaJpZM4NA2fP&gt;
&gt; .
&gt;
</t>
  </si>
  <si>
    <t>zoom property</t>
  </si>
  <si>
    <t>Add `zoom` property to `Place` thing, to be able to specify map zoom level for Google maps, or Leaflet.js etc.</t>
  </si>
  <si>
    <t xml:space="preserve">#### new comment by 4692272 ####
I'm confused. Wouldn't the zoom level be a property of the Map, not the Place?
#### new comment by 9773803 ####
@vholland Yes, `Map`, `Place` or `GeoShape`, whatever works.
Is there already a way to add *zoom* somehow? I couldn't find it.
`GeoShape` has `elevation` property, I'm not sure it can be used as zoom though, it says `elevation` should be formatted accroding to [WGS  84](https://en.wikipedia.org/wiki/World_Geodetic_System).
#### new comment by 4692272 ####
The elevation property is used to describe the elevation of the place. (e.g. at sea level vs up in the mountains)
It would make sense to add something to schema.org/Map for zoom level, but we would need to figure out how to express it. Is it the distance from a given point? Is it a ratio?
#### new comment by 9773803 ####
Zoom level is basically a number (may be float) 0 to 20+.
Maps use 256 px tiles.
 - zoom 0: 1x1 = whole world in one 256x256 px tile
 - zoom 1: 2x2 = world in 4 tiles
 - zoom 2: 4x4 = world in 16 tiles
 - etc.
&gt; When we represent the world at zoom level zero, it's 256 pixels wide and high. When we go into zoom level one, it doubles its width and height, and can be represented by four 256-pixel-by-256-pixel images:
https://github.com/Leaflet/Leaflet/blob/79ab486dde4601e08700093c4b2c6c7bb2dc1002/docs/examples/zoom-levels/index.md#powers-of-two
It assumes that 256px tiles and cylindrical world projection is used. Could also include additional properties like tile size and which world projection is used.
</t>
  </si>
  <si>
    <t>404 for schema.org/name</t>
  </si>
  <si>
    <t>The item http://schema.org/name no longer resolves, rather you get 404, There is http://meta.schema.org/name now, but it says its canonical URL is http://schema.org/name. Therefore this seems to be a bug.</t>
  </si>
  <si>
    <t xml:space="preserve">#### new comment by 1999543 ####
http://schema.org/name works for me.
#### new comment by 427410 ####
Works for me, too...
#### new comment by 170265 ####
@RichardWallis is this the same bug we discussed recently?
#### new comment by 13315406 ####
@danbri - yes it is.
#### new comment by 5252362 ####
Which is?
guha
On Thu, May 4, 2017 at 5:37 AM, Dan Brickley &lt;notifications@github.com&gt;
wrote:
&gt; @RichardWallis &lt;https://github.com/RichardWallis&gt; is this the same bug we
&gt; discussed recently?
&gt;
&gt; —
&gt; You are receiving this because you are subscribed to this thread.
&gt; Reply to this email directly, view it on GitHub
&gt; &lt;https://github.com/schemaorg/schemaorg/issues/1592#issuecomment-299172713&gt;,
&gt; or mute the thread
&gt; &lt;https://github.com/notifications/unsubscribe-auth/AFAlCuQJ5pejr-K4D9pkF9x5nOwWaWWQks5r2caDgaJpZM4M_WRe&gt;
&gt; .
&gt;
#### new comment by 13315406 ####
@rvguha in simple terms there is an issue (that only becomes apparent under the significant system loads that are experienced by the schema.org site itself, that is not apparent on test systems such as webschemas.org) where different cached versions of pages (for http, https, core, extensions) occasionally conflict with each other during page build.
This particular 404 error and others recently reported, such as variations in output between different versions of a page (http, https, etc.), are symptomatic of this.
This area of the application that runs the site has _evolved_ over the last few years as extensions were introduced and various piecemeal attempts were made to improve performance.  
This area is the focus of current rationalisation and simplification of code, caching patterns, and page navigation that should address these problems and provide a more solid base for future work on the site and its user interface.  This work is high on the [my] priority list, as we need a [more] stable foundation to move forward from as the vocabulary grows and changes and potentially more functionally (eg, Wikidata links) is added.
~Richard 
#### new comment by 5252362 ####
Lets have a chat about this, maybe on a smaller list. There are requests
for dumps of static pages (for translated versions and such). We can maybe
do one single cleaner rewrite for that.
guha
On Thu, May 4, 2017 at 9:44 AM, Richard Wallis &lt;notifications@github.com&gt;
wrote:
&gt; @rvguha &lt;https://github.com/rvguha&gt; in simple terms there is an issue
&gt; (that only becomes apparent under the significant system loads that are
&gt; experienced by the schema.org site itself, that is not apparent on test
&gt; systems such as webschemas.org) where different cached versions of pages
&gt; (for http, https, core, extensions) occasionally conflict with each other
&gt; during page build.
&gt;
&gt; This particular 404 error and others recently reported, such as variations
&gt; in output between different versions of a page (http, https, etc.), are
&gt; symptomatic of this.
&gt;
&gt; This area of the application that runs the site has *evolved* over the
&gt; last few years as extensions were introduced and various piecemeal attempts
&gt; were made to improve performance.
&gt;
&gt; This area is the focus of current rationalisation and simplification of
&gt; code, caching patterns, and page navigation that should address these
&gt; problems and provide a more solid base for future work on the site and its
&gt; user interface. This work is high on the [my] priority list, as we need a
&gt; [more] stable foundation to move forward from as the vocabulary grows and
&gt; changes and potentially more functionally (eg, Wikidata links) is added.
&gt;
&gt; ~Richard
&gt;
&gt; —
&gt; You are receiving this because you were mentioned.
&gt; Reply to this email directly, view it on GitHub
&gt; &lt;https://github.com/schemaorg/schemaorg/issues/1592#issuecomment-299242328&gt;,
&gt; or mute the thread
&gt; &lt;https://github.com/notifications/unsubscribe-auth/AFAlCopl-6HhZXwC2aIHZPtA3RG9zTZTks5r2gB0gaJpZM4M_WRe&gt;
&gt; .
&gt;
#### new comment by 1728037 ####
+1 for decreasing the overall Website's latency.
It's getting noticeably slow at time, especially when searching.
#### new comment by 638605 ####
I'm working on a project generating static pages  based on the json-ld version (see https://github.com/cnschema/schemaorg2html),  still in progress and not yet perfect.  Preliminary preview  of the outcome is available at  http://cnschema.org/docs/full.html.  The site is hosted in china and made 3.2 site content visible in china (see https://github.com/schemaorg/schemaorg/issues/1561) 
</t>
  </si>
  <si>
    <t>Feature: Add property for remote with datatype boolean in JobPosting</t>
  </si>
  <si>
    <t xml:space="preserve">Hi guys,
with more and more jobs are open to be worked from remote location, is good to add property that mark if this is possibility or not.
Keep in mind that sometimes remote is open for a country or region or other subset.
Cheers,
Slav
</t>
  </si>
  <si>
    <t xml:space="preserve">#### new comment by 4692272 ####
Rather than a boolean a new subtype like RemoteJobPosting may be better. That would allow us to add properties to specify things like the applicable country or region.
#### new comment by 8404291 ####
My preference is for property. There are jobs that are presented as in-office OR remote.
Additionally, could jobLocation not be used to describe a region that names the scope of "remote?"
Cheers,
--Eric
Eric Axel Franzon
Sent from my iPhone. All typos have been carefully hand-crafted for your enjoyment.
&gt; On Apr 18, 2017, at 8:25 AM, vholland &lt;notifications@github.com&gt; wrote:
&gt; 
&gt; Rather than a boolean a new subtype like RemoteJobPosting may be better. That would allow us to add properties to specify things like the applicable country or region.
&gt; 
&gt; —
&gt; You are receiving this because you are subscribed to this thread.
&gt; Reply to this email directly, view it on GitHub, or mute the thread.
&gt; 
#### new comment by 4692272 ####
A boolean would not let an author express in-office or remote.
Overloading jobLocation means you can't differentiate between "remote within the USA" and remote or USA.
#### new comment by 3425712 ####
current there is:
`jobLocation:Place`
if we add new one:
`jobLocationRemote:Place`
if we have both, job will be allowed for on site and remote. If we have just one, we know what is the case.
I'm not sure if Place or PostalAddress is better. Pros for the first time is that we follow the same pattern, but PostalAddress is more accurate for remote usage.
#### new comment by 170265 ####
Can anyone find examples of sites where the job's remoteness appears to be explicitly represented in their infrastructure?
#### new comment by 3425712 ####
Hmm, not sure, but you can see sites like:
* https://remoteok.io or https://jobspresso.co/ or http://stackoverflow.com/jobs
But cases include:
**Remote in a certain area:**
&lt;img width="1249" alt="2017-04-19_20-52-41" src="https://cloud.githubusercontent.com/assets/3425712/25196891/543565de-2542-11e7-8869-78faf28f9216.png"&gt;
**Remote, without limiting the area:**
&lt;img width="795" alt="2017-04-19_20-55-05" src="https://cloud.githubusercontent.com/assets/3425712/25196982/9f5fac04-2542-11e7-819f-7f109c83e3c1.png"&gt;
#### new comment by 13315406 ####
&gt; if we add new one:
&gt; 
&gt; jobLocationRemote:Place
Remote could mean "anywhere on the planet" - how would that work as a _Place_ ?
#### new comment by 7320889 ####
&gt; _"Remote could mean "anywhere on the planet" - how would that work as a Place ?"_
Wouldn't this work for that (also for properties like ```areaServed```,```eligibleRegion```,```jobLocation```,etc)?
```
"jobLocationRemote":
{
  "@type":"Place",
  "name":"anywhere on the planet",
  "sameAs":"https://www.wikidata.org/wiki/Q2"
}
```
#### new comment by 170265 ####
Anyone familiar with hropenstandards.org? I looked around a bit there and failed to find a treatment of remote work, but I'm sure the issue must have cropped up. I've asked for pointers [on Twitter](https://twitter.com/danbri/status/893129211447312384).
</t>
  </si>
  <si>
    <t>Add a way to distinguish to: cc: and bcc: in EmailMessage</t>
  </si>
  <si>
    <t xml:space="preserve">#### new comment by 5252362 ####
About time :)
guha
#### new comment by 170265 ####
+1 for something like this change. 
Actual email messages record more than this, you get a formatted string with an email address plus supporting label; you also know what the order was. Currently we only indicate the receiving person but not as far as I can see, even which of their email addresses were used.
We don't have an email address/account type (http://schema.org/email just expects Text).
Feels like we had this discussion already once before around http://schema.org/DigitalDocumentPermission and we settled on some use of Audience and ContactPoint, where the latter serves as a kind of supertype for a non-existence EmailAccount type.
@vholland does the usecase you have in mind care only about which person/org got the message, or also about which email account(s) it was addressed to?
#### new comment by 4692272 ####
I was thinking the range would be Person, ContactPoint, or text. Text would serve the role where the email address is the only thing known. It seems a waste of an author's time to create a ContactPoint simply to provide an email address.
#### new comment by 170265 ####
Ok, we'll tweak the above then to adapt to that. I agree re ContactPoint (unless you wanted to record both naming string and the actual email, in which case using two fields of a ContactPoint seems slightly nicer).
Another detail, you've suggested to_xyz but we're camelcase everywhere else as far as I remember.
@nicolastorzec @chaals @tmarshbing @scor are you ok with this? Seems straightforward enough to me, with these clarifications.
#### new comment by 9203402 ####
+1 The proposal seems straightforward and useful. I agree with using camel case.
#### new comment by 4692272 ####
+1 on the camel case. The underscores were due to spending time in a different ontology recently.
#### new comment by 170265 ####
Ok, since this seems pretty much "no brainer" and a tweak to established vocabulary I suggest we make the change directly in schema.org core. For other areas where a proposal is relatively new / distinct I'm putting things into pending first, but in this case I think that would be melodramatically unnecessary.  
#### new comment by 986438 ####
@danbri very mello :)
#### new comment by 4692272 ####
See pr #1615 
#### new comment by 170265 ####
Merged (into evolving next-release candidate). Thanks @vholland, all!
</t>
  </si>
  <si>
    <t>Add a new type CriticReview as a more specific type of Review</t>
  </si>
  <si>
    <t>Many websites (e.g. EazyDiner, Dine Out, Ou Bruncher, etc.) provide markups for both critic reviews (reviews written by professional critics) and user reviews using schema.org/Review. As schema.org/Review does not provide a clear distinction between critic reviews and user reviews at this time. It would be very useful to be able to differentiate which reviews are by critics.
I propose the adding  CriticReview as a more specific of Review.
Example markup:
```json-ld
{  
    "@context":"http://schema.org/",
    "@type":"CriticReview",
    "itemReviewed":{  
        "@type":"Restaurant",
        "image":"http://www.example.com/seafood-restaurant.jpg",
        "name":"Legal Seafood"
    },
    "reviewRating":{  
        "@type":"Rating",
        "ratingValue":"4"
    },
    "name":"A good seafood place.",
     "author":{  
          "@type":"Person",
          "name":"Bob Smith"
     },
    "reviewBody":"The seafood is great.",
    "publisher":{  
        "@type":"Organization",
        "name":"Washington Times"
     }
}
```</t>
  </si>
  <si>
    <t xml:space="preserve">#### new comment by 170265 ####
This seems a worthwhile distinction to articulate, but would you care to also propose a definition for "CriticReview" too? Without a definition I fear we'll just see everyone start using CriticReview because it sounds like "an important review".
The definition ought to make fairly clear who counts as a "critic". You mention "professional", which is terminology we avoided for ClaimReview since you don't need to be paid to be a fact checker to check facts. Similarly, you might be a well regarded film, TV or food critic on the path to professional recognition e.g. via an independent popular blog.  We can say "professional" but it should be softened to allow bloggers etc and not imply that a certain form of employment or business model is necessarily required.
Perhaps something like: "A 'CriticReview' is a review written or published by a source that is specifically known for its reviewing activities. These can include newspaper columns, travel and food guides, TV and radio shows, blogs and other independent Web sites. CriticReviews are typically more in-depth and professionally written. For simpler user/visitor/viewer/customer reviews, it is more appropriate to use the Review supertype.
Note that this is inconsistent with the example whose body ("The seafood is great.") doesn't meet the definition I sketch above. Perhaps we should look at distinguishing review summaries / excerpts from full article-length reviews, or just make clear that the reviewBody is simplified for sake of clear examples? Long form reviews generally require real formatting (links, paragraphs and other markup), for which both Microdata and JSON-LD property values are poorly suited, and even in RDFa it's painful.
#### new comment by 170265 ####
Some example scope questions -
* Is http://www.aintitcool.com/node/77598 a CriticReview? Why? How could you tell objectively? 
* Is http://thelambshankredemption.blogspot.hr/2014/07/waitrose-wine-challenge.html ?
* Is http://www.capalert.com/capreports/2fast2furious.htm ?
* Is https://david-smith.org/blog/2016/04/04/a-nerds-review-of-the-tesla-model-s/ ?
* http://www.telegraph.co.uk/cars/tesla/tesla-model-s-review/ ?
* https://forums.tesla.com/forum/forums/model-s-mans-review-x ?
#### new comment by 986438 ####
@danbri @gmackenz I like the wording in Dan's example description.  However I think "professional" should not necessarily be softened.  The word "professional" can still allow bloggers.  Its just alluding to bloggers that are professional in their reviews and criticisms.  Most folks understand the difference in quality between my review blog and Harry Knowles' blog.  So saying "professional" can mean paid occupation, but it can also mean respected, recognized, etc.  So if you still want to avoid "professional" maybe "respected or recognized critic...blah blah".
[Metacritic.com](http://www.metacritic.com) says this "Metacritic's proprietary Metascore distills the opinions of the most respected critics writing online and in print to a single number."
And they also say this:  "Several other websites that provide links to movie reviews have weighed the quantity vs. quality issue and come out in favor of quantity. These sites typically include links to as many reviews as there are available on the net. And lately, with every Joe Schmo posting a movie review both before and after movie releases, there are quite a few reviews for each movie (we're talking 100's of reviews for the more popular titles). True, some of these Joe Schmos--or at least the Harry Knowles--do have quality sites with useful reviews and information. But the quality of many is inconsistent at best. In addition, there is such a thing as too much information, and statistically, once we include a certain number of reviews in our calculations, adding additional reviews will not change the overall METASCORE much in one direction or another."
#### new comment by 4692258 ####
How about with some slight tweaks of Dan and Thad's helpful feedback.
"A '[CriticReview](http://pending.webschemas.org/CriticReview)' is a more specialized form of [Review](http://schema.org/Review) written or published by a source that is recognized for its reviewing activities. These can include online columns, travel and food guides, TV and radio shows, blogs and other independent Web sites. CriticReviews are typically more in-depth and professionally written.  For simpler, causally written user/visitor/viewer/customer reviews, it is more appropriate to use the Review supertype. Review aggregator sites such as Metacritic already separate out the site's user reviews from selected critic reviews that originate from third-party sources."
#### new comment by 170265 ####
s/causally written/casually written/ otherwise LGTM
FYI I've been discussing some possible improvements around NewsArticle with the thetrustproject.org team, see #1525. They had also suggested some kind of "review" subtype or sibling type around the News area, to distinguish "news proper" from reviews (and other related kinds of article that news orgs publish e.g. sponsored content, satire, analysis, opinion, background reading etc.). It looks from a first pass that CriticReview may already meet that need. I'd like to bounce the definition about around a few News-related folk to see how it looks.
My only other concern is that by adding this we create a kind of lumpy expressivity, in which the only way to say that a review is an end-user review is by not saying it is a critic review. If we can think of a viable name (UserReview?) perhaps we should add that at the same time. I think it would be reasonable for its definition to refer to CriticReview, e.g. "By contrast with a CriticReview, a UserReview is a simple review of something provided by an end-user, viewer, visitor or customer rather than from a source devoted to reviewing.". There's naturally some grey area in the middle I guess.
#### new comment by 170265 ####
ping @chaals @nicolastorzec @scor @tmarshbing 
#### new comment by 1728037 ####
+1
The definition works for me.
Regarding user reviews versus critic reviews, I'd rather explicitly add a UserReview class rather than rely on Closed World assumptions and fall back logic.
My reasoning below:
- It's seems more straightforward for users, even though they may disagree on what qualifies as a CriticReview, or both classes may eventually look alike if they have the exact same properties.
- UserReview and CriticReview are probably not the only types of review in the World (i.e. a review that is not a CriticReview may not always be a UserReview), and we may want to refine review types further later (i.e. to distinguish paid reviews, etc.)
#### new comment by 170265 ####
Ok, I'm coding this up to give a concrete review target, in a branch for now as it fits alongside some NewsArticle improvements we're exploring in #1525.
#### new comment by 170265 ####
Please take a look,
* http://pending.webschemas.org/CriticReview
* http://pending.webschemas.org/UserReview
#### new comment by 1728037 ####
Works for me.
</t>
  </si>
  <si>
    <t>Modify Car to allow not for sale cars.</t>
  </si>
  <si>
    <t xml:space="preserve">Current car schema properties are designed around vehicles offered for sale, but this does not help OEM car providers or websites about cars in general. Would like to see support for properties like MSRP, Towing capacity, Trim levels, horsepower, EPA estimated city and highway (and a standard method for reporting this) etc.  Break out "year, make model, trim" into separate properties rather than just all part of the "name" - as that may be different in some instances.
There are tons of auto manufacturer sites and vehicle review sites that would like to leverage a Car schema but Car isn't currently working.  Google is already pulling much of this information off of pages without using schema. </t>
  </si>
  <si>
    <t xml:space="preserve">#### new comment by 6771512 ####
Thanks @thehockeygod. Some of the properties you mention are already supported by schema.org. MSRP can be expressed by http://schema.org/priceType and horsepower by http://auto.schema.org/enginePower. http://auto.schema.org/modelDate describes the release date of a vehicle model. Trim levels cannot be easily captured in schema.org (of course you can play with http://schema.org/vehicleInteriorType, http://schema.org/color etc). Towing capacity and other properties you mention should be added either to auto.schema.org hosted extension or to auto external extension we are working on now (see https://www.w3.org/community/gao/).
</t>
  </si>
  <si>
    <t>New Schema Property: brandCarried</t>
  </si>
  <si>
    <t xml:space="preserve">**Intro**
itemOffered is helpful for marking up individual products and services. However, many companies sell a brand but may not have actual product pages on their website. It would very useful to many businesses to have something like a "brandCarried" Schema property.
**Scenarios and Real-Life Examples**
For example, a local outdoor sports store may sell many brands. Their website may have a "products" section that mentions the types of products or brands that they carry but their site does not actually contain individual product pages with specs on them. Usually this happens because managing ecommerce and up-to-date inventory is too much work for a smaller business. You can see this real-life example here: http://www.billjacksons.com/climbing-gear/. This page lists the brands they carry but they do not actually list any products or have product pages.
Here is another example. This local HVAC company sells a major brand but they do not actually list any products or have product pages. http://www.easyac.net/products/carrier-dealer-tampa.html
**Implementation Examples**
There are many ways this could be implemented but here are just a couple of ideas:
1) Is there a way to extend the Schema property of itemOffered to include brandCarried?
2) Since brandCarried seems to apply better to local businesses, would it be best to have brandCarried housed within the LocalBusiness type?
PS - I am not a Schema expert so something may already exist that would meet this need. Thank you for your time.
</t>
  </si>
  <si>
    <t>Schema for directions/routing</t>
  </si>
  <si>
    <t>@thadguidry
As discussed on the W3C SchemaOrg Community Group I would like to come up with schema's for routing/directions.
I have examples of direct output from 2 vendors. HERE.COM and Mapbox. Those examples are under
https://github.com/dprophet/schemaorg/tree/sdo-callisto/data/routing
I need to parse these vendor specific results and make generic schema's from these results.</t>
  </si>
  <si>
    <t xml:space="preserve">#### new comment by 13315406 ####
Taking a [very brief] look at the example data leads me to the following comments.
The pattern of data elements in a route are similar the data pattern emerging for [Recipe](http://schema.org/Recipe).  There is the Route itself with potentially _name_, _createdDate_, _publisher_, etc. properties plus new properties to describe the type of route (walking, cycling, driving, truckDriving, etc.), overall duration, distance, etc.  That Route, would have an ordered set (using [ItemList](http://schema.org/ItemList) &amp; [ListElement](http://schema.org/ListItem)) - equivalent to _recipeInstructions_ - of route legs/steps.
The route steps look to me to be a potential [Place](http://schema.org/Place) subtype with added, distance, duration, direction properties.
Reusing the Recipe pattern (which BTW could benefit from some more detailed examples) would tie in with general Schema.org patterns.
When working on this we should be able to come up with something that not only could be used with detailed geocoding examples as supplied, but also simpler routing use cases such as a Tourist Trail of places to visit. 
#### new comment by 3594022 ####
@RichardWallis This sounds good. Whats your normal process? I do fork SchemaOrg, do the work, give you a pull request and we iron out the details as we try and merge?
Or give me access, I work on a branch in your org so everyone can see the changes as they are pushed? Then we can do a final pull request to master (or whatever the master branch is)?
#### new comment by 13315406 ####
@dprophet I would recommend a little background reading:
- [How We Work](http://schema.org/docs/howwework.html)
- My "Schema.org in practice" articles: [part 1](http://dataliberate.com/2016/02/10/evolving-schema-org-in-practice-pt1-the-bits-and-pieces/), [2](http://dataliberate.com/2016/02/25/evolving-schema-org-in-practice-pt2-working-within-the-vocabulary/), and [3](http://dataliberate.com/2016/03/01/evolving-schema-org-in-practice-pt3-choosing-where-to-extend/).
Then create your branch, maybe share an example instance, and then when happy create a Pull request.  I would suggest that you create definitions and examples files in the pending extension area where such a proposal would eter the vocabulary first. 
#### new comment by 3594022 ####
@RichardWallis Thanks.
Just got back from kids spring break. I will start to work on the directions/routing extensions this week.
</t>
  </si>
  <si>
    <t>Edit vocab of RentalCarReservation to be vehicle-neutral</t>
  </si>
  <si>
    <t>I'm working with a major transportation and logistics company to implement schema markup across their organization. Because they have items that are consumer-facing as well, they'd like to use RentalCarReservation to show this data to their customers. 
However, they do not rent cars. They rent trucks.
This card could also be used for other vehicle registrations, such as boats or motorcycles--could the label be revised to be RentalVehicleReservation (or even RentalReservation)?</t>
  </si>
  <si>
    <t xml:space="preserve">#### new comment by 4692272 ####
I guess it depends on what is meant by they rent trucks. For example, renting a passenger pick up truck would probably fall under RentalCarReservation, but I think we would need something different for renting moving trucks or commercial vehicles.
#### new comment by 10158661 ####
In this exact case, this is renting moving trucks, which makes the language awkward.
#### new comment by 10158661 ####
Just as an update/proof point: the auto extension is using RentalVehicleUsage, which would make RentalVehicleReservation a more natural alignment.
</t>
  </si>
  <si>
    <t>Sometimes either the HTTP or the HTTPS page is missing parent types</t>
  </si>
  <si>
    <t>Currently http://schema.org/Article is missing the parent types in the breadcrumb and in the table:
![schema org_article_missing-parents](https://cloud.githubusercontent.com/assets/6901294/24712345/e37cc3e8-1a22-11e7-8d8f-1a605985dc12.png)
On https://schema.org/Article it works correctly.
**Edit** (a few hours later): Works again. I’ll leave this open in case there’s something that would need fixing.</t>
  </si>
  <si>
    <t xml:space="preserve">#### new comment by 7528514 ####
This seems to be a general bug. 
Currently happening for https://schema.org/Person, while working on http://schema.org/Person.
Sometimes the parent types are missing using https, while it works using http (or the other way around). 
#### new comment by 6901294 ####
And currently happening for `Organization`.
Got reported on the mailing list, too:  
https://lists.w3.org/Archives/Public/public-schemaorg/2017Apr/0028.html
#### new comment by 638605 ####
I also observed such inconsistency between https and http over many other terms,   worth checking  the page generation mechanism.  Below is an example
http://schema.org/Report  
![image](https://cloud.githubusercontent.com/assets/638605/25770620/2a555350-31ef-11e7-8929-c71cb9f72085.png)
https://schema.org/Report  
![image](https://cloud.githubusercontent.com/assets/638605/25770616/176d5e86-31ef-11e7-8ee7-bc5733bf0466.png)
#### new comment by 13315406 ####
@lidingpku thanks for reporting.
There is a fix in that should stop these anomalies that I hope to introduce in the next few days.
~Richard.
#### new comment by 638605 ####
@RichardWallis  great, looking forward 
#### new comment by 6901294 ####
@RichardWallis 
I noticed that sometimes a few properties for a correctly given parent type are missing.
For example, the `about` property was not listed under the `CreativeWork` section for `ItemPage` (I have a screenshot). 
Is this known / the same bug? Or should I create a new issue for it?
#### new comment by 7691552 ####
Looking like the same issue. 
~Richard
&gt; On 15 Aug 2017, at 15:47, unor &lt;notifications@github.com&gt; wrote:
&gt; 
&gt; I noticed that sometimes a few properties for a correctly given parent type are missing.
&gt; 
&gt; For example, the about property was not listed (under the CreativeWork section) for ItemList (I have a screenshot).
&gt; 
&gt; Is this known / the same bug? Or should I create a new issue for it?
&gt; 
&gt; —
&gt; You are receiving this because you are subscribed to this thread.
&gt; Reply to this email directly, view it on GitHub, or mute the thread.
&gt; 
</t>
  </si>
  <si>
    <t>Please help to multi Products in one page</t>
  </si>
  <si>
    <t>1. Help to be defined: there is a page on which there is a table in which in TR goods with the different prices and suppliers are listed (in an investment an example). We shared opinions whether to make out the block in "Products" or through something else. In an official source (https://schema.org/Product), it seems, there are no mentions that on the page there have to be one goods in "Products". As you consider how it will be better?
Table for markup
![entable](https://cloud.githubusercontent.com/assets/26891626/24643113/f298f790-1935-11e7-9711-47a815f5f828.gif)
Current markup
![schema](https://cloud.githubusercontent.com/assets/26891626/24643126/0030dbfc-1936-11e7-948f-fbb4dca6d5ca.gif)
2. Whether there will be a mistake that on one page there be several Products blocks?
3. If the option doesn't approach what it is better to use?</t>
  </si>
  <si>
    <t xml:space="preserve">#### new comment by 26891626 ####
Maybe I'm posted not there? :)
One day passed...
#### new comment by 398765 ####
As far as I know, having multiple products per page is ok. 
I would recommend the following for your markup:
- Populate the 'name' field for the manufacturer, not 'brand'.
- Availability should be defined with the proper enum, not the localised name.
- Delivery lead time should be a QuantitativeValue you probably want to min-value to 5 and max-value to 6 and the unit to days (UN/CEFACT code 'd').
#### new comment by 26891626 ####
wiesmann, I thank you for the answer. I will finish the existing marking considering your comments.
</t>
  </si>
  <si>
    <t>Documentation for Banking and Finance terms</t>
  </si>
  <si>
    <t xml:space="preserve">Documentation needed to supply background and examples for the banking and finance terms introduced into pending in the 3.2 release (#1253) </t>
  </si>
  <si>
    <t>Add unitCode and unitText properties to MonetaryAmount</t>
  </si>
  <si>
    <t>To be able to express something like $10.00/hour for a [baseSalary](http://schema.org/baseSalary) through [MonetaryAmount](http://schema.org/MonetaryAmount)
Add [unitCode](http://schema.org/unitCode) and [unitText](http://schema.org/unitText) (if can't provide a unitCode value/URL)
Examples:
"The base salary amount is $10.00/hr"
"amount": {
                "@type": "MonetaryAmount",
                "currency": "USD",
                "value": "10",
                "unitCode": "HUR"
                }
or
"€2000 every other Friday"
"amount": {
                "@type": "MonetaryAmount",
                "currency": "EUR",
                "value": "2000",
                "unitText": "Every other Friday"
                }</t>
  </si>
  <si>
    <t xml:space="preserve">#### new comment by 170265 ####
This seems potentially reasonable. @mfhepp can you confirm?
#### new comment by 170265 ####
I'll merge it into the release candidate I'm putting together, if anyone has concerns we can tweak or back it out during the review process.
#### new comment by 671238 ####
Actually it would be much better to use UnitPriceSpecification for this. MonetaryAmount was introduced for monetary amounts that are not prices, like account statuses.
A wage in a job offer is a PriceSpecification in the GoodRelations model. Note that already has support for such information and more, like billingIncrement.
http://schema.org/UnitPriceSpecification
There are already two patterns for the use case you seem to need:
a) simple: The reference quantity is exactly one unit (like "per one hour")
--&gt; use unitCode or unitText here.
b) advanced: the reference quantity is an arbitrary quantity of a unit of measurement (like "per 15 minutes")
--&gt; use http://schema.org/referenceQuantity here
Bottomline: For what you seem to want to achieve, use PriceSpecification and its subtypes, because this is essentially the type for monetary compensations in offers or demand, which is exactly what fits in the human labor case.
Hope that helps!
Martin
#### new comment by 170265 ####
After poking around a bit, I also came to the view that this feels more like UnitPriceSpecification 's role. Are we revisiting here earlier debates about whether JobPosting is essentially a Demand?
#### new comment by 4692272 ####
While the examples are salaries, there are cases in the financial world where I may need to express the same ideas. Annuities have expressed amounts paid per year.
I also find UnitPriceSpecification a lot more complicated to mark up than adding a couple of properties to MonetaryAmount.
#### new comment by 986438 ####
Really pretty ?  (I don't really like this style also....a bit verbose)
```json
{
  "@context": "http://schema.org",
  "@type": "JobPosting",
  "salaryCurrency": "USD",
  "title": "Software Engineer",
  "workHours": "40 hours per week",
  "baseSalary": {
    "@type": "PriceSpecification",
    "priceSpecification": {
        "@type": "UnitPriceSpecification",
        "price": "20800",
        "priceCurrency": "USD",
        "referenceQuantity": {
          "@type": "QuantitativeValue",
          "value": "10",
          "unitCode": "hourly"
        }
      }
  }
}
```
#### new comment by 4692272 ####
What is the value: 10? I assume the hourly wage, but that is not clear.
And we are also separating the wage from the currency, which will lead to errors.
#### new comment by 986438 ####
@vholland And we also don't even say anywhere in any descriptions of "price" that its also interchangeable with "wage".  I.E.  "the price or wage of..."  having more of that kind of text in the descriptions throughout our schema would help discovery for publishers also.
</t>
  </si>
  <si>
    <t>Redundancy in price quotation</t>
  </si>
  <si>
    <t xml:space="preserve">There are two properties:
- https://schema.org/lowPrice
- https://schema.org/minPrice
</t>
  </si>
  <si>
    <t>Update Custom Search code to support Custom Search Element API 2.0</t>
  </si>
  <si>
    <t>Google are removing from support _Custom Search Element API 1.0_ which Schema.org uses.
Need to update code to support [Custom Search Element API 2.0](https://www.google.com/appserve/mkt/p/WyE9EU9GCzsCr0P8p8CFyga39CgSiKQLo91vkAxZwPKtGnjU747fw29nDDe9Ywbvp7T-pxM2xVkMr1u7kQJZbJz2j_-BO5K7hdHQya9jYIrBVHki)</t>
  </si>
  <si>
    <t>Add an estimatedSalary property to JobPosting</t>
  </si>
  <si>
    <t xml:space="preserve">[JobPosting](http://schema.org/JobPosting) currently has baseSalary but it would be advantagous to have also an estimated salary property as well—when such an estimate is provided by sources outside of the organization offering the job posting.
[estimatedSalary](http://schema.org/estimatedSalary): A property describing the estimated salary for the job posting based on a variety of variables including, but not limited to industry, job title, and location. The estimated salary is usually computed by outside organizations and therefore the hiring organization is not bound to this estimated salary.
Expected types should be similar for that of baseSalary: MonetaryAmount, Number, or 
PriceSpecification </t>
  </si>
  <si>
    <t xml:space="preserve">#### new comment by 170265 ####
Thanks, adding to Pending.
</t>
  </si>
  <si>
    <t>Add a new type EmployerReview as a more specific type of Review</t>
  </si>
  <si>
    <t>We currently have [Review](http://schema.org/Review) and I would like to propose a new more specific type EmployerReview for reviews pertaining organizations being reviewed by an employee.
Description: "A review written by a current or former employee of an organization. The review is in the context of the organization as an employer."</t>
  </si>
  <si>
    <t xml:space="preserve">#### new comment by 5252362 ####
Do you have any ideas of who will sign up to use it?
guha
On Wed, Mar 29, 2017 at 2:48 PM, Gordon Mackenzie &lt;notifications@github.com&gt;
wrote:
&gt; We currently have Review &lt;http://schema.org/Review&gt; and I would like to
&gt; propose a new more specific type EmployerReview for reviews pertaining
&gt; organizations being reviewed by an employee.
&gt;
&gt; Description: "A review written by a current or former employee of an
&gt; organization. The review is in the context of the organization as an
&gt; employer."
&gt;
&gt; —
&gt; You are receiving this because you are subscribed to this thread.
&gt; Reply to this email directly, view it on GitHub
&gt; &lt;https://github.com/schemaorg/schemaorg/issues/1576&gt;, or mute the thread
&gt; &lt;https://github.com/notifications/unsubscribe-auth/AFAlCtiWSBXOzoh6i3IgT8eAVjjzox86ks5rqtGQgaJpZM4MtmWz&gt;
&gt; .
&gt;
#### new comment by 4692258 ####
I don't in particular know offhand at the moment but it would be a great way to easily isolate job-related reviews from the default review markup of employers such as is available on sites that provide/allow posting of employee reviews.
#### new comment by 5252362 ####
It would be good to get some folks from sites that have these kinds of
reviews involved in the design of the vocabulary.
guha
On Wed, Mar 29, 2017 at 3:15 PM, Gordon Mackenzie &lt;notifications@github.com&gt;
wrote:
&gt; I don't in particular know offhand at the moment but it would be a great
&gt; way to easily isolate job-related reviews from the default review markup of
&gt; employers such as is available on sites that provide/allow posting of
&gt; employee reviews.
&gt;
&gt; —
&gt; You are receiving this because you commented.
&gt; Reply to this email directly, view it on GitHub
&gt; &lt;https://github.com/schemaorg/schemaorg/issues/1576#issuecomment-290243058&gt;,
&gt; or mute the thread
&gt; &lt;https://github.com/notifications/unsubscribe-auth/AFAlCvqYG1egSKCRizPAOfqlM-TDrCXJks5rqtfzgaJpZM4MtmWz&gt;
&gt; .
&gt;
#### new comment by 986438 ####
@gmackenz Are we talking something like CompanyReviews like what Glassdoor.com etc. provides ?  Those kind of EmployerReviews ?
#### new comment by 170265 ####
Let's route this into pending.schema.org for a while, to give time for publishers and consumers to unveil themselves. I am happy with this pattern of contextualized Review sub-types. It isn't elegant but it is simple for publishers and adds clarity. 
(@thadguidry - yeah I believe those kinds of reviews)
#### new comment by 4692258 ####
@thadguidry — what @danbri said — I think those kind of sites could be excellent candidates for EmployerReview.
#### new comment by 170265 ####
@gmackenz I'll code this up. Do you have any definition text in mind, Gordon?
#### new comment by 170265 ####
Ah sorry, I see it now!
#### new comment by 170265 ####
Something like...
```
&lt;div&gt;
  &lt;div typeof="rdfs:Class" resource="http://schema.org/EmployerReview"&gt;
    &lt;span&gt;Subclass of: &lt;a property="rdfs:subClassOf" href="http://schema.org/Review"&gt;Review&lt;/a&gt;&lt;/span&gt;
    &lt;span class="h" property="rdfs:label"&gt;EmployerReview&lt;/span&gt;
    &lt;span property="rdfs:comment"&gt;An [[EmployerReview]] is a review of an [[Organization]] regarding its role as an employer, written by a current or former employee of that organization.&lt;/span&gt;
    &lt;span property="schema:category"&gt;issue-1576&lt;/span&gt;
    &lt;a property="dc:source" href="https://github.com/schemaorg/schemaorg/issues/1589"&gt;#1576&lt;/a&gt;
    &lt;link property="http://schema.org/isPartOf" href="http://pending.schema.org" /&gt;
  &lt;/div&gt;
&lt;/div&gt;
#### new comment by 170265 ####
-&gt; http://webschemas.org/EmployerReview 
#### new comment by 4692258 ####
LGTM. Simple, short, to the point.
Gordon Mackenzie |  Schema Wrangler (Ontologist) |  gmackenz@google.com |
On Wed, May 10, 2017 at 11:21 AM, Dan Brickley &lt;notifications@github.com&gt;
wrote:
&gt; -&gt; http://webschemas.org/EmployerReview
&gt;
&gt; —
&gt; You are receiving this because you were mentioned.
&gt; Reply to this email directly, view it on GitHub
&gt; &lt;https://github.com/schemaorg/schemaorg/issues/1576#issuecomment-300570266&gt;,
&gt; or mute the thread
&gt; &lt;https://github.com/notifications/unsubscribe-auth/AEeZInPUY5lnb7XRE5GolI_Q9_CkABovks5r4gAZgaJpZM4MtmWz&gt;
&gt; .
&gt;
#### new comment by 986438 ####
@danbri what if we sorta tweak the definition of reviewBody...  "the main body section of the review".  more Simple English.  or do you think that will confuse with the term "main" and folks might think "what do I use for my other review sections?"
#### new comment by 4692258 ####
Another one evidently...
Gordon Mackenzie |  Schema Wrangler (Ontologist) |  gmackenz@google.com |
On Mon, May 15, 2017 at 4:30 PM, Thad Guidry &lt;notifications@github.com&gt;
wrote:
&gt; @gmackenz &lt;https://github.com/gmackenz&gt; what ? I'm confused. Was your
&gt; comment here about LGTM supposed to land on this issue or another one ?
&gt;
&gt; —
&gt; You are receiving this because you were mentioned.
&gt; Reply to this email directly, view it on GitHub
&gt; &lt;https://github.com/schemaorg/schemaorg/issues/1576#issuecomment-301633234&gt;,
&gt; or mute the thread
&gt; &lt;https://github.com/notifications/unsubscribe-auth/AEeZIpxyi0AlPE2TF675AZqxKRBgT_IWks5r6OAUgaJpZM4MtmWz&gt;
&gt; .
&gt;
</t>
  </si>
  <si>
    <t>Document how to describe infographics</t>
  </si>
  <si>
    <t>Whether with existing vocabulary or additions. Some but not all infographics are related to news articles. Some are static, but they might be interactive. Many of our patterns for describing datasets are relevant. It should be possible to tie infographics back to source papers, datasets etc.
Concrete usecases and specific infographic examples would be very useful at this point.</t>
  </si>
  <si>
    <t xml:space="preserve">#### new comment by 24438137 ####
A couple of examples of static infographics. These are image files with the text and visuals inside:
http://www.latitudegroup.com/blog/5-leading-audience-trends-in-the-travel-industry-infographic/
https://www.landc.co.uk/insight/2015/11/7-epic-game-of-thrones-castles-mortgages/
Such infographics usually have a dedicated landing page and are accompanied by the short descriptions and lists of information sources.
I've seen examples of Article schema being used as well as ImageObject. However, neither of these used alone seems to be informative enough to fully describe the image file and its contents.
#### new comment by 6750271 ####
I would support a new CreativeWork type for infographics or visualisations of figures. 
They have lots of things in common with images and datasets, and are usually based on a dataset. Still, when describing them I have used several schema.org properties and did not yet needed a special new property for them. I don't know if that is a precondition for creating a new type. One could also think of special properties like interactivity. We do use them in news articles, but also separately, as small applications.
Examples from my Statistics Netherlands (CBS) institute:
- https://www.cbs.nl/nl-nl/nieuws/2017/31/meer-goederenvervoer-per-spoor-vooral-naar-italie
- https://www.cbs.nl/nl-nl/achtergrond/2017/32/woonplaats-van-werknemers
</t>
  </si>
  <si>
    <t>Pages on non-schema.org sites should implement noindex meta tag to prevent crawling</t>
  </si>
  <si>
    <t xml:space="preserve">As pointed out in issue #1573, pages on webschemas.org are still being indexed (at least by Google) despite robots.txt on that site containing a '''Disallow: /''' directive, and  not referencing a sitemap.xml file.
Suggested by @AymenLoukil pages on sites we don't want crawled should contain the following meta tag: \&lt;meta name="robots" content="noindex"\&gt; which should prevent their indexing.
Update required to page generation to add these tags to all pages when not being served from the schema.org domain.
</t>
  </si>
  <si>
    <t xml:space="preserve">#### new comment by 170265 ####
robots.txt will also need amending to allow this markup to be discovered.
</t>
  </si>
  <si>
    <t>Sitemap.xml is listing subdomains URLS</t>
  </si>
  <si>
    <t>Actual sitemap.xml is listing subdomain URI such as : http://pending.schema.org/* locations.
Sub-domains should present different contents so for example [http://pending.schema.org/](http://pending.schema.org) should be considered as a separate website and should has its own sitemap.xml file</t>
  </si>
  <si>
    <t xml:space="preserve">#### new comment by 13315406 ####
This format passed the tests it was submitted to.
Looking to tune things up in the next release so we will review what reports we get from search engines after a few weeks.
#### new comment by 6901294 ####
[Relevant section from the Sitemaps protocol](https://www.sitemaps.org/protocol.html#location):
&gt;  Note that this means that all URLs listed in the Sitemap must use the same protocol (`http`, in this example) and reside on the same host as the Sitemap. For instance, if the Sitemap is located at `http://www.example.com/sitemap.xml`, it can't include URLs from `http://subdomain.example.com`.
</t>
  </si>
  <si>
    <t>docs/sitemap.xml contains wrong updated date</t>
  </si>
  <si>
    <t>&lt;lastmod&gt;2017-01-19&lt;/lastmod&gt; whenever buildSitemap.py is run</t>
  </si>
  <si>
    <t xml:space="preserve">#### new comment by 5750656 ####
Yes @RichardWallis it should be the real last update date for each URL.
#### new comment by 7691552 ####
Yup - thats why I raised the issue.
Richard Wallis
Founder, Data Liberate
http://dataliberate.com
Linkedin: http://www.linkedin.com/in/richardwallis
Twitter: @rjw
On 28 March 2017 at 18:57, Aymen Loukil &lt;notifications@github.com&gt; wrote:
&gt; Yes @RichardWallis &lt;https://github.com/RichardWallis&gt; it should be the
&gt; real last update date for each URL.
&gt;
&gt; —
&gt; You are receiving this because you are subscribed to this thread.
&gt; Reply to this email directly, view it on GitHub
&gt; &lt;https://github.com/schemaorg/schemaorg/issues/1571#issuecomment-289852624&gt;,
&gt; or mute the thread
&gt; &lt;https://github.com/notifications/unsubscribe-auth/AHVdII5QIw5iqU8D522vsBUWUd-ibUN0ks5rqUoDgaJpZM4Mr6Ro&gt;
&gt; .
&gt;
</t>
  </si>
  <si>
    <t xml:space="preserve">Avatar example in docs/gs.html contradicts itself -URLs should match </t>
  </si>
  <si>
    <t>![sdo-bug](https://cloud.githubusercontent.com/assets/170265/24415120/b4a0df98-13e0-11e7-8483-95fff76766c2.png)
http://schema.org/docs/gs.html</t>
  </si>
  <si>
    <t>Meta-issue for sdo-enceladus release (likely as version 3.3)</t>
  </si>
  <si>
    <t xml:space="preserve">Targeting for publication: May 2017 (as v3.3)
See http://webschemas.org/docs/releases.html#v3.3 for drafts in progress and associated release notes. 
Note that from version 3.2 onwards we are developing in the **master** branch here in Github, rather than using release-named branches. We keep the habit of code-naming releases, in case we change our mind about the specific version number to assign, but it is no longer also a Github branch.
Specifics:
* [ ] [Legislation extension](https://github.com/schemaorg/schemaorg/pull/1619) - merged to pending
 * merged, but needs final review and summary in releases.html (note: defines lots of inverse properties; natural final home would be a legal or civic -related hosted extension)
 * [ ] NewsArticle-related improvements #1525 (queued for review in http://webschemas.org/docs/releases.html#v3.3 )
  * strawman is in place, some points being discussed, examples could be extended.
 * [ ] HowTo structure, generalizing Recipe for non-food creations. Final drafting discussions in #1616
   * should be merged into Core but let's review the PR first
 * [x] EmployerReview #1576 1576
 * [x] to/cc/bccRecipient properties for EmailMessage #1590
 </t>
  </si>
  <si>
    <t xml:space="preserve">#### new comment by 2728945 ####
External links in the release description (at http://webschemas.org/docs/releases.html#v3.3) ("European Legislation Identifier (ELI) ontology" and "ELI taskforce") don't work, they are interpreted as relative links). Sorry to be picky :-)
#### new comment by 170265 ####
Thanks for catching that!
On 23 May 2017 7:55 am, "Thomas Francart" &lt;notifications@github.com&gt; wrote:
&gt; External links in the release description (at http://webschemas.org/docs/
&gt; releases.html#v3.3) ("European Legislation Identifier (ELI) ontology" and
&gt; "ELI taskforce") don't work, they are interpreted as relative links). Sorry
&gt; to be picky :-)
&gt;
&gt; —
&gt; You are receiving this because you were assigned.
&gt; Reply to this email directly, view it on GitHub
&gt; &lt;https://github.com/schemaorg/schemaorg/issues/1569#issuecomment-303307321&gt;,
&gt; or mute the thread
&gt; &lt;https://github.com/notifications/unsubscribe-auth/AAKZGZBxLkRW1zW_UmcpabrNScCG5xBpks5r8oL2gaJpZM4MqipM&gt;
&gt; .
&gt;
#### new comment by 170265 ####
Note: @nicolastorzec made some useful comments on the NewsArticle-related vocabulary, in particular that that [SponsoredContentArticle](http://pending.webschemas.org/SponsoredContentArticle) type might need clarification w.r.t. when any CreativeWork with a sponsor counts under that more specific type.
#### new comment by 13315406 ####
Following discussions, updating description for publicAccess to clarify usage.
#### new comment by 986438 ####
@RichardWallis Thanks Richard, looks good.
#### new comment by 77741 ####
I'd be happy to review but wanted to check first if there is any work in progress to incorporate the feedback received so far.
#### new comment by 170265 ####
Thanks @scor - you might look at #1525 and the discussion around NewsArticle, in particular @nicolastorzec and @tmarshbing 's comments. This is for changes that are mainly in the Pending section, so I'd argue that we can continue the conversation after actually publishing things into pending.schema.org proper for v3.3. I should be clear that at Google we are actively interested in using richer markup around news articles, and that we plan to explore implementation and report back on issues around markup usability (and if schema.org takes a different route after Pending, that's fine). The most fundamental discussion is around whether to use properties and multiple typing explicity in the markup or to simplify things by defining new types (which sometimes might have multiple supertypes), i.e. hardcoding possible common cases into schema.org.
#### new comment by 1728037 ####
@danbri, in the release note, the first link to issue 1525 is broken:
- it reads `https://github.com/schemaorg/schemaorg/issues1525c`
- but should be `https://github.com/schemaorg/schemaorg/issues/1525`
#### new comment by 7894643 ####
Dan, All, are there still chances to include in v3.3 our documentation for auto.schema.org:
https://github.com/schemaorg/schemaorg/issues/1677 ?
</t>
  </si>
  <si>
    <t>Menu example uses the superseded property "menu"</t>
  </si>
  <si>
    <t xml:space="preserve">Below example is from the http://schema.org/Menu page.  The same is valid for MenuItem and MenuSection.
&gt; {
&gt;    "@context":"http://schema.org",
&gt;    "@type":"Restaurant",
&gt;    "url":"http://www.somerestaurant.com",
&gt;    "name":"Some Restaurant",
&gt;    "description":"This is the Some Restaurant located on 345 Spear St. San Francisco, 94105 CA. It serves Indian-Mexican fusion cuisine",
&gt;    "servesCuisine":[
&gt;       "Indian-Mexican Fusion"
&gt;    ],
&gt;    **"menu"**:{
&gt;       "@type":"Menu",
&gt;       "hasMenuSection":{
&gt;          "@type":"MenuSection",
&gt;          "name":"Tacos",
&gt;          "description":"Tacos inspired by India cuisine.",
&gt;          "image":[
&gt;             "https://somerestaurant.com/some_tacos.jpg",
&gt;             "https://somerestaurant.com/more_tacos.jpg"
&gt;          ],
&gt;          "offers":{
&gt;             "@type":"Offer",
&gt;             "availabilityEnds":"T8:22:00",
&gt;             "availabilityStarts":"T8:22:00"
&gt;          },
&gt;          "hasMenuItem":{
&gt;             "@type":"MenuItem",
&gt;             "name":"Aloo Gobi Taco",
&gt;             "description":"Mexico City-style street corn tortilla taco filled with a flavorful mixture of mildly south Indian spiced cauliflower, potato, tomato, onions and bell peppers.",
&gt;             "offers":{
&gt;                "@type":"Offer",
&gt;                "price":"3.50",
&gt;                "priceCurrency":"USD"
&gt;             },
&gt;             "nutrition":{
&gt;                "@type":"NutritionInformation",
&gt;                "calories":"170 calories",
&gt;                "fatContent":"3 grams",
&gt;                "fiberContent":"2 grams",
&gt;                "proteinContent":"4 grams"
&gt;             },
&gt;             "suitableForDiet":"http://schema.org/GlutenFreeDiet"
&gt;          }
&gt;       },
&gt;       "inLanguage":"English"
&gt;    }
&gt; }
</t>
  </si>
  <si>
    <t xml:space="preserve">#### new comment by 4692258 ####
Good catch @sumutcan
</t>
  </si>
  <si>
    <t>Add property "abbreviatedName"</t>
  </si>
  <si>
    <t>An additional property `abbreviatedName` would be useful in order to mark up an abbreviation like it is often added in parentheses along with an official name of an organization, product etc., e.g. "United Nations (UN)", "Volkswagen (VW)" or "Playstation 4 (PS4)". Currently, there only exists the [`alternateName`](http://schema.org/alternateName) which can be used for abbreviations but covers more than these.
This should be a subproperty of `alternateName` used on type `Thing` with expected values of type Text. Possible description: "An abbreviated name for the thing. For example, UN, VW, PS4."</t>
  </si>
  <si>
    <t xml:space="preserve">#### new comment by 5750656 ####
Hello @acka47 
Abbreviation or Acronym ? 
#### new comment by 5750656 ####
More generic name : shortVersionName maybe as a subtype of alternateName
#### new comment by 160292 ####
&gt; Abbreviation or Acronym 
I'v only listed akronym's but actually rather thought of something like `shortVersionName` e.g. "The Hewlett Foundation" for the official "The William and Flora Hewlett Foundation".
</t>
  </si>
  <si>
    <t>Wrong property name in CreditCard example</t>
  </si>
  <si>
    <t>Example 'fiboex-1' uses property name _loanCollateral_  this should be _requiredCollateral_</t>
  </si>
  <si>
    <t>Schema.org documentation issue: example contains property not containing in a type</t>
  </si>
  <si>
    <t>An example for https://schema.org/FinancialProduct includes _amount_, which seems not to be a property of FinancialProduct. Or is it?</t>
  </si>
  <si>
    <t xml:space="preserve">#### new comment by 13315406 ####
Well spotted.
_amount_ is not a property of _FinancialProduct_ the examples need correcting.
#### new comment by 6871670 ####
pretty sad -  some more specific types of FinancialProduct, like LoanOrCredit, do have it. Maybe it worth to implement it for FinancialProduct as their generic term too? 
#### new comment by 13315406 ####
Something to be reviewed when applying the 'fix' ....
</t>
  </si>
  <si>
    <t>Google's Structured Data Testing Tool issue: error if no comma after integer</t>
  </si>
  <si>
    <t xml:space="preserve">If there are more then one ImageObject, testing tool requires commas for width/height integer values - without commas it fires errors, like [on this screenshot](http://easycaptures.com/6705264949). 
To avoid testing tool errors some integer values should be set into commas - [on this screenshot](http://easycaptures.com/1216778876) there are no errors, despite only one integer value from each ImageObject was set into commas.
</t>
  </si>
  <si>
    <t>mirror schema.org's schema description in china</t>
  </si>
  <si>
    <t xml:space="preserve">@danbri 
schema.org is blocked in China, such that web browsers are unable to view schema definition.   is there any plan ? 
P.S. I'm thinking about mirroring the current (v3.1) schema.org schema definition on a site which is accessible in china, any concern?
</t>
  </si>
  <si>
    <t xml:space="preserve">#### new comment by 5252362 ####
Please go ahead. Thank you for doing so.
Guha
On Mar 19, 2017 4:59 PM, "Li Ding" &lt;notifications@github.com&gt; wrote:
&gt; @danbri &lt;https://github.com/danbri&gt;
&gt;
&gt; schema.org is blocked in China, such that web browsers are unable to view
&gt; schema definition. is there any plan ?
&gt;
&gt; P.S. I'm thinking about mirroring the current (v3.1) schema.org schema
&gt; definition on a site which is accessible in china, any concern?
&gt;
&gt; —
&gt; You are receiving this because you are subscribed to this thread.
&gt; Reply to this email directly, view it on GitHub
&gt; &lt;https://github.com/schemaorg/schemaorg/issues/1561&gt;, or mute the thread
&gt; &lt;https://github.com/notifications/unsubscribe-auth/AFAlCltOtG2xq-whya7AVR8FkZhGuVm_ks5rncFygaJpZM4Mh7ht&gt;
&gt; .
&gt;
#### new comment by 170265 ####
Yes, a mirror would be great. Note that @RichardWallis and I have been discussing a move to using more static file generation for the site, after which it should be easier to mirror all/most of it more easily. But starting with the 3.1 summary would be a great start.
#### new comment by 170265 ####
@lidingpku  can you check whether http://webschemas.org/docs/releases.html visible in China?
#### new comment by 638605 ####
@danbri  
no luck.  can even access the IP behind domain name.  Is the domain hosted at google app engine?  
#### new comment by 170265 ####
yes, appengine
#### new comment by 638605 ####
@danbri  google IP addresses are blocked, now I'm running a minimal mirror of schema.org,  http://cnschema.org  
</t>
  </si>
  <si>
    <t>Create dynamically generated/cached .css or .js URL that we can use to style webschemas vs schema.org pages in docs/</t>
  </si>
  <si>
    <t xml:space="preserve">
Can we use a generated css or js file, so that static pages e.g. /docs/datamodel.html or /docs/releases.html don't show up without disclaimer banner or redirect on (a) hosted subdomains like auto, bib, pending (b) anywhere on webschemas.org? Currently they are all over the place and the fact that most of /docs/ is served from static files means we don't add a banner automatically.
By contrast see e.g. http://webschemas.org/Person which advises readers "Note: you are viewing the webschemas.org development version of schema.org. See How we work for more details.". We should do this or redirect in several cases, while keeping the main document content static.</t>
  </si>
  <si>
    <t>Add a Consortium type</t>
  </si>
  <si>
    <t>This was originally suggested via the #1495 proposal of LibrarySystem but has broader use, and its use for LibrarySystem may not be a good fit.</t>
  </si>
  <si>
    <t xml:space="preserve">#### new comment by 170265 ####
See https://github.com/schemaorg/schemaorg/pull/1539 for examples
#### new comment by 440298 ####
I saw there was already some extensive conversation in #1495 and it's hard to follow. It would be helpful to spell out the key benefits of a new Consortium type based on the conversation as it seems as though parent and sub-orgs are generic enough to handle this use case—though like I said there's quite a bit of detailed discussion which would need to be absorbed from the linked issue in order to understand the true benefit of adding a new type.
</t>
  </si>
  <si>
    <t>Expand 'offers' description to include menu items in the examples listed</t>
  </si>
  <si>
    <t>http://webschemas.org/offers</t>
  </si>
  <si>
    <t>Political Rhetoric Vocabulary</t>
  </si>
  <si>
    <t xml:space="preserve">There is a project I am involved in, that requires vocabulary to describe the content on sites such as presidency.ucsb.edu and millercenter.org. 
We need some vocabulary related to political rhetoric. Some of this is US centric. One could argue for portions of this being in the core.
We would like feedback.
guha
Political Rhetoric Vocabulary
New subClass of CreativeWork: Speech, Legislation, PressRelease, USPresidentialStatement, Proclamation
New subClass of Speech: InauguralAddress, CollegeCommencementAddress, PartyConventionAddress, UnitedNationsAddress
New subClass of Event: PressEvent
New subClass of USPresidentialStatement: USPExecutiveOrder, USPStateOfUnionAddress, USPProclamation, USPInauguralAddress, USPPressEvent [PressEvent], USPFireSideChat, USPRadioAddress, USPStateOfUnionAddress [Speech], USPInauguralAddress [InauguralAddress], USPVetoMessage
(terms inside the square parens are additional super classes)
</t>
  </si>
  <si>
    <t xml:space="preserve">#### new comment by 13315406 ####
Initial high-level thoughts
**Political Rhetoric Vocabulary**
I can see the need for describing these things and similar concepts. For example executive statements and announcements at company meetings, shareholder meetings, launch events etc.  So focusing in on this narrow use case may miss the potential to add broad value to the vocabulary.
- Speech - _candidate for core vocab_
- Legislation - _much previous work in this area: Issues #980, #1154, #1156, #1363, PR #1380._
-  PressRelease - _candidate for core vocab_
- USPresidentialStatement - _do we really need a whole Type just for these?  Looks like an overspecialisation of a potential generic _OfficialAnnouncement_ type_
-  Proclamation  - _looks like an overspecialisation of a generic _OfficialAnnouncement_ type_
- New subClass of Speech: InauguralAddress, CollegeCommencementAddress, PartyConventionAddress, UnitedNationsAddress - _these look more like enumeration values of a _speechType_ property._
- New subClass of Event: PressEvent - _OK_
- New subClass of USPresidentialStatement: USPExecutiveOrder, USPStateOfUnionAddress, USPProclamation, USPInauguralAddress, USPPressEvent [PressEvent], USPFireSideChat, USPRadioAddress, USPStateOfUnionAddress [Speech], USPInauguralAddress [InauguralAddress], USPVetoMessage - _Again these look more like enumeration values of a _speechType_ or _announcementType_ property.  Others could include PoliticalStatement, PoliticalManifesto._ 
For potential enumerated values as mentioned above, traditional advice in this forum would be to look to external authoritative sources such as Wikidata 
#### new comment by 5252362 ####
Thanks for the detailed feedback. 
It is probably best to leave Legislation out of this (meant to remove it before cutting and pasting, but forgot).
The reason for having these as categories vs external enumerations --- has to do with applications such as Google Custom Search (GCSE). GCSE can restrict search by Schema type, but doesn't do anything with enumerations. Since the point of schema.org markup is to enable applications, we need to be cognizant of these when designing the vocabulary.
Could you point me at the Wikidata list that contains the different possible values of speechType?
#### new comment by 986438 ####
@RichardWallis @rvguha http://schema.org/Quotation could then add a new property called "fromSpeech" or similar.  Then we complete the circle of life for Lincoln's Gettysburg Address and various quotes from it.
</t>
  </si>
  <si>
    <t>Extended use for property employee</t>
  </si>
  <si>
    <t xml:space="preserve">It should be possible to use property "employee" on  type "person", not only "organization" and same for reverse property "worksFor".
(My usecase: architects, which work as employees for other (famous) architects. The name of the relating office (= organization) is often nearly unknown, because Architecture is more targeted to persons than to orgnizations) </t>
  </si>
  <si>
    <t xml:space="preserve">#### new comment by 4714748 ####
+1 There are lots of other examples of people who work for other *people* instead of organisations - and cases like movies where there might be a formal corporate structure but it isn't relevant in understanding  how often some actor worked with a particular director, hair-stylist or wardrobe malfunction developer…
#### new comment by 7691552 ####
Makes sense.
At the same time you would want to expand the range of ‘worksFor’ to
include ‘Person’ and tweak the descriptions of both.
Richard Wallis
Founder, Data Liberate
http://dataliberate.com
Linkedin: http://www.linkedin.com/in/richardwallis
Twitter: @rjw
On 14 March 2017 at 09:38, chaals &lt;notifications@github.com&gt; wrote:
&gt; +1 There are lots of other examples of people who work for other *people*
&gt; instead of organisations - and cases like movies where there might be a
&gt; formal corporate structure but it isn't relevant in understanding how often
&gt; some actor worked with a particular director, hair-stylist or wardrobe
&gt; malfunction developer…
&gt;
&gt; —
&gt; You are receiving this because you are subscribed to this thread.
&gt; Reply to this email directly, view it on GitHub
&gt; &lt;https://github.com/schemaorg/schemaorg/issues/1555#issuecomment-286368830&gt;,
&gt; or mute the thread
&gt; &lt;https://github.com/notifications/unsubscribe-auth/AHVdIKzfG_KEdZdl2DxxVLEKryq32AbXks5rll_7gaJpZM4McRK7&gt;
&gt; .
&gt;
#### new comment by 4692272 ####
+1 to updating both properties.
</t>
  </si>
  <si>
    <t>context clobbers geo: URL scheme</t>
  </si>
  <si>
    <t>The same issue as https://github.com/lanthaler/vCardOntology/issues/1 and https://github.com/json-ld/json-ld.org/issues/469 applies here.
When you define "geo" as a term in a context, you clobber the absolute `geo:` URI scheme
https://en.wikipedia.org/wiki/Geo_URI_scheme.
#990 says the schema.org context should be deployed at http://schema.org/, but I can't fetch it:
```sh
curl -HAccept:application/ld+json http://schema.org/
```
returns 0 bytes.
Anyway, it's available at http://webschemas.org/docs/jsonldcontext.json and we see this:
```js
 "geo": "http://schema.org/geo"
```
So if I use a URL like `&lt;geo:51.36824,-0.40229&gt;`, it'll get converted to `&lt;http://schema.org/geo51.36824,-0.40229&gt;`</t>
  </si>
  <si>
    <t>Filter or option to disable schema_wp_validate_gravatar for author</t>
  </si>
  <si>
    <t>As this function clogs wp_options with a cascade of transients on large sites.
Thank you.</t>
  </si>
  <si>
    <t xml:space="preserve">#### new comment by 4699807 ####
Also please use a more identifiable key for the transient as the actual md5 fo the email is way too generic and by looking at the option name I had an hard time to figure out the code which generated them.
_transient_d4c467191e2d204725da393f43642185 	- 404
A better choice for the key should be:
_transient_schema_gravatar_d4c467191e2d204725da393f43642185 	404
</t>
  </si>
  <si>
    <t>Article JSON+LD Example Number 3 has syntax issue?</t>
  </si>
  <si>
    <t xml:space="preserve">#### new comment by 3696477 ####
I'd also request this example show comments on the article nested as new articles within the article?
#### new comment by 3696477 ####
Tagging @jvandriel
</t>
  </si>
  <si>
    <t xml:space="preserve">The auto extension was written for Europe and is unsuited for the US market </t>
  </si>
  <si>
    <t>The auto extension is entirely situated in an EU context. The terms, units, and legal assumptions are all European. Most strikingly, there's no provision for _a car that a person owns_, which is extremely common in the US. I'll revisit that in a minute.
First, some examples of proprietary terms are trailerweight and ACRIS, and the units used for all the types. 
ACRIS is an EU protocol, if you will, for car rental companies.
Americans would say _towing capacity_ instead of _trailerweight_. And neither of the units of mass offered in any of these types is used in the US. We use _pounds_, but would never abbreviate pounds as _LBR_. The ANSI or NIST abbreviation is _lbs_. 
And the legal stuff about special use of the vehicle is centered on European law.
Like I said, I was struck that there's no type for just a car that someone owns. There's also no provision for the types of vehicles Americans drive. These are the four types in the schema:
- BusOrCoach
- CarUsageType
- Motorcycle
- MotorizedBicycle
CarUsageType refers to whether it was a taxi or a driving school vehicle (more relevant in Europe). That list doesn't really have anything to do with cars as Americans understand them. There's no provision for a privately-owned vehicle, nor the categories that are fundamental in this market. Americans generally drive themselves around in their own cars, and because America is vast and has a much lower population density than Europe, there are lots of Americans living in wide open spaces, in rural communities, farming and ranching, driving pickup trucks and SUVs. Pickup trucks are the most important and profitable vehicle category for all three US auto companies, and SUVs and minivans are very important as well. Americans' relationship with cars is heavily influenced by having families with several children and needing to drive them around to do cool stuff. The extension takes no account of trucks, SUVs, or minivans, or private ownership as such.
Also, there's a speed property, referring to max possible speed. That won't make any sense to Americans, though I guess no one has to use it. All modern cars and trucks can go faster than 100 mph – nobody cares about the max, since it's faster than we'll ever need, and it's not something you'll ever see a US company put in an ad. Max speed as a property probably makes more sense for something like a motorized bicycle, or an electric city car. That's fine, but the properties US companies would want are missing, like safety and crash ratings (in stars), and quality or dependability awards from places like _Consumer Reports_ and _JD Power and Associates_. Safety ratings and quality ratings are just fundamental to how millions of Americans buy cars – and again, _Americans buy cars_.
Beyond that, there are some big missing elements (well, properties).
- Electric cars as a type – it's odd to roll out a schema in 2017, which might gain wide adoption around 2020 or so, and not explicitly account for electric cars... That threw me.
- Hybrids as a type – again, 2017 yada yada. It's odd to not see hybrids in here.
- Warranties – there's no mention of them.
- Leases. When I said American buy cars, I should've said Americans buy _or lease_ cars. Leases are hugely popular in America, millions of people out there leasing cars and shopping for good lease terms. The US auto sector is unlikely to use a schema that doesn't support this.
- Financing. This is arguably the biggest missing piece. The modal way that Americans buy cars is by financing, a low-interest 5-ish year loan. That might be the single most communicated and marketed information in the US auto market – carmakers offer financing. I think most Americans finance their cars through the automaker instead of third-party banks or credit unions, because the rates are so low.
Basically, we're missing all the stuff that's important when people have their own cars and have to make decisions about cars every few years – warranties, lease terms, finance terms, quality ratings, crash test ratings, etc.
This extension will need to be rewritten if we want to include the US. As it stands, it's incapable of expressing what would be considered critical information here.</t>
  </si>
  <si>
    <t xml:space="preserve">#### new comment by 4692272 ####
I don't think the situation is as dire as suggested. While some of the terminology is different than used in the US, the concepts are the same, so towing capacity can be modeled regardless of the property name. Also, these terms need not be reflected in the UI presented to a user.
Part of the issue is much like http://schema.org/Book, we are using http://schema.org/Vehicle to describe both the abstract notion of a type of vehicle and specific instances of vehicles. For example, properties like http://schema.org/mileageFromOdometer are for an instance of a car, while http://schema.org/fuelType is more for the make/model of the car. Perhaps some of the questions could be answered with more examples for types like http://schema.org/Car.
Some of the other things you mention are discussed in other types. For example, leases are covered in http://schema.org/Offer, which also has a way to discuss the warranty using http://schema.org/warranty. Ratings, particularly official ratings like crash star ratings, are something we are expanding with http://schema.org/starRating. We could certainly expand that to be used with http://schema.org/Product as well.
Sewing together the different types and parts of the schema to express these larger concepts is tricky and a place where we could use better documentation and examples.
#### new comment by 6771512 ####
Thanks @JoeArizona. Please note that http://auto.schema.org/bodyType property indicates the design and body style of the vehicle. 
@JoeArizona could you explain why you think schema.org should have a privately-owned vehicle as a type?
I'm not sure we need two more vehicle/car types, namely Electric vehicle and Hybrid vehicle. We do already have http://auto.schema.org/engineType property that specifies the type of engine or engines powering the vehicle.
I do agree with @JoeArizona that the financial aspects are important. We shall see how new financial properties that are in pending now (see e.g. http://pending.webschemas.org/loanType or http://pending.webschemas.org/loanTerm) can be reused in the context of car financing.
I do agree with @vholland that http://schema.org/starRating should have http://schema.org/Product in its domain.
#### new comment by 8071692 ####
Sorry for the delay. I think the properties you mentioned are open-ended
text fields, which makes them much less useful. What I mean is that there
is no category called "PickupTruck", "Coupe", etc. (Maybe I missed them.)
We see the same problem for engine type and transmission type. These need
to have explicit, standard choices, not an open-ended text field. Engines
types would be things 4-cylinder,V6, V8, while transmission type would be
manual, automatic, automanual, double-clutch, etc. with the number of
speeds/gears as a separate facet. Leaving this stuff to open-ended text
will just lead to needless variance in how sites populate these fields and
make search less efficients.
And Schema.org is riddled with non-standard unit abbreviations for some
reason. like HM for miles per hour and KGM from kilograms. The standard
abbreviations are mph and km, so I'm not sure why mew abbreviations are
needed.
And as I mentioned before, safety and crash test ratings are hugely
important in the US, as are emissions categories like Low Emissions Vehicle
(LEV), Ultra Low Emissions Vehicle (ULEV).
Cheers,
Joe
On Tue, May 16, 2017 at 2:48 AM, trypuz &lt;notifications@github.com&gt; wrote:
&gt; Thanks @JoeArizona &lt;https://github.com/joearizona&gt;. Please note that
&gt; http://auto.schema.org/bodyType property indicates the design and body
&gt; style of the vehicle.
&gt;
&gt; @JoeArizona &lt;https://github.com/joearizona&gt; could you explain why you
&gt; think schema.org should have a privately-owned vehicle as a type?
&gt;
&gt; I'm not sure we need two more vehicle/car types, namely Electric vehicle
&gt; and Hybrid vehicle. We do already have http://auto.schema.org/engineType
&gt; property that specifies the type of engine or engines powering the vehicle.
&gt;
&gt; I do agree with @JoeArizona &lt;https://github.com/joearizona&gt; that the
&gt; financial aspects are important. We shall see how new financial properties
&gt; that are in pending now (see e.g. http://pending.webschemas.org/loanType
&gt; or http://pending.webschemas.org/loanTerm) can be reused in the context
&gt; of car financing.
&gt;
&gt; I do agree with @vholland &lt;https://github.com/vholland&gt; that
&gt; http://schema.org/starRating should have http://schema.org/Product in its
&gt; domain.
&gt;
&gt; —
&gt; You are receiving this because you were mentioned.
&gt; Reply to this email directly, view it on GitHub
&gt; &lt;https://github.com/schemaorg/schemaorg/issues/1549#issuecomment-301731651&gt;,
&gt; or mute the thread
&gt; &lt;https://github.com/notifications/unsubscribe-auth/AHsqDL5Y06DXskP96Xk_nynNMWUujkXFks5r6XDggaJpZM4MU-N8&gt;
&gt; .
&gt;
</t>
  </si>
  <si>
    <t>GeoShape improvements</t>
  </si>
  <si>
    <t xml:space="preserve">Talking with Ed Parsons (Google + W3C Spatial Web WG cochair) about possible improvements to our base vocabulary, and to the proposed http://pending.webschemas.org/GeospatialGeometry + associated properties (#1375).
We looked at the way in which schema.org indicates exactly what a point or coordinate means. It has been a little vague but in a few places we mention "WGS84", which is a reference datum. He suggests we should instead talk about coordinate (or spatial) reference systems instead, since there can be many of these for the same reference datum. For example, WGS84 is used in both CRS EPSG 4326 and EPSG 4979 (which is a 3D equivalent of EPSG 4326); see also EPSG 32611, which the universal transverse mercator projection for California, which also uses WGS84. https://epsg.io/4326 is a good reference. We ought to find a way to clarify this nuance in our documentation somewhere, without scaring people away.
Also discussed how best to keep things simple, and agreed that the language of "typically..." works better than "default" in logic-based triple languages like schema.org (i.e. RDF-ish representations). This is because we might want to add a property to GeoShape for indicating the CRS (e.g. EPSG 4326 or another), but we would need to anticipate how systems ought to handle things if that explicit triple dropped off (e.g. via queries that neglected it). By saying "typically" we indicate that we don't know for sure; if we said "default" then that is a much stronger claim. In practice various heuristics are likely to be used.
Finally we looked at GeospatialGeometry and the properties drafted against it. The property semantics are somewhat overloaded by design, in that they could apply between a pair of explicit geometries, a pair of places, or a mix of a place and a geometry. While both Place and GeospatialGeometry / GeoShape can to some extent be vague, generally the former is vaguer (though depending on how it is described - e.g. name vs postcoded - and what is being named, e.g. a street vs something like "East London"). We agreed that it made sense to have a single set of spatial relation properties that apply to all these scenarios and that the definition ought to be applicable for each. 
</t>
  </si>
  <si>
    <t>Need a "Schema.org example" type</t>
  </si>
  <si>
    <t>Search engines often have trouble discriminating between actual content and examples of that content. By _example_, I mean in the context of an article or tutorial where someone would present an example of X.
When X is Schema.org syntax, it would help to be able to mark it up as such, so that when I write an article giving example markup for a book, say using _Grapes of Wrath_ as the example, people who are actually searching on _Grapes of Wrath_ don't end up landing on my article, which is not what they would want.
Conversely, it would be nice if people searching for _Schema.org examples_ found them.
So I propose a `SchemaOrgExample` type under `Intangible`, or possibly under `CreativeWork`. One of the properties should be `SyntaxLanguage`, with possible values of `Microdata`, `RDFa`, and `JSON-LD`. This would be a huge help in partitioning off real content from example content.</t>
  </si>
  <si>
    <t xml:space="preserve">#### new comment by 986438 ####
@JoeArizona perhaps just a more abstract type name that could be used for other domains and usecases as well, not just for SchemaOrg ? Such as a type called CodeExample ?  Let's think bigger than just us.
#### new comment by 5750656 ####
Yeah, or may be CodeSnippet
#### new comment by 986438 ####
@AymenLoukil we try to use Simple English whenever we can in Schema.org ...and when there is common lingo we usually just add that into the description... so it could look like:
type: CodeExample
description: example lines of code or a block of code or code snippet
#### new comment by 5750656 ####
Oh sorry didn't knew that the word snippet is not Simple English :) 
Ok but https://schema.org/citation may also include code examples,, what do you think ? @thadguidry @JoeArizona 
#### new comment by 8071692 ####
Sure, that makes sense. I meant to say something about a broader example type, but got distracted. Code seems like an overly narrow bucket if we're going to think broadly. A lot of example content won't be code – this is a deep meta dimension that might cut across lots of instructional and tutorial content. To make the type most useful for search, it needs to cleanly partition content that is about X from content that is not about X but incidentally uses X in an example.
The more granular reduction is _populating fields or data with otherwise meaningless examples_. So it doesn't seem to be about code _per se_, but about data stand-ins. In English we sometimes use genericisms for this, but much of the time we don't:
- Instead of saying Anytown, USA, people might say Boston, but the post has nothing to do with Boston.
- Instead of saying widgets, people might say "imagine you're selling Teslas" but the post has nothing to do with Teslas.
- Instead of saying foo and bar (which I completely despise as wildly unsemantic and terrible for teaching people who aren't English speakers, or even those who are), people might put ConjunctionFunction as their function name, and drag in a bunch of searchers looking for the song or whatever that is (Sesame Street? I'm drawing a blank.)
#### new comment by 986438 ####
@JoeArizona right...an example... "hey, I was just giving an example....I didn't literally mean Boston the city you stupid computer / search engine".
So we know that we want to say the type is some kind of Example... but what more ?  Is that it ?
Think like a computer...what are you telling it about an Example ? To not take me literally about my Example content and treat the content purely as a Type of Example.
Do we have a need for lots of sub types of Examples ?  Sure we do.
How would Schema.org handle lots of sub types of Examples ?  With MTE's (Multi Type Entities)
type: Example, Code
description: This is my hacked version of Ruby code using Schema.org syntax in places
type: Example, Dataset
description: This is a modified dataset for OpenRefine to use for Tutorials. It has no real data values.
type: Example, Event
description: We are undecided what kind of event we will ultimately need.  For now this is just our proposal until we work things out with our Vendor.
So answer a few questions from me to be clear about the use case:
All of the above would be Type: Example ... So to a computer or consuming app or search engine...
the content within that Type would not be....what? indexed? something else? not really useful so don't even parse this section of content ?
#### new comment by 8071692 ####
I just realized that there's a potentially catastrophic incentive problem in the way I was framing it. This markup would have the interesting property of _reducing your traffic_ if all it did was tell search engines to not treat the contents of the snippet as substantive content.
How and when we expect publishers and bloggers to richly annotate non-product content is an interesting issue that I haven't thought much about. In any case, this type demands more symmetry than I was giving it earlier. There needs to be an exampleOf property, a way for them to tag this content as an example of a shopping cart or an example Ethereum contract or whatever they're discussing. I assume there are a massive amount of searches for examples of everything. I'm no expert, but I imagine the traffic win from being able to explicitly call out that they're presenting an example of something will generally be greater than the traffic loss from eliminating the spurious hits.
I wrote the above before you replied. To answer your question, the value of exampleOf needs to be open-ended, just like a name or a title of a creative work. It's going to be a string that in many cases will be obvious, and in some cases they might have to ponder a bit. It's basically just the topic, which we have on other types, like what an Article is about and so forth. There are lots of example shopping carts, JavaScript promises, knitted sweaters, etc. and the values would just be shopping cart, JavaScript promise, knitted sweater, etc.
It might be useful to have categories, as you sketched out, and the open-ended value, but I'd have to think about it a lot before I have much useful to say about that.
#### new comment by 7691552 ####
A generic _Example_ Type seems to be a pragmatic solution - as @thadguidry describes, the use of MTEs will allow most anything to be described as an example of something else.
I also agree that we will need an _exampleOf_ property.  However I don't agree that it will necessarily often be a string value.  It should be encouraged (by property description and examples) for URLs to be used to link to the _Thing_ that the example is an exemplar of.
#### new comment by 24536768 ####
Hello,
please any one here can help me to get the dataset that they are working on ???
</t>
  </si>
  <si>
    <t>TechArticle =&gt; dependencies add attribute =&gt; thing</t>
  </si>
  <si>
    <t>I was wondering if `thing` would be an appropriate way to describe prerequisites needed to fulfill steps in TechArticle. Such as, You need **WordPress** &amp; **Genesis Framework** to complete this theme hack.
1. https://schema.org/TechArticle
2. https://schema.org/dependencies</t>
  </si>
  <si>
    <t>Cleanup of terms that differ only in case</t>
  </si>
  <si>
    <t>There are still some pairs of terms (such as 'Event' and 'event'), that are different but differ only in case. In my conversations with prospective users, this can be confusing. As far as I can make out, terms like lower case 'event' don't have as much adoption. Further, it is likely that at least 'event' uses should have been 'Event'.
I would like to clean things up so that we don't have such pairs.
Thoughts?
Guha</t>
  </si>
  <si>
    <t xml:space="preserve">#### new comment by 170265 ####
I also think it is time to clean this up. For one of several recent examples of confusion, I noticed colleagues mixing up these due to (very common) assumption that case does not matter.
In recent cases when a more natural name for a property was not available, we have used the "hasFoo" and "Foo" pattern. I suggest we migrate properties to that. We have previously changed many property names by retaining the old one and marking it "supersededBy" the new; we would do the same here.
I'll try a SPARQL query to find the current list... see also https://github.com/schemaorg/schemaorg/wiki/BlazeGraphSPARQLHowto or http://dydra.com/danbri/schema-org-3-1-sdo-makemake/
A subtask would then be to add a unit test so we don't slip in any new property/type pairs that downcase to the same string.
#### new comment by 170265 ####
see http://dydra.com/danbri/webschemas-org/@query 
I think this misses any where the property/type pair straddles two graphs (aka hosted extensions or core).
```select ?term1 ?term2 ?g where { 
{ graph ?g {
 ?term1 ?a rdfs:Class .
 ?term2 ?a rdf:Property .
 FILTER ( ?term1 != ?term2 ) .
 FILTER ( lcase(str(?term1)) = lcase(str(?term2)) ).
 } 
} 
union {?s ?p ?o} } limit 10
Results:
```http://schema.org/AggregateRating	http://schema.org/aggregateRating	http://schema.org/#3.2
http://schema.org/Duration	http://schema.org/duration	http://schema.org/#3.2
http://schema.org/ContactPoint	http://schema.org/contactPoint	http://schema.org/#3.2
http://schema.org/Drug	http://schema.org/drug	http://health-lifesci.schema.org/#3.2
http://schema.org/Brand	http://schema.org/brand	http://schema.org/#3.2
http://schema.org/Comment	http://schema.org/comment	http://schema.org/#3.2
http://schema.org/Audience	http://schema.org/audience	http://schema.org/#3.2
http://schema.org/Event	http://schema.org/event	http://schema.org/#3.2
http://schema.org/DoseSchedule	http://schema.org/doseSchedule	http://health-lifesci.schema.org/#3.2
http://schema.org/InfectiousAgentClass	http://schema.org/infectiousAgentClass	http://health-lifesci.schema.org/#3.2
#### new comment by 170265 ####
The proposal would therefore be to:
  * add new properties for
   * core: hasAggregateRating, hasDuration, hasContactPoint, hasComment, hasBrand, hasAudience, hasEvent
   * health-lifesci: hasDrug, hasdoseSchedule, hasInfectiousAgentClass
   * TODO: check for any additional pairs that are split between graphs/sections.
  * Add a SPARQL testcase to throw an error to avoid repeating this situation
   * (from memory), action/Action, code/Code need similar fixes but also care since there are two different meanings in play.
    * action is an obsolete term for muscleAction, we should move it to the 'attic' area where it is hidden from most UI and data dumps - see http://health-lifesci.schema.org/action
    * code is overly medical - http://health-lifesci.schema.org/code - but meaning could be generalized and renamed hasCode; however Code currently means Software Code. Suggest adding SoftwareCode as a type. But what do we then do with "Code?". TODO:  investigate current usage of Core.
#### new comment by 170265 ####
Ok the above was an underestimate - see http://dydra.com/danbri/webschemas-org/@query#case-screwups-v2 for a load more examples
#### new comment by 170265 ####
54 case cases:
http://schema.org/Action
http://schema.org/AggregateRating
http://schema.org/Audience
http://schema.org/Brand
http://schema.org/BusinessFunction
http://schema.org/Code
http://schema.org/Collection
http://schema.org/Comment
http://schema.org/ContactPoint
http://schema.org/Course
http://schema.org/Dataset
http://schema.org/DayOfWeek
http://schema.org/DeliveryMethod
http://schema.org/Diet
http://schema.org/Distance
http://schema.org/DoseSchedule
http://schema.org/Drug
http://schema.org/DrugClass
http://schema.org/Duration
http://schema.org/EntertainmentBusiness
http://schema.org/Episode
http://schema.org/Event
http://schema.org/ExercisePlan
http://schema.org/FoodEstablishment
http://schema.org/FoodEvent
http://schema.org/Game
http://schema.org/GameServer
http://schema.org/InfectiousAgentClass
http://schema.org/Language
http://schema.org/Map
http://schema.org/MedicalSpecialty
http://schema.org/MedicineSystem
http://schema.org/Menu
http://schema.org/Nerve
http://schema.org/OpeningHoursSpecification
http://schema.org/OrderStatus
http://schema.org/PaymentMethod
http://schema.org/PriceSpecification
http://schema.org/Question
http://schema.org/RealEstateAgent
http://schema.org/Recipe
http://schema.org/Review
http://schema.org/Season
http://schema.org/Specialty
http://schema.org/SportsActivityLocation
http://schema.org/SportsEvent
http://schema.org/SportsTeam
http://schema.org/Text
http://schema.org/URL
http://schema.org/WarrantyPromise
http://schema.org/WarrantyScope
#### new comment by 5252362 ####
http://schema.org/Menu gives me a 404.
Can we sort these (both cases) by number of uses? We can then decide what
to do with each. SportsEvent usage for example is much more than that of
sportsEvent. Duration on the other hand is hardly used compared to duration.
guha
On Mon, Mar 6, 2017 at 1:59 PM, Dan Brickley &lt;notifications@github.com&gt;
wrote:
&gt; http://schema.org/Action
&gt; http://schema.org/AggregateRating
&gt; http://schema.org/Audience
&gt; http://schema.org/Brand
&gt; http://schema.org/BusinessFunction
&gt; http://schema.org/Code
&gt; http://schema.org/Collection
&gt; http://schema.org/Comment
&gt; http://schema.org/ContactPoint
&gt; http://schema.org/Course
&gt; http://schema.org/Dataset
&gt; http://schema.org/DayOfWeek
&gt; http://schema.org/DeliveryMethod
&gt; http://schema.org/Diet
&gt; http://schema.org/Distance
&gt; http://schema.org/DoseSchedule
&gt; http://schema.org/Drug
&gt; http://schema.org/DrugClass
&gt; http://schema.org/Duration
&gt; http://schema.org/EntertainmentBusiness
&gt; http://schema.org/Episode
&gt; http://schema.org/Event
&gt; http://schema.org/ExercisePlan
&gt; http://schema.org/FoodEstablishment
&gt; http://schema.org/FoodEvent
&gt; http://schema.org/Game
&gt; http://schema.org/GameServer
&gt; http://schema.org/InfectiousAgentClass
&gt; http://schema.org/Language
&gt; http://schema.org/Map
&gt; http://schema.org/MedicalSpecialty
&gt; http://schema.org/MedicineSystem
&gt; http://schema.org/Menu
&gt; http://schema.org/Nerve
&gt; http://schema.org/OpeningHoursSpecification
&gt; http://schema.org/OrderStatus
&gt; http://schema.org/PaymentMethod
&gt; http://schema.org/PriceSpecification
&gt; http://schema.org/Question
&gt; http://schema.org/RealEstateAgent
&gt; http://schema.org/Recipe
&gt; http://schema.org/Review
&gt; http://schema.org/Season
&gt; http://schema.org/Specialty
&gt; http://schema.org/SportsActivityLocation
&gt; http://schema.org/SportsEvent
&gt; http://schema.org/SportsTeam
&gt; http://schema.org/Text
&gt; http://schema.org/URL
&gt; http://schema.org/WarrantyPromise
&gt; http://schema.org/WarrantyScope
&gt;
&gt; —
&gt; You are receiving this because you authored the thread.
&gt; Reply to this email directly, view it on GitHub
&gt; &lt;https://github.com/schemaorg/schemaorg/issues/1545#issuecomment-284547137&gt;,
&gt; or mute the thread
&gt; &lt;https://github.com/notifications/unsubscribe-auth/AFAlCpHX30P9e61f-tkT1oF4vsz4QEdpks5rjIG3gaJpZM4MTN7K&gt;
&gt; .
&gt;
#### new comment by 170265 ####
@rvguha Menu is queued up in the current proposed release, so on the staging site: http://webschemas.org/Menu
Agree re case by case
</t>
  </si>
  <si>
    <t>Addiction vocabulary and examples</t>
  </si>
  <si>
    <t xml:space="preserve">#### new comment by 13315406 ####
This PR needs the conflicts resolving and checking for compatibility with v3.3.
Hopefully it can then be reviewed for inclusion in the next release.
#### new comment by 13315406 ####
Looking at the proposed property:
&gt; _accreditedBy_   "Indicates the MedicalOrganization(s) by which an AddictionTreatmentCenter is accredited." 
This has potential application in more domains than addiction treatment centers alone.  We should be careful not to either constrain its use too specifically to this case, or conflict with other proposal around credentials etc.   For example _accreditation_ is a similar property proposed for _Event_ in issue #1029.  Equally both an _Organization_ or a _Person_ could wish to describe received accreditation from an authoritative source.
Such a property of general utility would then fulfil the purpose proposed here.
So how about:
_accreditation_(Organization or Text): "Type of accreditation, or accredited by organization, as having a particular status or being qualified to perform a particular activity."  (Range: Organization, Person, Event)
#### new comment by 2939046 ####
Richard is correct, neither `accredits` nor `accreditedBy` should be so constricted to the medical context. In the broader area of credentialing for qualification, things accredited can include credentials, organizations, and programs (e.g. course). In nearly all contexts, it's a quality assurance agent that provides the official authorization to, or approval of, such credential, organization or program.
#### new comment by 21245789 ####
This would certainly meet the needs of Addiction Treatment Centers, 
where reputable centers need a way to distinguish themselves from one 
that are less effective or ethical. Making the range this wide is a more 
elegant solution that what I had proposed.
On 10/6/2017 6:12 AM, Richard Wallis wrote:
&gt;
&gt; Looking at the proposed property:
&gt;
&gt;     /accreditedBy/ "Indicates the MedicalOrganization(s) by which an
&gt;     AddictionTreatmentCenter is accredited."
&gt;
&gt; This has potential application in more domains than addiction 
&gt; treatment centers alone. We should be careful not to either constrain 
&gt; its use too specifically to this case, or conflict with other proposal 
&gt; around credentials etc. For example /accreditation/ is a similar 
&gt; property proposed for /Event/ in issue #1029 
&gt; &lt;https://github.com/schemaorg/schemaorg/issues/1029&gt;. Equally both an 
&gt; /Organization/ or a /Person/ could wish to describe received 
&gt; accreditation from an authoritative source.
&gt;
&gt; Such a property of general utility would then fulfil the purpose 
&gt; proposed here.
&gt;
&gt; So how about:
&gt;
&gt; /accreditation/(Organization or Text): "Type of accreditation, or 
&gt; accredited by organization, as having a particular status or being 
&gt; qualified to perform a particular activity." (Range: Organization, 
&gt; Person, Event)
&gt;
&gt; —
&gt; You are receiving this because you authored the thread.
&gt; Reply to this email directly, view it on GitHub 
&gt; &lt;https://github.com/schemaorg/schemaorg/pull/1543#issuecomment-334715341&gt;, 
&gt; or mute the thread 
&gt; &lt;https://github.com/notifications/unsubscribe-auth/AUQvXVXkywnZz6Vh3MNE6mgFsePbdNuXks5spf0ggaJpZM4MSd3_&gt;.
&gt;
-- 
Kevin A. Wilson
Writer
Psynchronous Communications
---
This email has been checked for viruses by Avast antivirus software.
https://www.avast.com/antivirus
</t>
  </si>
  <si>
    <t>Consider menuAddOn property (+move proposed design into Pending)</t>
  </si>
  <si>
    <t xml:space="preserve">Spin-off from discussion in #1288 around menus and menu items: the proposed menuAddOn piece of that design needs further discussion.
http://webschemas.org/menuAddOn
&gt; "Additional menu item(s) such as a side dish of salad or side order of fries that can be added to this menu item. Additionally it can be a menu section containing allowed add-on menu items for this menu item."
Per #1288, decision is to move that property into Pending, the rest has rough consensus and is going directly into Core.
/cc @gmackenz </t>
  </si>
  <si>
    <t xml:space="preserve">#### new comment by 4692258 ####
Agree completely with decision on menuAddOn.
Gordon Mackenzie |  Schema Wrangler (Ontologist) |  gmackenz@google.com |
On Thu, Mar 2, 2017 at 2:20 PM, Dan Brickley &lt;notifications@github.com&gt;
wrote:
&gt; Spin-off from discussion in #1288
&gt; &lt;https://github.com/schemaorg/schemaorg/issues/1288&gt; around menus and
&gt; menu items: the proposed menuAddOn piece of that design needs further
&gt; discussion.
&gt;
&gt; http://webschemas.org/menuAddOn
&gt;
&gt; "Additional menu item(s) such as a side dish of salad or side order of
&gt; fries that can be added to this menu item. Additionally it can be a menu
&gt; section containing allowed add-on menu items for this menu item."
&gt;
&gt; Per #1288 &lt;https://github.com/schemaorg/schemaorg/issues/1288&gt;, decision
&gt; is to move that property into Pending, the rest has rough consensus and is
&gt; going directly into Core.
&gt;
&gt; /cc @gmackenz &lt;https://github.com/gmackenz&gt;
&gt;
&gt; —
&gt; You are receiving this because you were mentioned.
&gt; Reply to this email directly, view it on GitHub
&gt; &lt;https://github.com/schemaorg/schemaorg/issues/1541&gt;, or mute the thread
&gt; &lt;https://github.com/notifications/unsubscribe-auth/AEeZIuPiewzpteTykUAHjJr8DlChnzquks5rh0DCgaJpZM4MRnCh&gt;
&gt; .
&gt;
#### new comment by 170265 ####
http://webschemas.org/menuAddOn should reflect this change imminently.
#### new comment by 11649720 ####
I know it's pending and I hate to be a stickler about it, but I'm still against using "menuAddOn" as the name of the property.  The term implies that something is being added to the menu.  But we're not using it to add something to a menu, we're adding something to a menu _item_.  So, wouldn't something like "menuItemAddOn" or "itemAddOn" be a more appropriate name for the property?
I apologize, @danbri and @gmackenz but I just think that the proposed property name would be confusing to users and wouldn't appropriately reflect its intended use.
#### new comment by 986438 ####
I'm also for changing the name to itemAddOn to be less confusing. I worry
also like David.
#### new comment by 11649720 ####
@danbri  Could we move forward with this property but name it "itemAddOn" instead of "menuAddOn"?
#### new comment by 4692258 ####
I wonder if 'itemAddOn' isn't just as confusable with '[addOn](http://schema.org/addOn)', I am not opposed to the notion of renaming to menuItemAddOn. That said, I don't think this is ever leaving pending anytime soon.
#### new comment by 11649720 ####
Personally, I think that "itemAddOn" is rather clear and straightforward but I'm open to calling it whatever the majority chooses as long as it's not "menuAddOn" for the reasons I mentioned above.
#### new comment by 182351 ####
How do you solve the problem of MenuItem having multiple size offerings. I.e. Cheese Pizza small , Cheese Pizza Large and the price of toppings (menuItemAddOns) depend on the selection - small or large.
</t>
  </si>
  <si>
    <t>Can we find legal HTML5 Microdata example with complex structure in HTML head?</t>
  </si>
  <si>
    <t>/cc @unor @chaals @gkellogg who may have insight
see also https://www.w3.org/Bugs/Public/show_bug.cgi?id=15304  /cc @kansandhaus 
It is pretty problematic putting complex structures in HTML head section. In theory Microdata itemref is a workaround for this, but I haven't found a pattern that W3C or Nu validators accept.
e.g. https://validator.nu/?doc=https%3A%2F%2Fgist.githubusercontent.com%2Fdanbri%2F3434a7684aff67b1eb975c111151755c%2Fraw%2F792442c39d84d5cc788bf92056fc4fad0a5adb30%2Fgistfile1.txt&amp;charset=UTF-8&amp;parser=html5&amp;laxtype=yes
This is what I was trying:
```&lt;!DOCTYPE html&gt;
&lt;html&gt;
 &lt;head&gt;
  &lt;title&gt;Example showing complex structures in HTML head&lt;/title&gt;
   &lt;meta itemprop="speakable" itemscope itemtype="http://schema.org/SpeakableSpecification" itemref="m1 m2"&gt;
   &lt;meta id="m1" itemprop="cssSelector" content=".title"&gt;
   &lt;meta id="m2" itemprop="xpath" content="/html/body/etc/etc"&gt;
  &lt;/head&gt;
 &lt;body&gt;
  &lt;h1 class="title"&gt;Complex Microdata in HTML head&lt;/h1&gt;
  &lt;p&gt;...&lt;/p&gt;
&lt;/html&gt;```</t>
  </si>
  <si>
    <t xml:space="preserve">#### new comment by 170265 ####
@gkellogg 's http://linter.structured-data.org/ is unhappy with the markup, suggesting it isn't quite right...
#### new comment by 7320889 ####
It's sort of possible but I thinks it's a bit messy due to properties getting attached to both the ```WebPage``` as well as the ```SpeakableSpecification```. But... it's valid HTML.
```
&lt;!DOCTYPE html&gt;
&lt;html itemscope itemtype="http://schema.org/WebPage"&gt;
  &lt;head&gt;
    &lt;title&gt;Example showing complex structures in HTML head&lt;/title&gt;
    &lt;meta itemprop="speakable" itemscope itemtype="http://schema.org/SpeakableSpecification" itemref="m1 m2" content&gt;
    &lt;meta id="m1" itemprop="cssSelector" content=".title"&gt;
    &lt;link id="m2" itemprop="xpath" href="/html/body/etc/etc"&gt;
  &lt;/head&gt;
  &lt;body&gt;
    &lt;h1 class="title"&gt;Complex Microdata in HTML head&lt;/h1&gt;
    &lt;p&gt;...&lt;/p&gt;
  &lt;/body&gt;
&lt;/html&gt;
```
I've been toying around with this sort of thing many times but each time I came to the conclusion that we'd need 'data islands' for this to work, eg:
```
&lt;!DOCTYPE html&gt;
&lt;html itemscope itemtype="http://schema.org/WebPage"&gt;
  &lt;head&gt;
    &lt;title&gt;Example showing complex structures in HTML head&lt;/title&gt;
    &lt;meta itemprop="speakable" itemscope itemtype="http://schema.org/SpeakableSpecification" itemref="m1 m2" content&gt;
    &lt;template itemscope&gt;
      &lt;meta id="m1" itemprop="cssSelector" content=".title"&gt;
      &lt;link id="m2" itemprop="xpath" href="/html/body/etc/etc"&gt;
    &lt;/template&gt;
  &lt;/head&gt;
  &lt;body&gt;
    &lt;h1 class="title"&gt;Complex Microdata in HTML head&lt;/h1&gt;
    &lt;p&gt;...&lt;/p&gt;
  &lt;/body&gt;
&lt;/html&gt;
```
Which works in both the SDTT and the SDL and parses HTML5 validation with the ```&lt;template&gt;``` element in the ```&lt;head&gt;```. I haven't implemented it on any site though as I prefer to do markup in JSON-LD nowadays.
#### new comment by 7320889 ####
And if I use the ```&lt;template&gt;``` element for @kansandhaus's example I come to:
```
&lt;!DOCTYPE html&gt;
&lt;html itemscope itemtype="http://schema.org/NewsArticle"&gt;
  &lt;head&gt;
    &lt;title&gt;Nested meta data example&lt;/title&gt;
    &lt;meta itemprop="wordCount" content="1138"&gt;
    &lt;template itemprop="author" itemscope itemtype="http://schema.org/Person"&gt;
      &lt;meta itemprop="name" content="Evan Sandhaus"&gt;
    &lt;/template&gt;
  &lt;/head&gt;
  &lt;body&gt;
    ...
  &lt;/body&gt;
&lt;/html&gt;
```
#### new comment by 6901294 ####
To create a top-level item with a `meta` element, you have to hijack a `meta`-`name`, a `meta`-`http-equiv`, or a `meta`-`charset` element (the fourth way, `meta`-`itemprop`, is not possible because it wouldn’t be a top-level item anymore).
```html
&lt;!DOCTYPE html&gt;
&lt;html&gt;
&lt;head&gt;
  &lt;title&gt;Microdata top-level item specified within the head element&lt;/title&gt;
  &lt;!-- a top-level item with another item as value --&gt;
  &lt;meta name="keywords" content="" itemscope itemtype="http://schema.org/Thing" itemref="i1a i1b" /&gt;
  &lt;meta id="i1a" itemprop="name" content="Top-level item 1" /&gt;
  &lt;meta id="i1b" content="" itemprop="image" itemscope itemtype="http://schema.org/ImageObject" itemref="i1b-1a i1b-1b" /&gt;
  &lt;meta id="i1b-1a" itemprop="name" content="Nested item 1" /&gt;
  &lt;link id="i1b-1b" itemprop="contentUrl" href="image.png" /&gt;
  &lt;!-- a top-level item --&gt;
  &lt;meta name="keywords" content="" itemscope itemtype="http://schema.org/Thing" itemref="i2a" /&gt;
  &lt;meta id="i2a" itemprop="name" content="Top-level item 2" /&gt;
&lt;/head&gt;
&lt;/html&gt;
```
Works fine in the [Google SDTT](https://search.google.com/structured-data/testing-tool) and in the [Structured Data Linter](http://linter.structured-data.org/), but https://validator.w3.org/nu/ and https://html5.validator.nu/ complain. However, from my reading of WHATWG’s Microdata spec, this should be valid (because `itemscope` etc. are [global attributes](https://html.spec.whatwg.org/multipage/dom.html#global-attributes)). 
The same should be possible by hijacking a `link`-`rel` element or any other element allowed in the `head` (`base`, `noscript`, `script`, `style`, `template`, `title`).
#### new comment by 46296 ####
Looking at the following:
```html
&lt;html&gt;
 &lt;head&gt;
  &lt;title&gt;Example showing complex structures in HTML head&lt;/title&gt;
   &lt;meta itemprop="speakable" itemscope itemtype="http://schema.org/SpeakableSpecification" itemref="m1 m2"&gt;
   &lt;meta id="m1" itemprop="cssSelector" content=".title"&gt;
   &lt;meta id="m2" itemprop="xpath" content="/html/body/etc/etc"&gt;
  &lt;/head&gt;
 &lt;body&gt;
  &lt;h1 class="title"&gt;Complex Microdata in HTML head&lt;/h1&gt;
  &lt;p&gt;...&lt;/p&gt;
&lt;/html&gt;
```
The reason it is invalid is that all three `meta` lines do not reside within a top-level item. For the first entry, `@itemscope` is set, but also `@itemprop`, which would relate to a previous top-level item, which can't exist in the `head` section.
From the [Microdata to RDF](https://www.w3.org/TR/microdata-rdf/#dfn-top-level-item) spec, a `top-level-item` is one which does not contain an `@itemprop` attribute, but contains `@itemscope`.
@jvandriel's examples work because they establish a top-level item.
#### new comment by 6901294 ####
Update regarding https://github.com/schemaorg/schemaorg/issues/1540#issuecomment-283820674:
I created https://github.com/validator/validator/issues/471 to check if it’s a bug in the validator. The validator seems to give this error only with `meta`. 
It validates with `link`:
```html
&lt;!DOCTYPE html&gt;
&lt;html&gt;
&lt;head&gt;
  &lt;title&gt;Microdata top-level item specified within the head element&lt;/title&gt;
  &lt;!-- a top-level item with another item as value --&gt;
  &lt;link rel="home" href="/" itemscope itemtype="http://schema.org/Thing" itemref="i1a i1b" /&gt;
  &lt;meta id="i1a" itemprop="name" content="Top-level item 1" /&gt;
  &lt;meta id="i1b" content="" itemprop="image" itemscope itemtype="http://schema.org/ImageObject" itemref="i1b-1a i1b-1b" /&gt;
  &lt;meta id="i1b-1a" itemprop="name" content="Nested item 1" /&gt;
  &lt;link id="i1b-1b" itemprop="contentUrl" href="image.png" /&gt;
  &lt;!-- a top-level item --&gt;
  &lt;link rel="home" href="/" itemscope itemtype="http://schema.org/Thing" itemref="i2a" /&gt;
  &lt;meta id="i2a" itemprop="name" content="Top-level item 2" /&gt;
&lt;/head&gt;
&lt;/html&gt;
```
and e.g. with `style`:
```html
&lt;!DOCTYPE html&gt;
&lt;html&gt;
&lt;head&gt;
  &lt;title&gt;Microdata top-level item specified within the head element&lt;/title&gt;
  &lt;!-- a top-level item with another item as value --&gt;
  &lt;style itemscope itemtype="http://schema.org/Thing" itemref="i1a i1b"&gt;&lt;/style&gt;
  &lt;meta id="i1a" itemprop="name" content="Top-level item 1" /&gt;
  &lt;meta id="i1b" content="" itemprop="image" itemscope itemtype="http://schema.org/ImageObject" itemref="i1b-1a i1b-1b" /&gt;
  &lt;meta id="i1b-1a" itemprop="name" content="Nested item 1" /&gt;
  &lt;link id="i1b-1b" itemprop="contentUrl" href="image.png" /&gt;
  &lt;!-- a top-level item --&gt;
  &lt;style itemscope itemtype="http://schema.org/Thing" itemref="i2a"&gt;&lt;/style&gt;
  &lt;meta id="i2a" itemprop="name" content="Top-level item 2" /&gt;
&lt;/head&gt;
&lt;/html&gt;
```
#### new comment by 46296 ####
@unor: The linter considers these valid, as the `@itemref` handles i1a and i1b within the `@itemscope`. The non-top-level items are simply ignored, when they are processed directly.
#### new comment by 194984 ####
The HTML checker was not in conformance with the HTML spec on this. But I just now pushed a fix to https://checker.html5.org/ and https://validator.w3.org/nu/ so it should be now (thanks @unor)
#### new comment by 170265 ####
Thanks everyone. So what is the simplest valid expression of my original use case? 
#### new comment by 170265 ####
Something like this? 
```
&lt;!DOCTYPE html&gt;
&lt;html&gt;
 &lt;head&gt;
  &lt;title&gt;Example showing complex structures in HTML head&lt;/title&gt;
  &lt;link rel="home" href="/" itemscope itemtype="http://schema.org/SpeakableSpecification" itemref="m1 m2" /&gt;
   &lt;meta id="m1" itemprop="cssSelector" content=".title"&gt;
   &lt;meta id="m2" itemprop="xpath" content="/html/body/h3"&gt;
  &lt;/head&gt;
 &lt;body&gt;
  &lt;h1 class="title"&gt;Complex Microdata in HTML head&lt;/h1&gt;
  &lt;p&gt;...&lt;/p&gt;
  &lt;/html&gt;
#### new comment by 46296 ####
How about:
```html
&lt;!DOCTYPE html&gt;
&lt;html&gt;
 &lt;head rel="home" href="/" itemid=""  itemscope itemtype="http://schema.org/SpeakableSpecification"&gt;
  &lt;title&gt;Example showing complex structures in HTML head&lt;/title&gt;
  &lt;meta itemprop="cssSelector" content=".title" /&gt;
  &lt;meta itemprop="xpath" content="/html/body/h3" /&gt;
 &lt;/head&gt;
 &lt;body&gt;
  &lt;h1 class="title"&gt;Complex Microdata in HTML head&lt;/h1&gt;
  &lt;p&gt;...&lt;/p&gt;
 &lt;/body&gt;
&lt;/html&gt;
```
Note that `rel="home" href="/"` is RDFa, not Microdata. Also, added `@itemid` to indicate the document, rather than "/" or a BNode; take it or not.
#### new comment by 170265 ####
Thanks, yeah the rel was there just to justify &lt;link&gt;... bit of a hack but it comes the territory
#### new comment by 7320889 ####
Even though it's fine from a standards POV, doesn't this create an issue from a schema.org POV?
The way I understand ```WebPage```'s description is that it doesn't matter whether I specify ```&lt;html itemscope itemtype="http://schema.org/WebPage"&gt;``` or ```&lt;html&gt;``` but that the end result will always be a ```WebPage``` (unless a more explicit type of WebPage has been specified).
As per the description (emphasis mine): 
&gt; _"A web page. **Every web page** is implicitly **assumed to be declared** to be of **type WebPage**, **so the various properties about that webpage**, such as breadcrumb **may be used**. We recommend explicit declaration **if these properties are specified**, but if they are found **outside of an itemscope**, **they will be assumed to be about the page**."_
Which, if I understand it right, means that from a vocab POV the output of the example would equal:
```
{
  "@context":"http://schema.org",
  "@type":" WebPage",
  "cssSelector":".title",
  "xpath":"http://www.example.com/html/body/etc/etc",
  "speakable":
  {
    "@type":"SpeakableSpecification",
    "cssSelector":".title",
    "xpath":"http://www.example.com/html/body/etc/etc"
  }
}
```
#### new comment by 170265 ####
@jvandriel yeah - it may make sense to be more explicit about the ID. For now I'd leave that to consuming applications to figure out, but the sketch above or with itemid seems reasonable.
#### new comment by 7320889 ####
And what about using the ```&lt;template&gt;``` element as a 'wrapper', eg. the element with the @itemscope - is that a valid solution as well?
#### new comment by 170265 ####
My understanding from https://developer.mozilla.org/en-US/docs/Web/HTML/Element/template etc is that putting things in `template` is putting them in a kind of limbo except for js access. @chaals ? 
#### new comment by 7320889 ####
Well, at least the highlighted parts of its description seem quite fitting for describing a data island.
&gt; "The HTML &lt;template&gt; element is a mechanism for holding client-side **content that is not to be rendered** when a page is loaded but may subsequently be instantiated during runtime using JavaScript.
&gt; 
&gt; Think of a template as **a content fragment** that is being stored **for subsequent use in the document**. While the parser does process the contents of the &lt;template&gt; element while loading the page, it does so only to ensure that those contents are valid; the element's contents are not rendered, however."
#### new comment by 194984 ####
The `template` element is for what the element name implies and was not at all designed for simply storing document metadata for the document whose source markup it appears in.
And in for example any indexing system that works of a DOM representation of a document (as I understand some do—I guess by using a headless browser engine or something and getting the state of a document after JS execution, etc.), the `template` contents will not get indexed.
Also in any system that just uses a conforming HTML parser to process a document—even if the system isn’t JS-aware at all— the element doesn’t end up in the document tree in the way it’d normally be expected to.
#### new comment by 7320889 ####
mmm, that's a shame. I was hoping it was a valid method to nest &lt;meta&gt; elements like @kansandhous mentioned in his post: https://www.w3.org/Bugs/Public/show_bug.cgi?id=15304
#### new comment by 6901294 ####
In https://github.com/schemaorg/schemaorg/commit/9c94777cf6318e1ec2e07a81bbaa9d381dc10431, the part `rel="home" href="/"` is not needed, and I guess it might be confusing to keep it there, as this would now be RDFa in a Microdata example.
I had it in [my example](https://github.com/schemaorg/schemaorg/issues/1540#issuecomment-283828244) (on `link`, not `head`, so it was plain HTML) because if using a `link` element to create top-level item, you must specify `rel`+`href`.
If only **one item** is needed in the `head`, specifying the `itemscope` on the `head` element is the simplest solution:
```html
&lt;!DOCTYPE html&gt;
&lt;html&gt;
 &lt;head itemscope itemtype="http://schema.org/SpeakableSpecification"&gt;
  &lt;title&gt;Example showing complex structures in HTML head&lt;/title&gt;
  &lt;meta itemprop="cssSelector" content=".title" /&gt;
  &lt;meta itemprop="xpath" content="/html/body/h3" /&gt;
 &lt;/head&gt;
 &lt;body&gt;
  &lt;h1 class="title"&gt;Complex Microdata in HTML head&lt;/h1&gt;
  &lt;p&gt;…&lt;/p&gt;
 &lt;/body&gt;
&lt;/html&gt;
```
(Using the document URI for the `SpeakableSpecification` doesn’t seem right, so I omitted the `itemid=""`.)
If **multiple items** are needed in the `head`, you can’t use the `head` element itself to create an item (unless the `template` way would be fine, in which case you could create a dummy `itemscope` to get out of the parent scope). You have to specify the top-level items on elements inside the `head` and use `id`+`itemref`, which becomes complex/chaotic. See [my examples](https://github.com/schemaorg/schemaorg/issues/1540#issuecomment-283828244). You could use any element allowed in the `head` to create the top-level items (i.e., valid `meta`/`link` elements, or `base`, `noscript`, `script`, `style`, `template`, `title`).
**For a `SpeakableSpecification` example**, I would prefer to explicitly specify the `WebPage` item (then `itemid=""` can be used again), which allows us to use the `speakable` property:
```html
&lt;!DOCTYPE html&gt;
&lt;html itemscope itemtype="http://schema.org/WebPage" itemid=""&gt;
 &lt;head itemprop="speakable" itemscope itemtype="http://schema.org/SpeakableSpecification"&gt;
  &lt;title&gt;Example showing complex structures in HTML head&lt;/title&gt;
  &lt;meta itemprop="cssSelector" content=".title" /&gt;
  &lt;meta itemprop="xpath" content="/html/body/h3" /&gt;
 &lt;/head&gt;
 &lt;body&gt;
  &lt;h1 class="title"&gt;Complex Microdata in HTML head&lt;/h1&gt;
  &lt;p&gt;…&lt;/p&gt;
 &lt;/body&gt;
&lt;/html&gt;
```
The drawback is that authors can’t use `meta`/`link` elements inside the `head` for other items than `SpeakableSpecification`. To allow this, we would have to use one of the examples linked above, but as they become more complex, it might not be suitable (or only as additional example) for the Schema.org documentation.
#### new comment by 170265 ####
Thanks @unor. One anecdata constraint here is that it may be hard in some platforms to change the `head` element.
#### new comment by 6901294 ####
Yes, in such a case something like this would be a copy/paste solution for the `head`:
```html
&lt;!DOCTYPE html&gt;
&lt;html&gt;
 &lt;head&gt;
  &lt;title&gt;Example showing complex structures in HTML head&lt;/title&gt;
  &lt;script itemscope itemtype="http://schema.org/SpeakableSpecification" itemref="s1 s2"&gt;&lt;/script&gt;
  &lt;meta id="s1" itemprop="cssSelector" content=".title" /&gt;
  &lt;meta id="s2" itemprop="xpath" content="/html/body/h3" /&gt;
 &lt;/head&gt;
 &lt;body&gt;
  &lt;h1 class="title"&gt;Complex Microdata in HTML head&lt;/h1&gt;
  &lt;p&gt;…&lt;/p&gt;
 &lt;/body&gt;
&lt;/html&gt;
```
(Where `script` could be replaced with any other element allowed in `head`, of which none is really appropriate for such a case; the best way would be to hijack an already existing element.)
And (the more preferable) copy/paste solution for the `body` (hidden by default):
```html
&lt;!DOCTYPE html&gt;
&lt;html&gt;
 &lt;head&gt;
  &lt;title&gt;Example showing complex hidden structures in HTML body&lt;/title&gt;
 &lt;/head&gt;
 &lt;body&gt;
  &lt;span itemscope itemtype="http://schema.org/SpeakableSpecification"&gt;
    &lt;meta itemprop="cssSelector" content=".title" /&gt;
    &lt;meta itemprop="xpath" content="/html/body/h3" /&gt;
  &lt;/span&gt;
  &lt;h1 class="title"&gt;Complex Microdata in HTML head&lt;/h1&gt;
  &lt;p&gt;…&lt;/p&gt;
 &lt;/body&gt;
&lt;/html&gt;
```
</t>
  </si>
  <si>
    <t>Examples for Consortium</t>
  </si>
  <si>
    <t xml:space="preserve">Added two examples for Consortium type.
More for issue #1495 </t>
  </si>
  <si>
    <t xml:space="preserve">#### new comment by 13315406 ####
Thanks @thadguidry for spotting my finger trouble.
#### new comment by 170265 ####
Waiting on this for now. I have just disentangled LibrarySystem from Consortium somewhat, will pick this up after 3.2.
</t>
  </si>
  <si>
    <t>GeoShape's box specification is unclear on the expected order of the points</t>
  </si>
  <si>
    <t>Hey guys,
I am working on Google structured markup for science datasets (https://developers.google.com/search/docs/data-types/datasets). They use the schema.org GeoShape for their `spatialCoverage` entry (https://developers.google.com/search/docs/data-types/datasets#space).
It's unclear to me, based on schema.org documentation, what order you expect for the points of the box. 
http://schema.org/GeoShape
&gt;  A GeoShape can be described using several properties whose values are based on latitude/longitude pairs.
From the above, I _assume_ that latitude/longitude pairs are expected.
http://schema.org/box
&gt; The first point is the lower corner, the second point is the upper corner. 
From the above, I understand that the box is expected to be lower_corner/upper_corner.
Can you guys confirm (and ideally update the docs) that the expected box is then a South-West (LowerLeft), North-East (UpperRight) box (in that order)?
Thanks</t>
  </si>
  <si>
    <t xml:space="preserve">#### new comment by 59874 ####
To clarify further: in order to describe an extent crossing the antimeridian -- eg. the extent of Fiji (from 176°E to 178°W), we need a consistent &amp; specified coordinate order. Otherwise you can't tell whether `-19 176, -15 -178" describes Fiji or the rest of the world (between those latitudes) _excluding_ Fiji.
&gt; From the above, I assume that latitude/longitude pairs are expected.
ie. `-19 176` (vs `176 -19`)? AFAIK Schema.org's original geo support comes from GeoRSS which [traditionally used `lat lon`](http://www.georss.org/simple.html). Though GeoJSON &amp; GeoJSON-LD [use `lon lat`](https://tools.ietf.org/html/rfc7946#section-3.1.1). Need to pick one and make it clear.
@sgillies your €2 on this would be welcome here
#### new comment by 59874 ####
latitude,longitude ordering seems to be used at https://developers.google.com/search/docs/data-types/datasets#space fwiw
</t>
  </si>
  <si>
    <t>Suggestion for Text as new subtype for CreativeWork</t>
  </si>
  <si>
    <t>I am converting metadata using the [DataCite schema](http://schema.datacite.org/) back and forth to schema.org. One particular challenge is the mapping of the `@type`, called `resource-type-general` at DataCite and based on Dublin Core. I have a problem with mapping the very common `Text`, which DataCite and Dublin Core describe as `A resource consisting primarily of words for reading.` What is the appropriate type in schema.org? I only seem to find either the too generic `CreativeWork`, or the more specific `Article`, `Book`, `Review`, `Webpage`, etc. Or does schema.org need a new subtype of `CreativeWork` called `Text` (or named differently) for textual resources? At this point I don't need any specific properties.</t>
  </si>
  <si>
    <t xml:space="preserve">#### new comment by 7691552 ####
I have come across other situations, in the area of archives, that ideally needs something similarly generic and yet textual, that fits between **CreativeWork** and the more specific **Article**, **Book**, etc.
The though in that circumstance I had was for a **Document** type with a simple definition of _A text document._
#### new comment by 23151 ####
How would *Document* relate to *DigitalDocument* and *TextDigitalDocument*? Is a *TextDigitalDocument* an `exampleofWork` of a *Document/Text*? Do you worry that people get confused?
#### new comment by 7691552 ####
I always worry that people will get confused!
The original suggestion for _Document_ predated the introduction _DigitalDocument_ &amp; _TextDigitalDocument_.   
Looking at the descriptions of all three now, I would suggest that _TextDigitalDocument_ would become a subtype of both _Document_ and _DigitalDocument_.
I would not see exampleOfWork  having any special role here.
#### new comment by 23151 ####
@Dataliberate what are your thoughts regarding using **Text**, as used by Dublin Core (and DataCite). Or maybe **TextDocument**? **Document** is probably fine, but in common understanding often is not limited to textual documents (as you can see in the different flavors of **DigitalDocument**).
#### new comment by 13315406 ####
**Text** would clash with the _[Text](http://schema.org/Text)_ DataType
I did consider **TextDocument** but concluded that it in edge cases it might introduce unnecessary confusion around documents that contained drawings, sketches, plans etc. 
I can understand the motivation in the digital world as the type can influence how they are handled.
#### new comment by 23151 ####
@RichardWallis this makes sense. I am all for **Document** then.
</t>
  </si>
  <si>
    <t>Filters or option to disable json caching in wp_post_meta</t>
  </si>
  <si>
    <t>Hello,
in a blog with 500'000 posts, caching schema json data means potentially 1'000'000 more entries in the wp_post_meta table. (each post is one entry with meta_key '_schema_json' and one entry for meta_key '_schema_json_timestamp')
A filter or a dashboard setting would be nice in order to decide if activate or not this feature. Bonus: a setting to control the expiration time too.</t>
  </si>
  <si>
    <t>Support external Schema</t>
  </si>
  <si>
    <t>Not sure if this is the right place to raise this, it's probably a search engine specific thing.  
JSON-LD doesn't get recognised when `&lt;link&gt;`ed externally, [which is possible](http://stackoverflow.com/a/30880613/1591669).  Is this a feature to put here?</t>
  </si>
  <si>
    <t>A practical advice needed for using Microdata</t>
  </si>
  <si>
    <t>Hello,
I need an advice from more experienced Microdata users. Can you please assist?
Background:
========
I have webpages that display information on objects. In the meta data section, I always include the name of the creator.
Microdata usage: 
===========
Using Microdata, I can now denote the area of the name of the person whom is the creator, According to schema.org, this has to be a new "itemscope".
Using Microdata can enable me to include a reference to a record of this person in a known repository.
The two Question (advice needed here!)
=========================
1) How can I "encode" the link (as "url property") and the name (as "name" property) into a Person Microdata itemscope, if I don't want the link to be displayed to the users that surf the web pages? (in this case, links are intended for semantics of the creator only, intended for machines)
2) In a different scenario where I do include the link to the end user, how can I encode a "&lt;a href="http://viaf.org/thecreator"&gt;Creator, The&lt;/a&gt;" into a Person Microdata itemscope, using "url" and "name" properties?</t>
  </si>
  <si>
    <t>accessibilityAPI</t>
  </si>
  <si>
    <t>Hello,
When using accessibilityAPI ( https://schema.org/accessibilityAPI ), where can I actually indicate the URL to the API service?
Eyal</t>
  </si>
  <si>
    <t>Fix Dataset blogpost contentURL =&gt; contentUrl</t>
  </si>
  <si>
    <t xml:space="preserve">The DataDownload property table in https://developers.google.com/search/docs/data-types/datasets contains ```distribution.contentURL``` while http://schema.org/DataDownload contains contentUrl. I suspect the latter is correct. This needs to be fixed because there is no guarantee that implementers will check both locations.
</t>
  </si>
  <si>
    <t>Support finer-grained distinctions around NewsArticle [and news content]</t>
  </si>
  <si>
    <t xml:space="preserve">There is interest (e.g. from [The Trust Project](http://thetrustproject.org/), and conversations around fact checking and our ClaimReview markup #1061) in using schema.org to describe more detailed kinds of NewsArticle, such as allowing sites to express that an article is an opinion piece, a backgrounder document, analysis, visualization, or that it is sponsored content.  We have also touched on these themes here recently when discussing the idea of a 'Satirical News Article' subtype, see #1437.
See also https://www.theatlantic.com/technology/archive/2017/05/what-people-really-want-from-news-organizations/526902/
In the simplest case we could overload the "genre" property here, but I'd suggest (repeating myself from #1437) that a bit more structure will be more rewarding in terms of markup usability / quality. We could use a simple Enumeration list but I lean towards types since they can be instantiated (to carry properties) and even subtyped further. More compellingly, in the (increasingly popular) JSON-LD format, markup for types is simple, and even multiple types also a simple array of short tokens, whereas in general our markup for enumerated property values involves full URLs and is more error prone.
Update (May 10th) from @danbri:
Several results of these investigations:
 * Proposed new definition of NewsArticle to replace "A news article".
 * Added several (pending) subproperties of http://schema.org/publishingPrinciples
 * Tweak to publishingPrinciples - see #1601 - to allow organizations/persons directly.
 * New subtypes for NewsArticle, again pending: AnalysisNewsArticle, BackgroundNewsArticle, ReportageNewsArticle, OpinionNewsArticle, ReviewNewsArticle.
 * New Article types alongside NewsArticle: SponsoredContentArticle, SatiricalArticle.
 * A "News overview" document describing these, http://webschemas.org/docs/news.html
</t>
  </si>
  <si>
    <t>#### new comment by 986438 ####
So we covered a bit of this before with rNews and how they basically use Genre property for this currently.
But then I think again about some benefits/cons you mention and then think about @rvguha proposal of Compositional Terms / Types #1493 and feel much better about expanding types when/where there would be wide agreement.  I think in the news domain, this would get wide agreement.  But in the end....its still just taking Article and slapping a genre property on its back.
So what we are REALLY trying to do here, is basically making it easier for any heavy markup publishers... like news organizations.  And saying that "its OK and beneficial to break norms and add some useful types for this heavy markup domain instead of properties"
So... +1  for expanding typing for News domain.
#### new comment by 170265 ####
@thadguidry this would be more a Compositional Terms matter if we were trying for FootballNewsArticle, CricketNewsArticle, {huge-list-of-every-sport-enumerated}NewsArticle. The current situation in the news industry is rather different; different kinds of articles are distinguished within the publishing organizations but they are encouraged by schema.org to call a lot of quite varying situations "news articles" due to our lack of detail.  The "genre" field, like "keywords" is certainly a workaround, put then we'd end up pushing everything down into a tagging-like structure.
I'll post a draft for discussion shortly...
#### new comment by 986438 ####
@danbri it still can apply to the Compositional use case... SatiricalNewsArticle ... versus FootballNewsArticle.  But I guess your saying its not about "MainSubject"
1. "MainSubject" NewsArticle ... like the FootballNewsArticle
but more about
2. "KindofNewsArticle" NewsArticle ... like a SatiricalNewsArticle
I'm just pointing out that... both 1 and 2 can get very similar for a lot of publishers so you want to make that very clear as I did above...that this is not about easier typing for Subject composition, but instead for Genre composition :) ... I.E.  Subjects will still need to go into a property. Right ?
#### new comment by 170265 ####
I agree that making usecases very clear for publishers would be critical here. I'd like to float some designs in our "pending" area (as we did quite successfully with ClaimReview for fact checking) and get their feedback.
#### new comment by 986438 ####
@danbri Updated:  read my last clarity sentence above please and answer that.  "I.E. Subjects will still need to go into a property. Right ?"
#### new comment by 170265 ####
Yes, subjects would still be described with properties. 
#### new comment by 986438 ####
@danbri OK.  Well, here is a Genre visualization URL on what currently passes along the NewsML wires as being a sameAs subType of Article... and just seeing now some of the NewsCodes being used and traveling across Reuters alone, makes me scratch my head...lol... 
http://show.newscodes.org/index.html?newscodes=genre&amp;lang=en-GB&amp;startTo=Show
A few good ones make sense for us to add as subtypes...
Advisory
Biography
Interview
Obituary
Opinion
Question and Answer
etc.
While others in that listing, not very good candidates for discussion to add as a subtype of Article...and are clearly much more of a pure Genre or even Subject.
History
Music
Quote
Raw Sound
etc.
```
From https://iptc.org/standards/newsml-g2/iptc-catalog/
Genre
The &lt;genre&gt; element indicates the style of the content, in this example “interview” as a property that is
distinct from &lt;subject&gt; that is used to indicate the subject matter of content. In the example, an IPTC
Genre NewsCodes value of “Interview” is used:
&lt;genre qcode=“genre:interview”&gt;
&lt;name xml:lang=“en-GB”&gt;Interview&lt;/name&gt;
&lt;/genre&gt;
```
I also wonder if we need to worry about Media Topic as an additional property and separate issue ?
http://show.newscodes.org/index.html?newscodes=medtop&amp;lang=en-GB&amp;startTo=Show
#### new comment by 5718022 ####
https://en.wikipedia.org/wiki/List_of_genres#Literary_genres (note the list down the side of the page).  I've spent a bit of time looking at this, can't find the reference to that work yet.  
Genre's are not simply for written works: https://www.wikidata.org/wiki/Property:P136 
Classifications have of course been used in libraries for a very long time. 
The problem really gets down to the fact that people who are using wordpress may need simple tools.  A word-press plugin would be ideal, but maybe boolean datatypes would likely be most useful.  nb also: found http://www.tagtraum.com/download/schreiber_learnedgenreontologies_ismir2016.pdf
#### new comment by 5718022 ####
http://dbpedia.org/page/Non-fiction
https://www.wikidata.org/wiki/Q213051
#### new comment by 1728037 ####
**First look and comments:**
- The new, more specific, definition for [NewsArticle](http://webschemas.org/NewsArticle) makes sense :)
- It looks like [NewsArticle](http://webschemas.org/NewsArticle)'s subclasses were designed for tagging purpose since they don't have any specific property, i.e. publishers will have little incentive to use one of the specific classes over the generic one.
- The proposed selection of subclasses for [NewsArticle](http://webschemas.org/NewsArticle) feels incomplete and a bit random: e.g. BackgroundNewsArticle, vs. ReportageNewsArticle, vs. AnalysisNewsArticle. Is there any industry standard with a clear taxonomy and/or guidelines?
- It's not clear which type of news article to use for breaking news and developing articles. We should make it explicit in [NewsArticle](http://webschemas.org/NewsArticle) or in the [News Markup note](http://webschemas.org/docs/news.html)
- [dateline](http://webschemas.org/dateline) is described as "The location where the NewsArticle was produced" but dateline is typically about both the date and place of writing, not just the place.
- We should clarify how to relate a [NewsArticle](http://webschemas.org/NewsArticle) to its categories, topics, and entities: e.g. [this News](https://www.wsj.com/articles/donald-trump-takes-to-twitter-to-defend-firing-james-comey-1494418881) is a _Political_ article about _James Comey_ and _Donald Trump_ while [this other News](http://www.bbc.com/sport/triathlon/39832307) is a _Sport_ article about _Triathlon_, _Ironman 70.3_, and _Alistair Brownlee_. Shall we use [mainEntity](http://schema.org/mainEntity), [genre](http://schema.org/genre), [categories](http://schema.org/categories), etc., ?
- We may want to clarify the distinction between a [SponsoredContentArticle](http://webschemas.org/SponsoredContentArticle) and a [CreativeWork](http://webschemas.org/CreativeWork) that has a [sponsor](http://webschemas.org/sponsor)?
- The [News Markup note](http://webschemas.org/docs/news.html) references [BasicNewsArticle](http://webschemas.org/BasicNewsArticle) but it does not resolve.
- In the [News Markup note](http://webschemas.org/docs/news.html), the link to CriticReviews is broken.
#### new comment by 170265 ####
Thanks for taking a careful look, @nicolastorzec!
 Some of these points will require further work, let me attempt to dispose of the easier parts first...
### Bug fixes
&gt; In the News Markup note, the link to CriticReviews is broken.
Fixed, thanks.
&gt; The News Markup note references BasicNewsArticle but it does not resolve.
Also fixed; also, thanks. This was an earlier name I was trying out called ReportageNewsArticle, but the latter seems a better fit.
### Breaking News articles (vs LiveBlogPosting)
&gt; It's not clear which type of news article to use for breaking news and developing articles. We should make it explicit in NewsArticle or in the News Markup note
There is a brief paragraph on this in the [news](http://webschemas.org/docs/news.html) overview:
&gt; Real-time coverage of breaking news can be described using [LiveBlogPosting](http://webschemas.org/LiveBlogPosting), or for a [BroadcastEvent](http://webschemas.org/BroadcastEvent), use of the [isLiveBroadcast](http://webschemas.org/isLiveBroadcast) property.
It could be that (as we circulate these to a wider audience for review and experimental implementation) we hear of a need to distinguish LiveBlogPosting from some notion of a breaking news article. Let's keep an open mind on that. The news overview might also benefit from more structure, examples and a table of contents.
### Tags or types 
&gt;  It looks like [NewsArticle](http://webschemas.org/NewsArticle)'s subclasses were designed for tagging purpose since they don't have any specific property, i.e. publishers will have little incentive to use one of the specific classes over the generic one.
There are a few aspects to this. In general ontology design it is reasonable to be wary of types that do not come with properties. While that is a fine consideration to bear in mind for Schema.org, there are other considerations that can favour the use of types anyway in our slightly special context:
 * Type-based syntax is often easier for publishers than property/value combinations (and we like to make things easier for publishers).
 * The hierarchy helps data consumers "dumb down" to better known types i.e. NewsArticle or Article, and can allow for subtypes to be drop-in replacements within existing markup structures.
 * Types create attachment points where others might add their own properties, or future additions/extensions to schema.org might add more detail later.
The point about incentives is important, but I think can be decoupled from the data structure question of whether to use types or not. There are various ways in which users and publishers might benefit from these distinctions being expressed in markup. For now these new types are only going into Schema.org's "pending" zone; let's review later this year to see if news publishers and news-related applications find them a good fit.
### Scope and motivation 
- The proposed selection of subclasses for [NewsArticle](http://webschemas.org/NewsArticle) feels incomplete and a bit random: e.g. BackgroundNewsArticle, vs. ReportageNewsArticle, vs. AnalysisNewsArticle. Is there any industry standard with a clear taxonomy and/or guidelines?
The article types (and 'best practice' linking properties) here are based on the findings of [The Trust Project](http://thetrustproject.org),  which I have attempted to adapt to the existing conventions, constraints and vocabulary that we have at schema.org. The Trust Project have been engaging with news publishers extensively in recent months. I had a few calls with Sally and Subbu from that effort, as well as talking with News-related colleagues, to figure out which of their 'indicators' might be most suited to a markup expression.  The TP "[types of work](https://docs.google.com/document/d/1pLUM-JvGDl5NMUNMi2Hl74MnsoBGw_B3cYIAQ8NyO_M/edit)" document is the closest source for these types, and the TP "[best practices](https://docs.google.com/document/d/1jdt4V92XtveciID3TBl79aiwQcYs5uGSDVdN72PGcpw/edit) indicator was the source for the properties. This was not 1:1 but gave a good starting point based on recent industry conversations. For a longer list of standard codes the news overview does mention the [IPTC news genre codes](http://cv.iptc.org/newscodes/genre/), but the list is rather long and since it is expressed as property values the integration into schema.org is weaker (e.g. for Review).
# Need more work
- [dateline](http://webschemas.org/dateline) is described as "The location where the NewsArticle was produced" but dateline is typically about both the date and place of writing, not just the place.
Yes - needs improving. 
- We should clarify how to relate a [NewsArticle](http://webschemas.org/NewsArticle) to its categories, topics, and entities: e.g. [this News](https://www.wsj.com/articles/donald-trump-takes-to-twitter-to-defend-firing-james-comey-1494418881) is a _Political_ article about _James Comey_ and _Donald Trump_ while [this other News](http://www.bbc.com/sport/triathlon/39832307) is a _Sport_ article about _Triathlon_, _Ironman 70.3_, and _Alistair Brownlee_. Shall we use [mainEntity](http://schema.org/mainEntity), [genre](http://schema.org/genre), [categories](http://schema.org/categories), etc., ?
This is a fair point, but also true for scholarly articles, datasets, books and other creative works. We also have [about](http://schema.org/about) and [mentions](http://schema.org/mentions).  Let's try to agree some improved examples, either for the per-term pages or for news.html.
- We may want to clarify the distinction between a [SponsoredContentArticle](http://webschemas.org/SponsoredContentArticle) and a [CreativeWork](http://webschemas.org/CreativeWork) that has a [sponsor](http://webschemas.org/sponsor)?
Yes, good point.
#### new comment by 170265 ####
(accidentally clicked 'close and comment' instead of 'comment' there, ignore me) 
#### new comment by 170265 ####
@nicolastorzec - I see now that http://schema.org/dateline was not one of the new properties, it has been there since 2011, http://dev.iptc.org/rNews-1-The-NewsItem-Class has "The location where the content was produced.". While that is not a problem with the proposed changes, this does seem like a good moment to improve things.
edit: suggest we link https://en.wikipedia.org/wiki/Dateline somehow, and maybe summarize it.
The first line from wikipedia is
&gt; A dateline is a brief piece of text included in news articles that describes where and when the story occurred, or was written or filed though the date is often omitted.
#### new comment by 9203402 ####
A few comments from me:
- I agree with the comments from @nicolastorzec that I don't see a lot of value in the new classes v. using the genre property. If we want to encourage a simpler set of genres, we could add that guidance to the NewsArticle description to suggest which genres are most commonly used.
- What is the plan for addressing TV/Radio and media? Will that be covered in this proposal before it moves out of pending? It would be good to be consistent across mediums.
- Do we need examples for the different types of articles (regardless of whether we use types or genres)? Or do news publishers already know clearly which one they should use? I am wondering if we should point to some actual news articles as canonical examples of each.
- Why can't we accomplish the same thing as ReviewNewsArticle with multi-typing of NewsArticle and CriticReview?
- The descriptions of correctionsPolicy and diversityPolicy are short and/or circular. It would be good to expand with a detail or two on typical contents of these.
- The description of actionableFeedbackPolicy is confusing to me. What is this trying to capture?
#### new comment by 1728037 ####
Thanks for the fixes and comments @danbri and @tmarshbing 
Addressing remaining open points below...
## Re: breaking News vs. other types of news articles
I'm fine with using the base type NewsArticle for breaking news but I still see more cons than pros in subclassing it.
Also, it's almost like breaking news should be disjoint from subtypes such as AnalysisNewsArticle, BackgroundNewsArticle, OpinionNewsArticle, ReportageNewsArticle, or ReviewNewsArticle?
IMO, tagging would work better here. We didn't subclass movies and books. Instead, we associate them with genre(s).
I like @tmarshbing 's idea of creating a simple set of genres, and adding guidance to the NewsArticle description to suggest which genres are most commonly used, and linking to examples.
BTW, ReviewNewsArticle is already defined as a subclass of both NewsArticle and CriticReview. The concept of ReviewNewsArticle is weird to me though. Any example? 
## Re: Linking a News article to its key topics and entities
There is confusion between:
* [mainEntity](http://schema.org/mainEntity): primary entity described in some page or other CreativeWork.
* [about](http://webschemas.org/about): subject matter of the content.
* [mentions](http://webschemas.org/mentions): contains a reference to, but is not necessarily about a concept.
We could clarify as:
1. mainEntity is for THE main entity
1. about is for the other key concepts
1. mentions is for anything else mentioned.
But it's still not a great user experience...
## Re: SponsoredContentArticle vs a CreativeWork that has a sponsor?
We should just make clear that [sponsor](http://schema.org/sponsor) should not be used for CreativeWork that are branded content and advertorials.
## Re: dateline
I'm good with the Wikipedia description: "brief piece of text included in news articles that describes where and when the story occurred, or was written or filed though the date is often omitted."
## Re: addressing TV/Radio and media not just written ones...
Good point :)
## Re: correctionsPolicy, diversityPolicy, actionableFeedbackPolicy
Those policy properties should indeed be more explicit, and parallel to each others.
E.g. correctionsPolicy could read "Statement on corrections policy by an Organization, e.g. a NewsMediaOrganization." Example from the Washington Post [here](http://www.washingtonpost.com/wp-srv/guidelines/corrections.html).
I have no idea what actionableFeedbackPolicy is.
#### new comment by 170265 ####
thanks @nicolastorzec  - quick thought, perhaps we could say that 'mainEntity' is a subproperty of 'about'?
#### new comment by 1728037 ####
Sure that works.
#### new comment by 170265 ####
todo: see http://schema.org/Role
#### new comment by 170265 ####
I've just added AskPublicNewsArticle, to capture the "HELP US REPORT" category from Trust Project, https://docs.google.com/document/d/1pLUM-JvGDl5NMUNMi2Hl74MnsoBGw_B3cYIAQ8NyO_M/edit#bookmark=id.uxjvtxtbtxpn which they've added to their specs after further consultation / discussions.
#### new comment by 4714748 ####
Hmm. I something about the name `AskPublicNewsArticle` seemed and still seems wrong, but I cannot put my finger on it. Perhaps I should be looking for input on the question...
#### new comment by 13315406 ####
I agree with @chaals, the name doesn't seem to make sense.  I had to read the documentation to get a clue what it might be for.
What about `RequestedFromPublicNewsArticle` as an alternative.
#### new comment by 170265 ####
Ping  @subbuvincent + @TheTrustProject who may have alternate suggestions.
Let's see if we can find something shortish, natural and intuitive.
I agree that the name is not the most naturally phrased, but AskPublicNewsArticle is both 1.) shorter than RequestedFromPublicNewsArticle and captures that notion that there is some asking happening and that it relates to the public. 
On my reading (perhaps others' intuitions vary), "RequestedFromPublic(NewsArticle)" is problematic because feels like "past tense" and somehow suggests that it is the news article that was the thing requested. Perhaps produced "by popular request" or something?
My understanding of the concept in @thetrustproject 's terms is that core idea is an appeal to the public to help gather (crowdsource) information on some news topic. Sally / Subbu might care to jump in if we're missing any nuance, or suggest other names...
#### new comment by 13315406 ####
I _was_ trying to go for a more concise name - but failed.
`AskingPublicNewsArticle` - is still a little longer but a bit more descriptive of what it is?
#### new comment by 24254501 ####
@danbri has nicely captured the concept of AskPublicNewsArticle. It's a call to users to offer story ideas, source ideas, clarifications, etc., related to news coverage or a breaking story. We could go to the language the editors working group suggested, which would be HelpUsReportNewsArticle (even longer, I realize!). 
#### new comment by 986438 ####
@danbri @RichardWallis @mfhepp Hmm... there might be something here about an "Ask" versus an "Offer" or even an corollary to http://schema.org/instrument.  I would say that perhaps an "Ask" is a prelude sometimes to an Offer or an Action.  Even a close cousin to http://schema.org/AssessAction That's how things sometimes happen in real life, but we don't yet have a generic type for an "Ask" yet.
Later on we might want to actually have that new type "Ask" to hold things like AskPublicNewsArticle, RFC's, etc. to have a place to land Input kind of things themselves.   As a reminder to all, we actually talked briefly about that in https://schema.org/docs/actions.html
Let's work on an "Ask" type along with this please and see how it fits with an RequestForComment RFC, and others.  I would expect that http://schema.org/instrument would expand to "Ask" as well.
#### new comment by 16565842 ####
Just so all of you have news media examples for the HelpUsReport/AskPublic sub-types, here are some. 
Propublica Help Us Investigate Maternal Mortality (there is @type NewsArticle in this page) 
https://www.propublica.org/getinvolved/help-propublica-and-npr-investigate-maternal-mortality
WBUR (Boston's NPR 90.9FM) crowdsourcing insights from the Boston public head of a Nov 2016 charter schools ballot measure report series 
http://www.wbur.org/edify/2016/08/15/mass-charter-school-debate-stories
KALW (SF Local 91.7 FM) callout/crowdsourcing insights from Bay Area citizens ahead of local election reporting 2016
http://kalw.org/post/help-us-report-2016-elections#stream/0
(Please keep in the mind that the Screendoor web-form used on these Asks won't expand on the pages because the deadline has long passed. Disclosure: I was involved with the WBUR and KALW examples)
Last week Vox put a call for citizens to submit ER billing. 
https://erbills.vox.com/  (this is setup as a separate website, but the schema idea does apply).
@danbri @chaals @thadguidry @RichardWallis 
#### new comment by 170265 ####
@thadguidry I see where you're going with that, but I'd suggest here that we resist the urge to try to decompose crowdsourcing requests into some complex expression built from schema.org primitives.  As you say it's possible we might later find some commonalities across existing terms. I'd suggest we think about news publishers making crowdsourcing requests simply as a "common enough kind of a thing" that we can dedicate a term to it, rather than putting that on hold while trying to generalize to all kinds of requests. If you did want to go in that direction you might start with our existing http://schema.org/Question type. 
I believe there's an opportunity through the work that [the Trust Project](http://thetrustproject.org) are doing with newsrooms and journalists, for the proposed NewsArticle subtypes (like this one) to become drop-in replacements in existing news publishing workflows. The more complicated we make it, the harder that simple adoption becomes. Even figuring out what kind of article something is, is a big enough ask, so I'd argue strongly to keep the markup as basic as possible at this stage. Let's give it 6-12 months in "pending" and see how all these terms are looking in practice. If a richer model for describing requests more generally surfaces, of course we can discuss it, but let's not try to cover too much in the first step.  There are so many similiar sounding but different ideas around "asking" that I fear we could get lost in the distinctions, whereas "newspaper article encourages public to comment on topic" seems a reasonably distinct phenomena.
#### new comment by 495968 ####
The follow code below currently checks out perfect with the SDTT for page https://www.propublica.org/getinvolved/help-propublica-and-npr-investigate-maternal-mortality
&lt;script type="application/ld+json"&gt;
{
    "@context": "http://schema.org",
    "@type": "NewsArticle",
    "name": "ProPublica",
    "description": "By many measures, the United States has become the most dangerous industrialized country in which to give birth.",
    "image": {
        "@type": "ImageObject",
        "url": "https://assets.propublica.org/images/getInvolved/20170210-maternal-mortality-1200x630.jpg",
        "width": "1200",
        "height": "630" 
    },
    "url": "https://www.propublica.org/getinvolved/help-propublica-and-npr-investigate-maternal-mortality",
    "mainEntityOfPage": "https://www.propublica.org/getinvolved/help-propublica-and-npr-investigate-maternal-mortality",
    "inLanguage": "en_us",
    "headline": "Do You Know Someone Who Died or Nearly Died in Childbirth? Help Us Investigate Maternal Health",
    "keywords": ["many","measures","states","dangerous","country","birth"],
    "dateCreated": "2017-05-30T05:40:41+0000",
    "dateModified": "2017-09-07T22:01:57+0000",
    "datePublished": "2017-02-10T14:00:00+0000",
    "copyrightYear": "2017",
    "author": {
        "@type": "NGO",
        "name": "ProPublica",
        "description": "ProPublica is an independent, non-profit newsroom that produces investigative journalism in the public interest.",
        "url": "https://www.propublica.org",
        "sameAs": ["https://twitter.com/propublica","https://www.facebook.com/propublica","https://en.wikipedia.org/wiki/ProPublica"],
        "image": {
            "@type": "ImageObject",
            "url": "https://assets.propublica.org/2017-pp-open-graph-1200x630.jpg",
            "height": "630",
            "width": "1200" 
        },
        "telephone": "1-212-514-5250",
        "email": "&amp;#105;&amp;#110;&amp;#102;&amp;#111;&amp;#64;&amp;#112;&amp;#114;&amp;#111;&amp;#112;&amp;#117;&amp;#98;&amp;#108;&amp;#105;&amp;#99;&amp;#97;&amp;#46;&amp;#111;&amp;#114;&amp;#103;",
        "address": {
            "@type": "PostalAddress",
            "streetAddress": "155 Avenue of the Americas",
            "addressLocality": "13th Floor",
            "addressRegion": "New York",
            "postalCode": "N.Y. 10013",
            "addressCountry": "US" 
        },
        "logo": {
            "@type": "ImageObject",
            "url": "https://assets.propublica.org/2017-pp-open-graph-1200x630.jpg",
            "height": "630",
            "width": "1200" 
        },
        "location": {
            "@type": "Place",
            "name": "ProPublica",
            "description": "ProPublica is an independent, non-profit newsroom that produces investigative journalism in the public interest.",
            "hasMap": "http://maps.google.com/maps?q=ProPublica%2C+155+Avenue+of+the+Americas%2C+13th+Floor%2C+New+York+N.Y.+10013%2C+US",
            "telephone": "1-212-514-5250",
            "image": {
                "@type": "ImageObject",
                "url": "https://assets.propublica.org/2017-pp-open-graph-1200x630.jpg",
                "height": "630",
                "width": "1200" 
            },
            "logo": {
                "@type": "ImageObject",
                "url": "https://assets.propublica.org/2017-pp-open-graph-1200x630.jpg",
                "height": "630",
                "width": "1200" 
            },
            "url": "https://www.propublica.org",
            "sameAs": ["https://twitter.com/propublica","https://www.facebook.com/propublica","https://en.wikipedia.org/wiki/ProPublica"],
            "geo": {
                "@type": "GeoCoordinates",
                "latitude": "40.725395",
                "longitude": "-74.0048036" 
            },
            "address": {
                "@type": "PostalAddress",
                "streetAddress": "155 Avenue of the Americas",
                "addressLocality": "13th Floor",
                "addressRegion": "New York",
                "postalCode": "N.Y. 10013",
                "addressCountry": "US" 
            } 
        } 
    },
    "copyrightHolder": {
        "@type": "NGO",
        "name": "ProPublica",
        "description": "ProPublica is an independent, non-profit newsroom that produces investigative journalism in the public interest.",
        "url": "https://www.propublica.org",
        "sameAs": ["https://twitter.com/propublica","https://www.facebook.com/propublica","https://en.wikipedia.org/wiki/ProPublica"],
        "image": {
            "@type": "ImageObject",
            "url": "https://assets.propublica.org/2017-pp-open-graph-1200x630.jpg",
            "height": "630",
            "width": "1200" 
        },
        "telephone": "1-212-514-5250",
        "email": "&amp;#105;&amp;#110;&amp;#102;&amp;#111;&amp;#64;&amp;#112;&amp;#114;&amp;#111;&amp;#112;&amp;#117;&amp;#98;&amp;#108;&amp;#105;&amp;#99;&amp;#97;&amp;#46;&amp;#111;&amp;#114;&amp;#103;",
        "address": {
            "@type": "PostalAddress",
            "streetAddress": "155 Avenue of the Americas",
            "addressLocality": "13th Floor",
            "addressRegion": "New York",
            "postalCode": "N.Y. 10013",
            "addressCountry": "US" 
        },
        "logo": {
            "@type": "ImageObject",
            "url": "https://assets.propublica.org/2017-pp-open-graph-1200x630.jpg",
            "height": "630",
            "width": "1200" 
        },
        "location": {
            "@type": "Place",
            "name": "ProPublica",
            "description": "ProPublica is an independent, non-profit newsroom that produces investigative journalism in the public interest.",
            "hasMap": "http://maps.google.com/maps?q=ProPublica%2C+155+Avenue+of+the+Americas%2C+13th+Floor%2C+New+York+N.Y.+10013%2C+US",
            "telephone": "1-212-514-5250",
            "image": {
                "@type": "ImageObject",
                "url": "https://assets.propublica.org/2017-pp-open-graph-1200x630.jpg",
                "height": "630",
                "width": "1200" 
            },
            "logo": {
                "@type": "ImageObject",
                "url": "https://assets.propublica.org/2017-pp-open-graph-1200x630.jpg",
                "height": "630",
                "width": "1200" 
            },
            "url": "https://www.propublica.org",
            "sameAs": ["https://twitter.com/propublica","https://www.facebook.com/propublica","https://en.wikipedia.org/wiki/ProPublica"],
            "geo": {
                "@type": "GeoCoordinates",
                "latitude": "40.725395",
                "longitude": "-74.0048036" 
            },
            "address": {
                "@type": "PostalAddress",
                "streetAddress": "155 Avenue of the Americas",
                "addressLocality": "13th Floor",
                "addressRegion": "New York",
                "postalCode": "N.Y. 10013",
                "addressCountry": "US" 
            } 
        } 
    },
    "publisher": {
        "@type": "Organization",
        "name": "ProPublica",
        "description": "ProPublica is an independent, non-profit newsroom that produces investigative journalism in the public interest.",
        "url": "https://www.propublica.org",
        "sameAs": ["https://twitter.com/propublica","https://www.facebook.com/propublica","https://en.wikipedia.org/wiki/ProPublica"],
        "image": {
            "@type": "ImageObject",
            "url": "https://assets.propublica.org/2017-pp-open-graph-1200x630.jpg",
            "height": "630",
            "width": "1200" 
        },
        "telephone": "1-212-514-5250",
        "email": "&amp;#105;&amp;#110;&amp;#102;&amp;#111;&amp;#64;&amp;#112;&amp;#114;&amp;#111;&amp;#112;&amp;#117;&amp;#98;&amp;#108;&amp;#105;&amp;#99;&amp;#97;&amp;#46;&amp;#111;&amp;#114;&amp;#103;",
        "address": {
            "@type": "PostalAddress",
            "streetAddress": "155 Avenue of the Americas",
            "addressLocality": "13th Floor",
            "addressRegion": "New York",
            "postalCode": "N.Y. 10013",
            "addressCountry": "US" 
        },
        "logo": {
            "@type": "ImageObject",
            "url": "https://assets.propublica.org/2017-pp-open-graph-1200x630.jpg",
            "height": "630",
            "width": "1200" 
        },
        "location": {
            "@type": "Place",
            "name": "ProPublica",
            "description": "ProPublica is an independent, non-profit newsroom that produces investigative journalism in the public interest.",
            "hasMap": "http://maps.google.com/maps?q=ProPublica%2C+155+Avenue+of+the+Americas%2C+13th+Floor%2C+New+York+N.Y.+10013%2C+US",
            "telephone": "1-212-514-5250",
            "image": {
                "@type": "ImageObject",
                "url": "https://assets.propublica.org/2017-pp-open-graph-1200x630.jpg",
                "height": "630",
                "width": "1200" 
            },
            "logo": {
                "@type": "ImageObject",
                "url": "https:</t>
  </si>
  <si>
    <t>occupancy property cannot be used on MeetingRoom</t>
  </si>
  <si>
    <t xml:space="preserve">Hi all,
It came to my attention that the occupancy property is used on these types: Apartment, HotelRoom, SingleFamilyResidence and Suite. However during a study we have been doing with hotels, I came across several occasions where the maximum occupancy of a meeting room is defined on the web pages.
An example is here : http://www.hotelamstephansplatz.at/en/meeting-rooms-vienna/
I can see that the type Room has only two subtypes, HotelRoom and MeetingRoom.  Is there any reason  that the type Room is not used in the domain of the property instead of HotelRoom?
Thanks
Umut
</t>
  </si>
  <si>
    <t xml:space="preserve">#### new comment by 170265 ####
This seems reasonable, since the meaning is more or less the same. @mfhepp any thoughts?
#### new comment by 671238 ####
No objections. I think it was initially that way and was removed when our original proposal was trimmed down as per Vicky's request.
Martin
-----------------------------------
martin hepp  http://www.heppnetz.de
mhepp@computer.org          @mfhepp
&gt; On 16 Feb 2017, at 16:02, Dan Brickley &lt;notifications@github.com&gt; wrote:
&gt; 
&gt; This seems reasonable, since the meaning is more or less the same. @mfhepp any thoughts?
&gt; 
&gt; —
&gt; You are receiving this because you were mentioned.
&gt; Reply to this email directly, view it on GitHub, or mute the thread.
&gt; 
#### new comment by 1269403 ####
Hi,
any action needed for this issue?
Best
Umut
#### new comment by 671238 ####
+1
-----------------------------------
martin hepp  http://www.heppnetz.de
mhepp@computer.org          @mfhepp
&gt; On 16 Feb 2017, at 16:02, Dan Brickley &lt;notifications@github.com&gt; wrote:
&gt; 
&gt; This seems reasonable, since the meaning is more or less the same. @mfhepp any thoughts?
&gt; 
&gt; —
&gt; You are receiving this because you were mentioned.
&gt; Reply to this email directly, view it on GitHub, or mute the thread.
&gt; 
</t>
  </si>
  <si>
    <t>We should have more human readable terms and short names</t>
  </si>
  <si>
    <t>... in addition to our current "human readable labels" which are just a record of the exact term ID, i.e. the last part of the schema.org official URLs for each term.
See also https://lists.w3.org/Archives/Public/public-schemaorg/2017Feb/0023.html discussion thread.</t>
  </si>
  <si>
    <t xml:space="preserve">#### new comment by 2728945 ####
Here is an automatically generated proposal of human labels based on the camel case identifier splitted :
[generate-sdo-label-from-camel-case.rq.txt](https://github.com/schemaorg/schemaorg/files/777890/generate-sdo-label-from-camel-case.rq.txt)
#### new comment by 13315406 ####
@tfrancart's example is a good starting point, whilst working towards supporting labels and descriptions in multiple languages.
In Schema.org site coding terms, we could:
1. Run a one-off process to expand the current labels from camel case into a word separated string.  Note: I believe we have a current test that checks that the label matches the term id, that will need changing.
2. Introduce code to display the default label/description (not language tagged) when the user interface language (probably defaulting to english) is matched to a language tagged label/description.
3. Encourage interested groups to provide translations of labels/descriptions.  Maybe worth as a start looking at what the new 'intelligent' version of Google Translate can do.  I believe the current coding could support the use of separate language specific definition files for labels and descriptions only.
Of course introducing language specific versioning will open up requests for a totally language independent interface. ;-)
This work should probably be related to #721
</t>
  </si>
  <si>
    <t>PGP: publicKey and fingerprint for Person and Organization?</t>
  </si>
  <si>
    <t>Hi!
Wouldn't it be useful to add the properties "publicKey" and "fingerprint" to the schemata "Person" and "Organization"?
Regards,
Harry</t>
  </si>
  <si>
    <t>Tiled-image reference</t>
  </si>
  <si>
    <t>Hi,
I'm trying to figure out how to reference an image which is a tile-based image in a webpage - I have several tiles, e.g. 4 tiles each represents a quarter of the image.
I understand how to use Microdata for the author, title etc. of the main entity of the page - but how can I reference the image that represents the page, when I have a tile-based viewer?
Thanks for you help!
Eyal</t>
  </si>
  <si>
    <t>Any Example(s) of PaymentMethod Schema</t>
  </si>
  <si>
    <t>Could anybody please provide an example / implementation of Schema.org/PaymentMethod</t>
  </si>
  <si>
    <t xml:space="preserve">#### new comment by 671238 ####
Here is an example from 
http://www.heppnetz.de/ontologies/goodrelations/v1.html#PaymentMethod
 (in the GoodRelations namespace, but the pattern is the same for schema.org):
```
&lt;!-- on the payment info (or any other static) page, we define the 
     non-standard payment method --&gt;
&lt;div typeof="gr:PaymentMethod" about="http://acme.com/payment/#giftcard"&gt;
  &lt;h1 property="gr:name"&gt;ACME Gift Card&lt;/h1&gt;
&lt;/div&gt;
...
&lt;!-- on the offer page, indicate this payment option --&gt;
&lt;div typeof="gr:Offering" itemid="#offer"&gt;
  &lt;div property="gr:name"&gt;Hepp Technology Color TV&lt;/div&gt;
  &lt;div property="gr:description"&gt;This TV set is the ideal multimedia center 
for your home&lt;/div&gt;
  Delivery: 
  &lt;a rel="http://purl.org/goodrelations/v1#acceptedPaymentMethods" 
        href="http://acme.com/payment/#giftcard"&gt;ACME Gift Cards&lt;/a&gt; or
  &lt;div rel="gr:acceptedPaymentMethods" 
     resource="http://purl.org/goodrelations/v1#Cash"&gt;cash&lt;/div&gt;
&lt;!-- other offer properties follow here --&gt;
...
&lt;/div&gt;```
#### new comment by 3192502 ####
do you have an example of an implementation using json-ld?
</t>
  </si>
  <si>
    <t>nextItem vs. position</t>
  </si>
  <si>
    <t>The description of `itemListElement` says to use `ListItem` with a 'position', however `ListItem` also has a 'nextItem' property. Is the creation of linked lists discouraged in schema.org?</t>
  </si>
  <si>
    <t xml:space="preserve">#### new comment by 671238 ####
When we originally designed the mechanism, we wanted to support two ways of modeling order, either by a linked list (aka nextItem etc.) or a simple literal with an implicit ordering relation (like position).
So from schema.org, both should work. 
The consumers of such markup might prefer one pattern over the other, of course.
Martin
-----------------------------------
martin hepp  http://www.heppnetz.de
mhepp@computer.org          @mfhepp
&gt; On 12 Feb 2017, at 12:55, Reto Gmür &lt;notifications@github.com&gt; wrote:
&gt; 
&gt; The description of itemListElement says to use ListItem with a 'position', however ListItem also has a 'nextItem' property. Is the creation of linked lists discouraged in schema.org?
&gt; 
&gt; —
&gt; You are receiving this because you are subscribed to this thread.
&gt; Reply to this email directly, view it on GitHub, or mute the thread.
&gt; 
#### new comment by 11330577 ####
If you have a moment Martin, would you analyze this request:
https://github.com/schemaorg/schemaorg/issues/1170
Many thanks,
/jay
#### new comment by 7320889 ####
During the original discussions about ```ItemList``` the following markup was discussed @jaygray0919:
```
&lt;html&gt;
    &lt;body itemscope itemtype="http://schema.org/WebPage"&gt;
        &lt;div itemprop="breadcrumb" itemscope itemtype="http://schema.org/BreadcrumbList"&gt;
            &lt;ol&gt;
               &lt;li id="ListItem-1" itemid="#ListItem-1" itemprop="itemListElement" itemscope itemtype="http://schema.org/ListItem"&gt;
                   &lt;span itemprop="item" itemscope itemtype="http://schema.org/CollectionPage"&gt;
                       &lt;a itemprop="url" href="http://example.com/books/"&gt;
                           &lt;span itemprop="name"&gt;Books&lt;/span&gt;
                       &lt;/a&gt;
                   &lt;/span&gt;
                   &lt;link itemprop="nextItem" href="#ListItem-2"&gt;
               &lt;/li&gt;
               &lt;li id="ListItem-2" itemid="#ListItem-2" itemprop="itemListElement" itemscope itemtype="http://schema.org/ListItem"&gt;
                   &lt;span itemprop="item" itemscope itemtype="http://schema.org/CollectionPage"&gt;
                       &lt;a itemprop="url" href="http://www.example.com/books/authors/"&gt;
                           &lt;span itemprop="name"&gt;Authors&lt;/span&gt;
                       &lt;/a&gt;
                   &lt;/span&gt; 
                   &lt;link itemprop="previousItem" href="#ListItem-1"&gt;
                   &lt;link itemprop="nextItem" href="#ListItem-3"&gt;
               &lt;/li&gt;
               &lt;li id="ListItem-3" itemid="#ListItem-3" itemprop="itemListElement" itemscope itemtype="http://schema.org/ListItem"&gt;
                   &lt;span itemprop="item" itemscope itemtype="http://schema.org/WebPage"&gt;
                       &lt;a itemprop="url" href="http://www.example.com/books/authors/stephen-king/"&gt;
                           &lt;span itemprop="name"&gt;Stephen King&lt;/span&gt;
                       &lt;/a&gt;
                   &lt;/span&gt; 
                   &lt;link itemprop="previousItem" href="#ListItem-2"&gt;
               &lt;/li&gt;
            &lt;/ol&gt;
        &lt;/div&gt;
    &lt;/body&gt;
&lt;/html&gt;
```
Hope that helps.
#### new comment by 11330577 ####
Am I missing a key point of your example @jvandriel ? Our issues is the limited domain for 'nextItem' in an ItemList. Does the example demonstrate that 'nextItem' can only be an 'ItemList'? We were hoping to expand the domain/range to include 'Thing' (as documentation implies). The answer may be that 'nextItem' has only one domain - ItemList. If that is the case, then we'll have to live with it.
#### new comment by 7320889 ####
&gt; Does the example demonstrate that 'nextItem' can only be an 'ItemList'?
Not really. The example shows how its use was imagined when it was being discussed and created. Though as http://schema.org/nextItem shows, its domain and range are currently limited to ```ListItem``` (not ```ItemList```) as they are meant to be used to help express ordered lists of items.
Now whether or not that should stay that way is a whole different matter though. Over to #1170 to continue that discussion over there.
</t>
  </si>
  <si>
    <t>Allow Dataset to indicate "according to specification URL"</t>
  </si>
  <si>
    <t>Usecase: there are many kinds of dataset whose structure is specified/documented online. We ought to have a simple way in schema.org to indicate this information. For example, in the US there are initiatives like https://collegescorecard.ed.gov/data/
Note that this level of abstraction is somewhat more general than the practice of indicating specific schemas, formats, DTDs, JSON-LD contexts and similar constructs. It is closer to indicating a project / initiative or family of approaches.</t>
  </si>
  <si>
    <t xml:space="preserve">#### new comment by 1417033 ####
In your use case, to relate a dataset with a specification URL, would you link to: https://collegescorecard.ed.gov/data/ or something else?
Given that you are considering a more general level of abstraction than schemas/etc, I guess this is not useful but it would be another use case we are interested in for DATS (#1196).
This is to associate a dataset with a standard (a specification, a set of controlled vocabularies, a reporting guideline, etc), for which we considered [dct:conformsTo](http://dublincore.org/documents/dcmi-terms/#terms-conformsTo), whose range is [Standard](http://dublincore.org/documents/2012/06/14/dcmi-terms/?v=terms#Standard). 
#### new comment by 170265 ####
Yes, to that URL (or something like it). Broadly to a page, document, specification or project whose emphasis is defining the details. We would need some care regarding efforts that define multiple kinds of thing in a single spec or page. 
The conformsTo is interesting, this use case has cropped up elsewhere e.g. for indicating practices that were conformed to in the preparation of a document (e.g. journalistic rules).
</t>
  </si>
  <si>
    <t>unit code for "per person per night/day" for accommodation businesses</t>
  </si>
  <si>
    <t>Hi,
We recently started to encounter situtations where we needed to use "per person per night" as a unit code of a price specification for accommodation businesses.
Is there a standard unit code we could use for this? 
Many thanks</t>
  </si>
  <si>
    <t xml:space="preserve">#### new comment by 13315406 ####
/cc @mfhepp 
</t>
  </si>
  <si>
    <t>instances of schema:MedicalAudience</t>
  </si>
  <si>
    <t>`MedicalAudience` is declared a subclass of `Enumeration`:
```turtle
schema:MedicalAudience a rdfs:Class ;
    rdfs:subClassOf schema:Audience, schema:MedicalEnumeration, schema:PeopleAudience .
```
All enumerations have a set of instances related by `rdf:type` (`a`) to the enumeration. `MedicalAudience` does the same for 2 of its instances but not for the 3rd one:
```turtle
schema:Clinician a schema:MedicalAudience ;
schema:MedicalResearcher a schema:MedicalAudience ;
schema:Patient a rdfs:Class ;
    rdfs:subClassOf schema:MedicalAudience, schema:Person ;
    owl:equivalentClass &lt;http://purl.bioontology.org/ontology/SNOMEDCT/116154003&gt; .
```
I understand the desire for `Patient` to be a class, so that:
- a particular person can be put in that class
- the class can be related to a SNOMED class
- we can express that the property below can be applied to a generic set of people (`PeopleAudience`) or to a particular person (`Patient`):
```turtle
schema:healthCondition a rdf:Property ;
    schema:domainIncludes schema:MedicalStudy, schema:Patient, schema:PeopleAudience ;
```
But you should use punning and use the class also as an instance, eg:
```turtle
schema:Patient a rdfs:Class, schema:MedicalAudience ; ***
    rdfs:subClassOf schema:Person .
```    
Maybe the same trick should be used for `Clinician` and `MedicalResearcher` too. Isn't there a need to represent particular clinicians and medical researchers?</t>
  </si>
  <si>
    <t xml:space="preserve">#### new comment by 536250 ####
@twamarc take a look
</t>
  </si>
  <si>
    <t>naming instances of schema:PhysicalExam</t>
  </si>
  <si>
    <t xml:space="preserve">```turtle
schema:Abdomen a schema:PhysicalExam ; *
schema:Appearance a schema:PhysicalExam ; **
schema:CardiovascularExam a schema:PhysicalExam ;
schema:Ear a schema:PhysicalExam ; *
schema:Eye a schema:PhysicalExam ; *
schema:Genitourinary a schema:PhysicalExam ; *
schema:Head a schema:PhysicalExam ; *
schema:Lung a schema:PhysicalExam ; *
schema:MusculoskeletalExam a schema:PhysicalExam ;
schema:Neck a schema:PhysicalExam ; *
schema:Neuro a schema:PhysicalExam ;
schema:Nose a schema:PhysicalExam ; *
schema:Skin a schema:PhysicalExam ; *
schema:Throat a schema:PhysicalExam ; *
```
- The instances marked with * refer to anatomical parts. I suggest to add the word `Exam`
- The instance marked with ** is named in an overly generic way. Most people will think of Hollywood when they hear `Appearance`
</t>
  </si>
  <si>
    <t xml:space="preserve">#### new comment by 3585551 ####
+1
@VladimirAlexiev 
We have started health-lifesci extension types improvements and this is an ongoing work. I always welcome issues like this as they will extend our improvement list.
See also https://github.com/schemaorg/schemaorg/issues/1114
and
https://github.com/twamarc/ScheMed/issues/38
Please put in cc (for the medical |life sciences related issues) the ScheMed community.
https://www.w3.org/community/schemed/
</t>
  </si>
  <si>
    <t>merge endDate &amp; endDateTime; startDate &amp; startDateTime</t>
  </si>
  <si>
    <t>Consider the following dichotomy :
``` turtle
schema:endDate a rdf:Property ;
    schema:domainIncludes schema:CreativeWorkSeason, schema:CreativeWorkSeries,
        schema:DatedMoneySpecification, schema:Event, schema:Role ;
    schema:rangeIncludes schema:Date, schema:DateTime .
schema:endTime a rdf:Property ;
    schema:domainIncludes schema:Action, schema:FoodEstablishmentReservation ;
    schema:rangeIncludes schema:DateTime ;
```
IMHO a property should reflect semantics, not granularity of representation.
- How do you know the granularity expressed in the prop name is necessarily the correct one?
- According to the prop name: why Event is "measured" in days but Action in seconds?
- in fact `endDate rangeIncludes DateTime` shows that the name `endDate` is incorrect
- when applying these props to future classes, one would have to decide whether to use one or the other, which is IMO an unnecessary complication.
The same applies to `startDate[Time]`.
Other props that commit to a granularity include the following. I marked with * those where I believe such commitment is wrong
- DateTime: `arrivalTime availabilityEnds availabilityStarts availableFrom availableThrough bookingTime checkinTime checkoutTime contentReferenceTime* coverageEndTime coverageStartTime datasetTimeInterval** dateDeleted* dateIssued* dateRead dateReceived dateSent departureTime ...`
- Date: `birthDate? datePosted* datePublished dateVehicleFirstRegistered deathDate? dissolutionDate expires lastReviewed* ...`
  The birth/death time may be important for modern people.
- Either: `commentTime dateCreated dateModified ...`
  You see here that the name (`time` vs `date`) is picked inconsistently.</t>
  </si>
  <si>
    <t xml:space="preserve">#### new comment by 327651 ####
:+1:
#### new comment by 327651 ####
Please consider type dcterms:W3CDTF
#### new comment by 536250 ####
I think the appropriate xsd type should be used, in order to enable proper/fast value comparison:
- `xsd:dateTime` (mandated by SPARQL)
- `xsd:date` (also supported by most repositories)
- `xsd:gYear, xsd:gYearMonth` (as the case may be)
The last two also show that props should not commit to a certain precision. Eg if you know the birthDate of a painter to a year, it's better to represent it as `"1540"^^xsd:gYear` rather than fake-complete it to `"1540-01-01"^^xsd:date`, which misrepresents the historic facts
#### new comment by 13315406 ####
I agree that there is some confusion in the identifying of expected types for Date and DateTime properties.  Symptomatic perhaps of a community based process that takes input from many sources.
As both [Date](http://schema.org/Date) &amp; [DateTime](http://schema.org/DateTime) are described as expecting values conforming to [ISO 8601](https://en.wikipedia.org/wiki/ISO_8601) the difference between them is somewhat artificial and therefore confusing. 
ISO 8601 is capable of describing things from an individual year or time, through to a fully qualified with timezone datetime to the second, in a way that is compatible with all three accepted serialisation for Schema (Microdata, RDFa, JSON-LD). I believe there is potential for rationalising the datatypes of properties across the vocabulary, whilst maintaining the current flexible yet standards based representation of their values.
#### new comment by 536250 ####
I'm all **for** flexible representation of values (ideally, marked with the appropriate XSD type: I think these props or datatypes can make such recommendation).
I think that because of that flexibility:
- there shouldn't be props that differ only by representation (precision) of values
- prop names should strive for consistency ("date" or "time"), while not prescribing a certain representation
#### new comment by 13315406 ####
@VladimirAlexiev 
I suppose marking the description of such properties with an equivalent XSD type may help with human comprehension, but the guidance to use a [ISO 8601](https://en.wikipedia.org/wiki/ISO_8601) formatted string is as near enforcement we can get.
- By using a [ISO 8601](https://en.wikipedia.org/wiki/ISO_8601) formatted string both Date &amp; DateTime have the same precision capability.  Confusing I agree.
- I also agree, and ideally we should embark on name rationalisation process.  In practice however with some of the properties in question already in use on 100,000's of sites, I believe it would be considered as not practical because of the disruption caused.
#### new comment by 536250 ####
I agree that changing existing props may not be the best decision.
If we can't merge these 2 pairs, can we at least deprecate one prop in favor of the other?
</t>
  </si>
  <si>
    <t>schema:DataType instances</t>
  </si>
  <si>
    <t>```
schema:Number a schema:DataType, rdfs:Class .
schema:Integer a rdfs:Class ;  rdfs:subClassOf schema:Number .
```
Shouldn't `Integer` also be declared an instance of `DataType`? This follows by `subClassOf` reasoning, but I think declaring it explicitly is better. (By the same token, mentioning `rdfs:Class` for `Number` isn't needed because of the following)
```
schema:DataType a rdfs:Class 
```</t>
  </si>
  <si>
    <t>properties of BusinessAudience</t>
  </si>
  <si>
    <t>These props describe a business in general: `numberOfEmployees yearlyRevenue yearsInOperation` 
These are defined as properties of `BusinessAudience`. But `BusinessAudience` is a subclass of `Audience` (together with eg `Researcher EducationalAudience` etc) and  there's no relation between `LocalBusiness` and `BusinessAudience`.
Something seems amiss here</t>
  </si>
  <si>
    <t xml:space="preserve">#### new comment by 13315406 ####
@VladimirAlexiev It looks like you have identified an orphan Type, not defined as an expected type for any other Type and unlikely to be used in isolation as a primary entity.
Anyone else contradict this thought? 
#### new comment by 536250 ####
&gt; not defined as an expected type for any other Type
@RichardWallis can you elaborate? It's a subclass of `Audience` which is the range of `audience`
#### new comment by 536250 ####
IMHO the above 3 props should be attached to `Organization`
#### new comment by 13315406 ####
@VladimirAlexiev Looking at this more closely (sorry if my previous quick reply led to confusion)
`audience` which expects `Audience` or one of its subtypes as a value is a property available on both `Product` and `Service`.  This enables the description of the target audience for individual Products and/or Services offered by an organisation or local business.  I presume the inclusion of properties such as `numberOfEmployees` enables the description of the resources applied to a service.
The logic behind this is that you would not add `audience` to a `LocalBusiness` as that would define that audience for all the products/services offered.  You add it more accurately to thier individual products/services.
It is somewhat of an anomaly however that `audience` is also available on `LodgingBusiness`.  
Independently I have some sympathy for your suggestion to add  `numberOfEmployees`,`yearlyRevenue`, `yearsInOperation` to `Organization` to which they are applicable separately to the products and services offered by the organisation.
#### new comment by 536250 ####
@RichardWallis I don't understand. Product and Service have audience, and (BusinesS)Audience has numberOfEmployees. How does that make Service have numberOfEmployees?
#### new comment by 13315406 ####
@VladimirAlexiev It does not, but it does allow the organisation offering the service [targeted at that particular audience] to identify the number of employees focussed on satisfying that audience.
#### new comment by 536250 ####
So do you mean something like this?
```turtle
&lt;service&gt; a Service; audience &lt;service/audience&gt;.
&lt;service/audience&gt; a BusinessAudience;
  audienceType "Small and medium enterprises";
  geographicArea dbr:Bulgaria;
  numberOfEmployees 5;
  yearlyRevenue 100000;
  yearsInOperation 2.
```
Seems far fetched. 
IMHO the last 3 props are captured:
- most often for businesses
- less often for products and services (unless they are synonymous with the business, and act as its "trade style name")
- very rarely for specific audiences. 
Eg while you could track iPhone sales per country, you can hardly figure out how many employees worked on the production of iPhones this year (I've read 233 companies are involved), and it's impossible to say how many worked on the production of iPhones exported to Bulgaria this year.
#### new comment by 13315406 ####
@VladimirAlexiev In principle yes.
Remember that there are no mandated properties in Schema.org
I do not necessarily think that the type of service you describe is an ideal candidate.  The following might be more appropriate:
```
{
"@type": "Service",
"name": "Youth Counselling Service"
"audience": {
                 "@type": "BusinesAudience",
                 "audienceType": "Under 18's",
                 "geographicArea": "Greater London",
                 "numberOfEmployees": 11,
                 "yearsInOperation: 5,
                 },
"provider": "London Personal Help Services"
}
```
For such a service the time a service has been in action and the number of employees running the service my well be a useful selection criteria.
I am not saying that this is the best, or most useful, area of the vocabulary but I do not see compelling reasons for change.
#### new comment by 536250 ####
@RichardWallis Ok, let's add `domainIncludes Organization`
</t>
  </si>
  <si>
    <t>little buggies in download</t>
  </si>
  <si>
    <t>Downloaded all-layers.ttl. I guess the same comments apply to other export formats
- please sort statement clusters : first classes, then datatypes, then properties, then individuals, then Source references. Sort alphabetically within each kind
- includes 4 source URLs  that are local files
`&lt;file:///Users/danbri/sdo/official/schemaorg/data/ext/...&gt;`
- all healthcare and Bib terms include statements like
```
   schema:isPartOf &lt;http://health-lifesci.schema.org&gt; ;
   schema:isPartOf &lt;http://bib.schema.org&gt; ;
```
But that property is inappropriate:
```
schema:isPartOf a rdf:Property ;
    schema:domainIncludes schema:CreativeWork ;
    schema:rangeIncludes schema:CreativeWork ;
    rdfs:comment "Indicates a CreativeWork that this CreativeWork is (in some sense) part of." .
```
Use `dct:source` instead, as used by most other terms</t>
  </si>
  <si>
    <t xml:space="preserve">#### new comment by 13315406 ####
@VladimirAlexiev Thanks for raising these issues.  Let me comment on them individually
- Sorting of output:  These outputs are produced by standard libraries, which as there is no defined sort order in graph-based data, do not sort their output.   We can investigate the potential, in a future release, post sorting these outputs.
- Included URIs for local files - I will investigate and correct, well spotted!
- The use of schema:isPartOf in the definition of terms included extensions.  This is was a conscious decision to indicate a term is part of an extension as against part of the core vocabulary.  This relationship is very different to the use of dc:source in the vocabulary definition, which identifies references to/from terms or organisations external to Schema.org that need to be acknowledged.
#### new comment by 536250 ####
It's not good to consciously use a property in contradiction to the definition of that property, esp when the definition was made by the same authority.
```turtle
schema:Abdomen a schema:PhysicalExam ;
    schema:isPartOf &lt;http://health-lifesci.schema.org&gt; ;
```
Last I looked at an anatomy book, the Abdomen was part of the body, not of a schema. (I'll post separately about the name of that individual)
Why not use `rdfs:isDefinedBy`, which is used by most other ontologies on the web. And it'd be good to say all terms are defined by `schema.org`, eg:
```turtle
schema:Abdomen a schema:PhysicalExam ;
    rdfs:isDefinedBy &lt;http://schema.org&gt;, &lt;http://health-lifesci.schema.org&gt; .
schema:AboutPage a rdfs:Class ;
    rdfs:isDefinedBy &lt;http://schema.org&gt;;
```
#### new comment by 3585551 ####
@VladimirAlexiev this is an interesting discussion, and it raises the debate about names/labels of properties we are using. Especially here when we try to interpret the labeling in domain (what we should not do actually). We should refer to the definition we gave to this property and not the wording itself, of course it would help if the two are in harmony... this is not the case and is historically understandable.
By the way, you should raise the medical |life sciences related issues to the ScheMed community.
https://www.w3.org/community/schemed/
#### new comment by 536250 ####
@twamarc Hi Marc! I see you're chair of ScheMed, so I'll ping you for lifesci issues. Or how can I cc the wider ScheMed community?
#### new comment by 3585551 ####
It's just Ok to put me in cc. Of Course you can also join the community  for more contributions and discussions
</t>
  </si>
  <si>
    <t>Review: possible confusion in an example for a review property</t>
  </si>
  <si>
    <t xml:space="preserve">Hi there,
A property _description_ is used for a user's review in the first example on this page - https://schema.org/Product 
Looks like it is not correct and there should be another property -- _reviewBody_
Google suggests a correct example on this page - https://developers.google.com/search/docs/data-types/reviews#review-snippets
&lt;img width="1042" alt="product_-_schema_org 1" src="https://cloud.githubusercontent.com/assets/25538599/22610256/aad04984-ea75-11e6-8bf4-7992f63bfaa2.png"&gt;
</t>
  </si>
  <si>
    <t>how to create an external extension for my website</t>
  </si>
  <si>
    <t>I am unable to find how can I create my own schema type for my website if I don't want to use the already present types. I read somewhere that this is known as "external extension". Please tell me the complete procedure for this</t>
  </si>
  <si>
    <t>How to extend the property of existing "type" or "class"</t>
  </si>
  <si>
    <t>Can anyone tell me how to create new property of existing type. For example, there is a type named "Physician" and I want to add a property name "Experience". I am not finding the right document or procedure to do this.
I read somewhere that we can also create our own schema from scratch, new types and its properties and that is called "Schema Extensions". But not getting right procedure to implement it.
Please revert back if anyone is having solution, I am very new to it.
Thanks and regards,
Himanshu</t>
  </si>
  <si>
    <t xml:space="preserve">#### new comment by 986438 ####
@HimanshuN Depending on your needs, you might not need to extend at all.  Can you give an example of what you are thinking about and how you would fill in for "Experience" for an example doctor called John Smith M.D. ?  experience = ???
#### new comment by 671238 ####
There are a few options that are underutilized:
1. You can put descriptions in the http://schema.org/description property. A consuming client (e.g. major search engine) can use NLP to try to understand that, and this is much easier as compared to text scattered around the HTML tree, because the consuming client knows this is the description.
2. For products and places, you can use http://schema.org/additionalProperty. This is actually the most powerful way for adding properties that do not yet have a dedicated element in schema.org. See the many examples at 
    http://schema.org/additionalProperty#examples
Best
Martin
-----------------------------------
martin hepp  http://www.heppnetz.de
mhepp@computer.org          @mfhepp
&gt; On 02 Feb 2017, at 16:57, Thad Guidry &lt;notifications@github.com&gt; wrote:
&gt; 
&gt; @HimanshuN Depending on your needs, you might not need to extend at all. Can you give an example of what you are thinking about and how you would fill in for "Experience" for an example doctor called John Smith M.D. ? experience = ???
&gt; 
&gt; —
&gt; You are receiving this because you are subscribed to this thread.
&gt; Reply to this email directly, view it on GitHub, or mute the thread.
&gt; 
#### new comment by 16148969 ####
@thadguidry I was thinking to fill it with number of years he has worked or "less than a year" in case of fresher or having experience of less than one year.
For example, "name" : "John Smith" , "experience" : "10 years"
Moreover, I want to learn the procedure how can I make custom class or type in schema.org, one should know if he is working with schema.org
Thanks
#### new comment by 16148969 ####
Can anyone help me to know how can I create external extension for my website. Unable to understand the procedure
#### new comment by 13315406 ####
@HimanshuN If you want to experiment with producing a potential extension Schema.org you may find helpful my "_schema.org in practice_" articles: [part 1](http://dataliberate.com/2016/02/10/evolving-schema-org-in-practice-pt1-the-bits-and-pieces/), [2](http://dataliberate.com/2016/02/25/evolving-schema-org-in-practice-pt2-working-within-the-vocabulary/), and [3](http://dataliberate.com/2016/03/01/evolving-schema-org-in-practice-pt3-choosing-where-to-extend/). 
</t>
  </si>
  <si>
    <t>Expanding on property award for CreativeWork</t>
  </si>
  <si>
    <t>It feels for [creative works](CreativeWork) in general `award` only seems to have scope for [awards](https://schema.org/award) won, I think there is potential for a property like `nominatedFor`, which can list out nominations?
Going further there are [organisations](https://schema.org/Organization) based on the whole nomination/winning process:
- TV/Film award ceremonies (Oscars etc)
- Creative works that are nominated/win prestigious awards such as [D&amp;AD](https://www.dandad.org/)
This can be expanded for [Person](https://schema.org/Person) also:
- Person (Leonardo DiCaprio - finally got an Oscar after countless **nominations**)
Just feels like a missing piece of great information.</t>
  </si>
  <si>
    <t>Civic / Nonviolent Campaigning extension proposal</t>
  </si>
  <si>
    <t xml:space="preserve">Sometimes civic structures - or even whole states - are captured and civic nonviolent action is needed to deal with the usurped states to bring democracy, human rights and rule of law back.
Although there are some great open government initiatives and standards around, openness is not enough to stop the usurpers - fact-based media coverage, nationwide civic coalitions, and strategic nonviolent actions might be needed to deal with them efficiently.
Schema.org has [CivicStructure](https://schema.org/CivicStructure), [Action](https://schema.org/Action), [Organization](https://schema.org/Organization) and other needed types in the core layer, but lacking is nonviolent civic actions elements.
As of today the types of possible nonviolent actions and strategies are well studied (for example, see [Why Civil Resistance Works: The Strategic Logic of Nonviolent Conflict](http://www.belfercenter.org/sites/default/files/legacy/files/IS3301_pp007-044_Stephan_Chenoweth.pdf)) and this is the time to bring them in the schema.org.
Feel free to contribute to the forked schemaorg at https://github.com/DmPo/Schemaorg_CivicOS
</t>
  </si>
  <si>
    <t xml:space="preserve">#### new comment by 5718022 ####
That would be civics rather than civic.  Civics being something done by
citizens(with or without Gov), civic being something owned or operated by
government.
On Sun., 29 Jan. 2017, 11:11 pm Dmytro Potekhin, &lt;notifications@github.com&gt;
wrote:
&gt; Sometimes civic structures - or even whole states - are captured and civic
&gt; nonviolent action is needed to deal with the usurped states to bring
&gt; democracy, human rights and rule of law back.
&gt;
&gt; Although there are some great open government initiatives and standards
&gt; around, openness is not enough to stop the usurpers - fact-based media
&gt; coverage, nationwide civic coalitions, and strategic nonviolent actions
&gt; might be needed to deal with them efficiently.
&gt;
&gt; Schema.org has CivicStructure &lt;https://schema.org/CivicStructure&gt;, Action
&gt; &lt;https://schema.org/Action&gt;, Organization
&gt; &lt;https://schema.org/Organization&gt; and other needed types in the core
&gt; layer, but lacking is nonviolent civic actions elements.
&gt;
&gt; As of today the types of possible nonviolent actions and strategies are
&gt; well studied (for example, see Why Civil Resistance Works: The Strategic
&gt; Logic of Nonviolent Conflict
&gt; &lt;http://www.belfercenter.org/sites/default/files/legacy/files/IS3301_pp007-044_Stephan_Chenoweth.pdf&gt;)
&gt; and this is the time to bring them in the schema.org.
&gt;
&gt; Feel free to contribute to the forked schemaorg at
&gt; https://github.com/DmPo/Schemaorg_CivicOS
&gt;
&gt; —
&gt; You are receiving this because you are subscribed to this thread.
&gt; Reply to this email directly, view it on GitHub
&gt; &lt;https://github.com/schemaorg/schemaorg/issues/1501&gt;, or mute the thread
&gt; &lt;https://github.com/notifications/unsubscribe-auth/AFdABhb5nbWBoXbihc9RSDkDWN62lkJwks5rXIHVgaJpZM4LwxhG&gt;
&gt; .
&gt;
#### new comment by 327651 ####
Why is a fork needed for that?
#### new comment by 4620361 ####
Fork is not needed fir that? Fine, let's have it without fork.
#### new comment by 5718022 ####
Fyi.  Other civics related considerations.
https://lists.w3.org/Archives/Public/public-schemaorg/2016Nov/0036.html
On Sun., 29 Jan. 2017, 11:59 pm Dmytro Potekhin, &lt;notifications@github.com&gt;
wrote:
&gt; Fork is not needed fir that? Fine, let's have it without fork.
&gt;
&gt; —
&gt; You are receiving this because you commented.
&gt;
&gt;
&gt; Reply to this email directly, view it on GitHub
&gt; &lt;https://github.com/schemaorg/schemaorg/issues/1501#issuecomment-275912261&gt;,
&gt; or mute the thread
&gt; &lt;https://github.com/notifications/unsubscribe-auth/AFdABoOyRDzlT2rdCMAzJ8OR5R9pE_0fks5rXI02gaJpZM4LwxhG&gt;
&gt; .
&gt;
</t>
  </si>
  <si>
    <t>Dermatology is a MedicalSpecialty, but listed as sub-type of MedicalBusiness</t>
  </si>
  <si>
    <t xml:space="preserve">On http://health-lifesci.schema.org/MedicalBusiness it says:
&gt; More specific Types
&gt; 
&gt; * […]
&gt; * `Dermatology`
On http://health-lifesci.schema.org/Dermatology it says:
&gt; `Thing` &gt; `Intangible` &gt; `Enumeration` &gt; `Specialty` &gt; `MedicalSpecialty` :: `Dermatology`
&gt; `Thing` &gt; `Intangible` &gt; `Enumeration` &gt; `MedicalEnumeration` &gt; `MedicalSpecialty` :: `Dermatology` 
`MedicalBusiness` isn’t listed as parent type.
</t>
  </si>
  <si>
    <t>Course Vocab add attribute to define expected time to take course</t>
  </si>
  <si>
    <t>Most courses online are self-paced. But, an instructor in most LMS systems can define the amount of time it will take to complete the course. ( x days, x hours ) and that should be defined as an attribute of Course. https://pending.schema.org/Course</t>
  </si>
  <si>
    <t xml:space="preserve">#### new comment by 658047 ####
Indeed. Course is a subtype of CreativeWork and so inherits the timeRequired property https://schema.org/timeRequired that allows exactly this.
#### new comment by 3696477 ####
alright, that makes sense. I would suggest @danbri label this for documentation and the example in json, microdata to include the timeRequired attribute?
</t>
  </si>
  <si>
    <t>Inheritance of rangeInclude values by subproperties</t>
  </si>
  <si>
    <t>As raised in issue (#1494)
Unlike Types, which inherit available properties from their super-type, properties do not inherit their expected type values from their super-property.
It is proposed that properties should inherit the expected types of their super-properties
The expected types are defined in the rangeIncludes attribute of the property definitions.   To implement this proposal would require code enhancements to the site.</t>
  </si>
  <si>
    <t xml:space="preserve">#### new comment by 7320889 ####
Makes sense.  +1
#### new comment by 46296 ####
The Structured Data Linter entails rdfs:subPropertyOf to assert `:s :pp :o` where `:s :p :o` and `:p rdfs:subPropertyOf :pp`, which would automatically handle `rangeIncludes`. It also entails `rdfs:range` and `rdfs:domain`, but not `schema:rangeIncludes` or `schema:domainIncludes`, which would be fairly straightforward to do.
The effect of the first rule is to create a triple which does validate, but leaves the original triple not validating. Adding entailment for `rangeIncludes/domainIncludes` makes good sense.
</t>
  </si>
  <si>
    <t>Compositional Terms</t>
  </si>
  <si>
    <t>One of the primary goals of schema.org is to facilitate maximum interoperability while minimizing the number of distinct terms that need to be shared. Having the ability to refer to the business/profession/… associated with an activity, as soon as the activity or product is introduced into Schema.org, without having to wait for the corresponding business/profession etc. to be explicitly introduced as a Schema.org term would be convenient.
Here is a proposal that is targeted at facilitating this. This is meant to be a starting point for a discussion.
https://docs.google.com/document/d/1AbxUOflXe-cNrLd4ZIOcBuG7O5QDB-ExZqFzlz5Ud6c</t>
  </si>
  <si>
    <t xml:space="preserve">#### new comment by 7320889 ####
_"Can we have a full example for how this would be used by webmasters?"_
Could you please elaborate on what types of common situations you think this would help resolve?
Reason I ask is because trying to understand it makes my brain hurt because of the - for me - too abstract description, thus making me sceptical about the practicality of the proposal for everyday webmasters. Or isn't it intended for everyday markup?
#### new comment by 7320889 ####
&gt; "I thought maybe JSON-LD inline contexts could create a short label for the long URL."
Is this something that can be expressed in microdata as well? (it doesn't have an @vocab attribute)
#### new comment by 170265 ####
@jvandriel the basic idea is to do with consistency and maintainability of schema.org. We often have the same underlying concepts appear in several places in the hierarchy, as part of more complex concepts. So for example we might have GolfCourse (which combines the idea of a place where you do a sport i.e. a SportsActivityLocation with some specific sport, Golf). But we might also have a (something like...) GolfSportsMatch, which combines that same sport - Golf - with a different concept - the idea of being a kind of SportsEvent devoted to a particular sport.  
As schema.org grows, we get more and more of these situations. It becomes a burden to keep track of the different ways in which we've built terms that combine simpler underlying ideas (like specific sports). We don't want to clutter schema.org with every possible sensible combination of these ideas e.g. a GolfingTutorial or a CricketSportsEvent or a CyclingCompetition or a CricketTutorial or a GolfingSportsEvent or a GolfingCompetition or a CyclingTutorial. The combinations soon become unmanageable. But we do want to make it easy to describe all these situations in ways that search engines can understand. While the underlying logic is reasonably straightforward it is not totally clear how things should look in actual markup yet, which is why we've started this conversation. I had a go at drafting JSON-LD in the above doc but it is just a sketch. Microdata/RDFa need consideration too, but potentially there are other possibilities.
Beyond this, we also have a longstanding interest in plugging in external lists from projects like Wikipedia, so that we can go deeper into specialist domains without schema.org having to maintain everything. So you might reasonably want to have a "..._Competition", "..._Tutorial", "..._SportsEvent", "..._Place" for any kind of sport that is listed by Wikidata or SportsML. It is possible that this is too ambitious an idea to mix with the compositional terms approach, but it is worth exploring.
#### new comment by 170265 ####
@jvandriel - maybe you could say a bit about how the actual schema.org site fits into your actual workflow, if you are doing some work that involves getting schema.org onto someone's site. Do you browse the hiearchies much, or search, or start from other docs like Google/Bing/Yahoo/Yandex's own product pages? Or do you find you just remember type names after a while...? 
#### new comment by 7320889 ####
Thanks for the additional explanation @danbri, I (think) I get it now. At least I definitely can relate to:
&gt; "We don't want to clutter schema.org...combinations soon become unmanageable...easy to describe all these situations..."
As for:
&gt; "So you might reasonably want to have a "..._Competition", "..._Tutorial", "..._SportsEvent", "..._Place" for any kind of sport that is listed by Wikidata or SportsML." 
Now maybe I should let everything sink in before making suggestions but after having read it all a couple of times I can't help wonder whether we don't already have all the building blocks we need to be able to express pretty much the same.
More specific types for example is something we already can handle through multi-type entities:
```"@type":["Product,"http://www.productontology.org/id/Fire_extinguisher"]```
as well as  composite types:
```"@type":["Service,"MedicalTherapy"]```
While we can use ```additionalProperty``` + ```PropertyValue``` for specifying properties that don't exist in schema.org (which can also be expressed in microdata):
```
"@type":["Product,"http://www.productontology.org/id/Fire_extinguisher"],
"additionalProperty":
{
  "@type":"PropertyValue",
  "@id":"http://example.com/some-property",
  "name":"some property",
  "value":"some value"
}
```
Anywhozel, just my first thoughts...
&gt; "...how the actual schema.org site fits into your actual workflow..."
Well, after having kept up with schema.org ever since it was first mentioned on W3C mailing lists, most of what I do is based on memory and not so much on what I find on the site - especially for those domains I regularly work on. So I might not be the most representative 'webmaster' in that regard.   ;)
Though when I have to do work for domains I don't have any experience with my first goto page definitely is the [type hierarchy](http://schema.org/docs/full.html) - something I'd LOVE to have for properties as well (would make life a lot easier). From there I normally start with CTRL(CMD)-F + $thing-im-searching-for. If that doesn't do it, I simply scroll through the list to see if I find synonyms for the thing I'm looking for and check those. And if I can't find what I'm looking for then I generally select a less granular type (often enough ```Thing```) and specify a secondary type based on what I can find in Wikipedia and change the address to a productontology item, and/or the ```sameAs``` property with some url(s) to sites like Wikipedia, DBpedia and Wikidata (I mostly use ```sameAs``` for Wikidata as it's too vague about whether an url represents an entity or not, and whether one should use /wiki/Q12345 or /entity/Q12345 urls).
Furthermore I noticed I've started looking more at GS1's websites when doing ecommerce work, though that's mostly for categorization purposes. And when I want to learn more about a specific domain/industry I generally mail around to see if anybody knows any domain/industry specific vocabulary I should read (anybody know of one for 'adult related' products by any chance?).
Now of course I also keep an eye out for what the sponsors publish (although it should be said that following @Aaranged usually suffices for that) but given the fact that I use both Google's and Yandex's validator there's not much need to read their guidelines unless I run into errors that don't make sense to me. As for Bing, sorry to say but there's not much sense in taking them into account since their 'validator' is too limited and hopelessly outdated.
Oh, and then there's the Structured Data Linter of course. I'd be lost without it.
#### new comment by 456407 ####
What was the reasoning behind using a microsyntax in the form of a URL (`&lt;Function&gt;?arg1name=arg1value&amp;arg2name=arg2value....`) instead of using a more structured representation?
#### new comment by 5252362 ####
Well, it *is* structured and doesn't break existing parsers. One can of
course create alternate representations, much like SOAP created an
alternate representation for passing arguments to cgi functions.
guha
On Wed, Jan 25, 2017 at 2:10 PM, Markus Lanthaler &lt;notifications@github.com&gt;
wrote:
&gt; What was the reasoning behind using a microsyntax in the form of a URL (
&gt; &lt;Function&gt;?arg1name=arg1value&amp;arg2name=arg2value....) instead of using a
&gt; more structured representation?
&gt;
&gt; —
&gt; You are receiving this because you were assigned.
&gt; Reply to this email directly, view it on GitHub
&gt; &lt;https://github.com/schemaorg/schemaorg/issues/1493#issuecomment-275248816&gt;,
&gt; or mute the thread
&gt; &lt;https://github.com/notifications/unsubscribe-auth/AFAlCooO9VZNJyv2QVWjURSevFtLqOdrks5rV8hFgaJpZM4Lt4Mx&gt;
&gt; .
&gt;
#### new comment by 13315406 ####
At first read of this I tend to concur with @jvandriel's initial thought that we already have the building blocks for more specific types using techniques such as productontology plus additionalTypes.
I wonder how many of these function created values (eg. TennnisCoaching) do not already exist or could easily be added to WikiPedia/WikiData
Beyond that my main reactions to are: 
- the function based URLs, how the average webmaster would get their head around creating &amp; applying them,  and how un-_**[cool](https://www.w3.org/TR/cooluris/)**_ they would be.
- Yes the approach is structured but the implementation pattern would be so unlike the rest of Schema.org the result would be as unnatural as a shotgun marriage between SOAP and REST.  Both pushing the same direction but a union incomprehensible to the outside world.
Having said that I applaud the desire to solve this, and encourage the view from the average webmaster to be taken into account when reviewing proposals.
#### new comment by 7320889 ####
_"I applaud the desire to solve this"_
Couldn't agree more with you @RichardWallis. 
Over the last 2 months I've been doing my best to help out with the health-lifesci extension yet find myself stuck trying to decide whether things should be subtypes, extension enumerations or external enumerations (both ```CategoryCode``` as well as Wikidata items).
So not only am I happy the idea behind this (as well as the ```CategoryCode```) proposal is to help keep schema.org maintanable as well as usable but also because it helps making certain decisions that need to be taken for the health-lifesci extension a lot easier (yay).
#### new comment by 5252362 ####
Richard, could you show me how you would construct Tennis Coach, Tennis
Match, etc. etc. from just Tennis, using what we already have? I am pretty
sure that is not possible.
These things aren't really targeted at the webmaster who is manually adding
markup. They are targeted at the numerous broad and vertical specific
platforms (such as drupal) that are responsible for the vast majority of
Schema.org markup that is around today.
And beyond simple web markup, there are a bunch of applications (in bio,
energy, etc.) where standard schemas are needed and these could be very
useful.
And I am very sorry that you find it uncool, but I never quite made into
the cool list. So, thats ok.
guha
On Wed, Jan 25, 2017 at 3:42 PM, Richard Wallis &lt;notifications@github.com&gt;
wrote:
&gt; At first read of this I tend to concur with @jvandriel
&gt; &lt;https://github.com/jvandriel&gt;'s initial thought that we already have the
&gt; building blocks for more specific types using techniques such as
&gt; productontology plus additionalTypes.
&gt;
&gt; I wonder how many of these function created values (eg. TennnisCoaching)
&gt; do not already exist or could easily be added to WikiPedia/WikiData
&gt;
&gt; Beyond that my main reactions to are:
&gt;
&gt;    - the function based URLs, how the average webmaster would get their
&gt;    head around creating &amp; applying them, and how un-*cool
&gt;    &lt;https://www.w3.org/TR/cooluris/&gt;* they would be.
&gt;    - Yes the approach is structured but the implementation pattern would
&gt;    be so unlike the rest of Schema.org the result would be as unnatural as a
&gt;    shotgun marriage between SOAP and REST. Both pushing the same direction but
&gt;    a union incomprehensible to the outside world.
&gt;
&gt; Having said that I applaud the desire to solve this, and encourage the
&gt; view from the average webmaster to be taken into account when reviewing
&gt; proposals.
&gt;
&gt; —
&gt; You are receiving this because you were assigned.
&gt; Reply to this email directly, view it on GitHub
&gt; &lt;https://github.com/schemaorg/schemaorg/issues/1493#issuecomment-275268206&gt;,
&gt; or mute the thread
&gt; &lt;https://github.com/notifications/unsubscribe-auth/AFAlCgsbKHPPgFo7arfoW986R2XKmvi-ks5rV93mgaJpZM4Lt4Mx&gt;
&gt; .
&gt;
#### new comment by 456407 ####
&gt; Well, it *is* structured and doesn't break existing parsers.
From schema.org's point of view perhaps. From a client's perspective definitely not. It goes directly against the principle of [URI Opacity](http://www.w3.org/TR/webarch/#uri-opacity) as described in the *Architecture of the World Wide Web*:
So, if we decide to use such URLs (which is completely fine), we need to have the means in the vocabulary to describe their semantics. Something like
```
{
  "@id": "&lt;Function&gt;?arg1name=arg1value&amp;arg2name=arg2value....",
  "@type": "&lt;Function&gt;",
  "arg1name": "arg1value",
  "arg2name": "arg2value"
}
```
which should be available at `&lt;Function&gt;?arg1name=arg1value&amp;arg2name=arg2value....`.
This would not only make their meaning explicit and stay within the framework we operate under, but also allow third parties like WikiData to describe their concepts in these terms.
In most cases, btw., it probably would make sense to have more explicit properties than `arg1name` and `arg2name`.
#### new comment by 13315406 ####
@rvguha Anything you can encode into a URI can still be serialised in an entity description as per the current model of Schema:
```
{
  "@type": "&lt;Function&gt;",
  "arg1name": "arg1value",
  "arg2name": "arg2value"
}
#Appropriate naming of Types and properties needed
```
So the semantics of what you are proposing would remain.  My main issue is with the proposal to introduce yet another way of serialising data. On top of microdata, RDFa, &amp; JSON-LD you are adding encoded-URIs.
If your main target for this is the vertical specific platforms such as Drupal, the choice of serialisation is not a major problem - clever motivated folks will just code it.  The significant long-tail of web developers who provide many of the millions of sources of Schema data on the web, are those that we need to validate this approach with.  It is this long-tail that has much to to do with the establishment and spread of Schema implementations.  I believe it would be leave some of them behind by getting over complex.
My concern with the proposal as it stands is the unnecessary introduction of techniques that run contrary to long established web principles such as W3C's [CoolURIs](https://www.w3.org/TR/cooluris/), [URI Opacity](http://www.w3.org/TR/webarch/#uri-opacity), etc.
I am not worried about the coolness of the proposer, we are all cool in our own way ;-)  My concern is how cool, in W3C terms, our proposals are.
#### new comment by 7320889 ####
OK, it's obvious **you're all** way cooler than I am as I tend to think in markup as opposed to abstracts, so let me propose 1 possible solution before moving to the sidelines (until I can't resist proposing yet another probably naive solution).
If we would add a ```schema.org/Function``` type could we then not get away with something like this?
```
{
  "@context":"http://schema.org",
  "@type":["Function","http://www.productontology.org/id/Coaching"],
  "additionalProperty":
  {
    "@type":"PropertyValue",
    "name":"sportCoached",
    "value":
    {
      "@type":"Tennis"
    }
  }
}
```
#### new comment by 7320889 ####
&gt; "They are targeted at the numerous broad and vertical specific platforms (such as drupal)..."
About that, first off, I've literally lost count of the amount of times I've seen theme developers utterly destroy graphs because they don't really understand how Drupal (and/or markup) works (and/or aren't aware that structured data is part of its core). Often leading to developers either letting broken markup get published or disabling those parts of Drupal that add structured data to a page. So unless @scor gets involved in the gazillion custom templates out there I wouldn't get your hopes up about seeing a lot of proper implementations.
And as for Wordpress (that really represents the bulk of the web), I dare to believe I know most people behind the established structured data tools for that CMS, and even though many of them are some pretty smart and knowledgeable people (that are better educated in this than I am), I expect a lot of mistakes to be made. Let alone the fact that I don't see how they're going to explain this to their clients/audiences.
#### new comment by 7320889 ####
OK, one last question... 
Does the meaning of the document's example equal this?
```
&lt;script type="application/ld+json"&gt;
{
  "@context":"http://schema.org", 
  "@type":"Course",
  "name":"Advances in modern Tennis coaching.",
  "description":"A course all about coaching in tennis.",
  "provider":
  {
    "@type":"Organization",
    "name":"University of Tennessee",
    "sameAs":"http://www.ut-eureka.example.edu"
  },
  "about":
  {
    "@type":["Tennis","http://www.productontology.org/id/Coaching"],
    "name":"Tennis coaching"
  }
}
&lt;/script&gt;
```
#### new comment by 7320889 ####
Correction, _"one last question"_ should have been two last questions.
In regards to _"could you show me how you would construct Tennis Coach, Tennis
Match, etc."_ 
If, opposed to my previous example, ```specialty``` were to be added to ```schema.org/Thing``` couldn't we than simply express the following :
```
&lt;script type="application/ld+json"&gt;
{
  "@context":"http://schema.org", 
  "@type":["Thing","http://www.productontology.org/id/Coach_(sport)"],
  "name":"Tennis Coach",
  "specialty":
  {
    "@type":["Specialty","Tennis"]
  }
}
&lt;/script&gt;
```
and
```
&lt;script type="application/ld+json"&gt;
{
  "@context":"http://schema.org", 
  "@type":"Event",
  "name":"Tennis Match",
  "specialty":
  {
    "@type":["Specialty","Tennis"]
  }
}
&lt;/script&gt;
```
#### new comment by 1033730 ####
Pretty aligned with the opinions expressed by @jvandriel and @RichardWallis here, but hesitate to say much more until somebody (@danbri?) provides a full example rather than what's in the referenced "Compositional Term" document - i.e. with values supplied for:
`"http://schema.org/&lt;Function&gt;arg1name=arg1value&amp;arg2name=arg2value"`
My primary concern is that - however elegant such a solution may be - it will be incomprehensible to the majority of webmasters, and that this complexity, in consequence, will thwart adoption.  Which is important because IMO one of the primary goals of schema.org should be to create, maintain, and promote structured data on the Internet in a fashion that's accessible to reasonably knowledgeable webmasters.
#### new comment by 170265 ####
For the sake of focussing, may I suggest we take as a **given** that there is value in having complex terms (i.e. types, properties, property values etc, but particularly types), **and** that while these terms can be described using schema-defining triples, we will specifically want them to have them encoded _somehow_ into URLs (aka URIs, IRIs, etc.).
I suggest we step back from the webmaster simplicity concerns for now and focus on the logic of the proposal @rvguha is outlining. Once the logic of the proposal is a bit more settled, then absolutely yes let's review its concrete representation(s) for usability/simplicity etc. Right now there are two many layers of the discussion interacting and I fear this is going to be hard for all participants to follow.
#### new comment by 1033730 ####
Thanks @danbri - I like your approach, and will shelve that ancillary discussion for now in the interest of, as you say, focusing on the nuts and bolts of the proposal.
To that end may I request again some dummy data in the previously-provided example so I can (hopefully) better understand it?
#### new comment by 5252362 ####
I think I have not clearly communicated the intent of my proposal.
I don't expect the webmaster of a small site to understand in great depth
the concept of compositional terms. Indeed, when we started Schema.org in
2009/2010, one of the guiding principles was that most people creating the
markup should not have to understand Knowledge Representation.
As the vocabulary in Schema.org grows, we are seeing proposals to cover
services, business types, professions and so much more. Unfortunately, we
are trending towards somewhat less than completely coordinated coverage in
these different areas. While I strongly believe that we need to extend our
coverage to these areas, it is equally important that these expansions be
well coordinated. And the only way we can do that is to give ourselves the
representational tools to do so. Compositional Terms (aka non-atomic terms)
are a good way to do them.
I expect that the Schema.org site will have terms corresponding to the
composed terms. i.e., not just Tennis, but also TennisCoach, TennisEvent,
etc. Webmasters will not have to understand the structure of the url
anymore than they need to understand the structure of a Youtube url when
they embed a Youtube video on their site. And when someone wants to refer
to a more exotic sport, such as Mosur idli throwing, perhaps from some
different namespace, that person might want to delve into constructing
terms for the Coach, etc. for this sport.
guha
On Fri, Jan 27, 2017 at 10:44 AM, Aaron Bradley &lt;notifications@github.com&gt;
wrote:
&gt; Pretty aligned with the opinions expressed by @jvandriel
&gt; &lt;https://github.com/jvandriel&gt; and @RichardWallis
&gt; &lt;https://github.com/RichardWallis&gt; here, but hesitate to say much more
&gt; until somebody (@danbri &lt;https://github.com/danbri&gt;?) provides a full
&gt; example rather than what's in the referenced "Compositional Term" document
&gt; - i.e. with values supplied for:
&gt; "http://schema.org/&lt;Function&gt;arg1name=arg1value&amp;arg2name=arg2value"
&gt;
&gt; My primary concern is that - however elegant such a solution may be - it
&gt; will be incomprehensible to the majority of webmasters, and that this
&gt; complexity, in consequence, will thwart adoption. Which is important
&gt; because IMO one of the primary goals of schema.org should be to create,
&gt; maintain, and promote structured data on the Internet in a fashion that's
&gt; accessible to reasonably knowledgeable webmasters.
&gt;
&gt; —
&gt; You are receiving this because you were mentioned.
&gt; Reply to this email directly, view it on GitHub
&gt; &lt;https://github.com/schemaorg/schemaorg/issues/1493#issuecomment-275741520&gt;,
&gt; or mute the thread
&gt; &lt;https://github.com/notifications/unsubscribe-auth/AFAlCheWqRFVaZ7bjkg0qhYKw5OrfnpIks5rWjsOgaJpZM4Lt4Mx&gt;
&gt; .
&gt;
#### new comment by 7320889 ####
&gt; _"we will specifically want them to have them encoded somehow into URLs (aka URIs, IRIs, etc.)."_
&gt; _"I suggest we step back from the webmaster simplicity concerns for now and focus on the logic of the proposal @rvguha is outlining."_
&gt; _"the only way we can do that is to give ourselves the representational tools to do so."_
You know it's OK to tell me to shut up for a moment right? ;)
It certainly isn't my intend to drag the discussion into any direction you're not ready/willing to take it (yet).
And I agree with @Aaranged's: _"I request again some dummy data in the previously-provided example so I can (hopefully) better understand it?"_
I just hope your goal, and any possible end result doesn't exclude 'webmasters' being able to express composite terms as well - that's it (well that, and the fact I'd like to understand the proposal better out of personal interest).
#### new comment by 13315406 ####
Clearly I am failing to visualise the simplicity, for the webmaster of a small site, of what appears on the surface quite a complex proposal.
So I not only echo the request of others for some dummy (or real) data examples, but also an impression of how things, on the Schema.org site, might look to the person trying to find out how to mark up the [Tennis]Coach providing the [Tennis]lessons at her Sports Club, in a way that would also help the webmaster for a Golf tournament. 
I think such examples would greatly facilitate this discussion and hopefully move it forward on to the core issues.
#### new comment by 5252362 ####
It would be no different (for the webmaster of a small site) than if we had
created TennisCoach, TennisLesson, etc. one by one.
guha
On Sun, Jan 29, 2017 at 2:01 PM, Richard Wallis &lt;notifications@github.com&gt;
wrote:
&gt; Clearly I am failing to visualise the simplicity, for the webmaster of a
&gt; small site, of what appears on the surface quite a complex proposal.
&gt;
&gt; So I not only echo the request of others for some dummy (or real) data
&gt; examples, but also an impression of how things, on the Schema.org site,
&gt; might look to the person trying to find out how to mark up the
&gt; [Tennis]Coach providing the [Tennis]lessons at her Sports Club, in a way
&gt; that would also help the webmaster for a Golf tournament.
&gt;
&gt; I think such examples would greatly facilitate this discussion and
&gt; hopefully move it forward on to the core issues.
&gt;
&gt; —
&gt; You are receiving this because you were mentioned.
&gt; Reply to this email directly, view it on GitHub
&gt; &lt;https://github.com/schemaorg/schemaorg/issues/1493#issuecomment-275949838&gt;,
&gt; or mute the thread
&gt; &lt;https://github.com/notifications/unsubscribe-auth/AFAlCjc7l93pIPB-5QZrjANtbTJB5g_oks5rXQxQgaJpZM4Lt4Mx&gt;
&gt; .
&gt;
#### new comment by 13315406 ####
Ok my visualisation capabilities are definitely failing me now.
Thinking that 10 minutes, coffee, and a whiteboard would totally change my view of this proposal.  Unfortunately coffee &amp; whiteboards don't seem to be on the Github issues options list :-(
#### new comment by 5252362 ####
The webmaster, through navigation or search finds themselves on a page
(ignore the details of the url of the page for now), which is the term for
Tennis Coach. Today, they don't care about how that page was created,
either at the process level (i.e., these kind of discussions) or at the
technical level (i.e., through app engine, etc.). They will continue to not
care about it. Whether the URL looks like http://schema.org/TennisCoach or
http://schema.org/CoachFn?sport=Tennis should not matter to them.
guha
On Sun, Jan 29, 2017 at 2:18 PM, Richard Wallis &lt;notifications@github.com&gt;
wrote:
&gt; Ok my visualisation capabilities are definitely failing me now.
&gt;
&gt; Thinking that 10 minutes, coffee, and a whiteboard would totally change my
&gt; view of this proposal. Unfortunately coffee &amp; whiteboards don't seem to be
&gt; on the Github issues options list :-(
&gt;
&gt; —
&gt; You are receiving this because you were mentioned.
&gt; Reply to this email directly, view it on GitHub
&gt; &lt;https://github.com/schemaorg/schemaorg/issues/1493#issuecomment-275950947&gt;,
&gt; or mute the thread
&gt; &lt;https://github.com/notifications/unsubscribe-auth/AFAlCoO80wj9WUbDkjOxbuSJ8aYU5kTLks5rXRBMgaJpZM4Lt4Mx&gt;
&gt; .
&gt;
#### new comment by 986438 ####
All,
Guha is just trying to get a nice way for us to slap 2 Types (or more) together...without having to do much work...He says Compositional... but it might be easier to just think Concatenation instead...or Subtyping....(but it doesn't have to be limited to just Types, Properties could benefit also) ...all the same thing basically.
Another way for @jvandriel to think about this is a cool way to Subtype things... and get specific...without have super long syntax for being specific ! :)
(and other cool possibilities at programmatic levels)
Puter - A Coach
  Human or App - Uhh...you can't just tell me coach, I need specifics Mr. Computer...what kinda coach again ?
Puter - sports=Tennis
  Human or App - Oh !  A Tennis Coach !
Puter - return True
:)
#### new comment by 5252362 ####
Thank you.
On Sun, Jan 29, 2017 at 2:54 PM, Thad Guidry &lt;notifications@github.com&gt;
wrote:
&gt; All,
&gt;
&gt; Guha is just trying to get a nice way for us to slap 2 Types (or more)
&gt; together...without having to do much work...He says Compositional... but it
&gt; might be easier to just think Concatenation instead...or Subtyping....(but
&gt; it doesn't have to be limited to just Types) ...all the same thing
&gt; basically.
&gt;
&gt; Another way for @jvandriel &lt;https://github.com/jvandriel&gt; to think about
&gt; this is a cool way to Subtype things... and get specific...without have
&gt; super long syntax for being specific ! :)
&gt; (and other cool possibilities at programmatic levels)
&gt;
&gt; Puter - Coach:
&gt; Human or App - Uhh...you can't just tell me coach, I need specifics Mr.
&gt; Computer...what kinda coach again ?
&gt; Puter - sports=Tennis
&gt; Human or App - Oh ! A Tennis Coach !
&gt; Puter - return True
&gt; :)
&gt;
&gt; —
&gt; You are receiving this because you were mentioned.
&gt; Reply to this email directly, view it on GitHub
&gt; &lt;https://github.com/schemaorg/schemaorg/issues/1493#issuecomment-275953268&gt;,
&gt; or mute the thread
&gt; &lt;https://github.com/notifications/unsubscribe-auth/AFAlCqWz4_fIfQJfxcVfG71O66t97-zNks5rXRiPgaJpZM4Lt4Mx&gt;
&gt; .
&gt;
#### new comment by 13315406 ####
Thank you both!
Making more sense now....
I see a few interesting challenges then:
- Where to get the matrix canonical values from (we can't expect Schema to hold all possible sports/occupations/business types etc) WikiData/authoritative sources/knowledge graph?
- How to map those (URI) values to id's that would populate such URL arguments
- The design of the lookup function both on the Schema.org site and possibly an embeddable function
- The URL construction that doesn't break established design guidelines for coolness etc. 
#### new comment by 456407 ####
&gt; The webmaster, through navigation or search finds themselves on a page
&gt; (ignore the details of the url of the page for now), which is the term for
&gt; Tennis Coach. Today, ...
Just to make sure we are on the same page. The intent wasn't to give webmasters the tools to create TennisCoach themselves? 
#### new comment by 5252362 ####
They can, if they want to, if we haven't. Like they can do interesting
mashups with namespaces. But the hope is that 95℅ of the time, they won't
have to
Guha
On Jan 31, 2017 7:40 PM, "Markus Lanthaler" &lt;notifications@github.com&gt;
wrote:
&gt; &gt; The webmaster, through navigation or search finds themselves on a page
&gt; &gt; (ignore the details of the url of the page for now), which is the term
&gt; for
&gt; &gt; Tennis Coach. Today, ...
&gt;
&gt; Just to make sure we are on the same page. The intent wasn't to give
&gt; webmasters the tools to create TennisCoach themselves?
&gt;
&gt; —
&gt; You are receiving this because you were mentioned.
&gt; Reply to this email directly, view it on GitHub
&gt; &lt;https://github.com/schemaorg/schemaorg/issues/1493#issuecomment-276469131&gt;,
&gt; or mute the thread
&gt; &lt;https://github.com/notifications/unsubscribe-auth/AFAlCsHHzIFXiOPvAj-cq21vcX5zOqC1ks5rX448gaJpZM4Lt4Mx&gt;
&gt; .
&gt;
#### new comment by 50891 ####
&gt; They can, if they want to, if we haven't. Like they can do interesting
mashups with namespaces. But the hope is that 95℅ of the time, they won't
have to
-  "a TennisCoach" is a "Person" who Coaches who specializes in Tennis
**Search queries**
- search("tennis coach")
- search(''' "tennis coach" ''')
- search("tennis coach &lt;\&lt;location&gt;\&gt;")
- search(("www.wikidata.org/wiki/"), "Tennis")
  - "Tennis" https://www.wikidata.org/wiki/Q847
- search("en.wikipedia.org/wiki/", "Tennis")
- search("en.dbpedia.org/resource/", "Tennis")
- ``SELECT Person as p WHERE p.specialty IN lookup_uris('schema:specialty', {"tennis", "coaching", "tennis coaching"}))``
  - [ ] https://schema.org/specialty domain:
    - [x] *domain*: [WebPage]
    - [ ] *domain*: [[WebPage, Person, Organization]
    - [ ] *domain*: [Thing] ?
- search("a person who teaches tennis courses in &lt;\&lt;location\&gt;&gt;")
```
    SELECT Person as p, Course as C
    WHERE (c.name LIKE %tennis%
                  OR c.description LIKE %tennis%
                  OR _:Tennis IN c.about
                  OR _:Tennis IN c.about.url)
    JOIN Person.url == Course.author.url
    WHERE Person.location IN ?location
```
**MedicalSpecialty / SportSpecialty**
- From https://schema.org/MedicalSpecialty :
    **MedicalSpecialty**
    Defined in the health-lifesci.schema.org extension.
    Canonical URL: http://schema.org/MedicalSpecialty
    Thing &gt; Intangible &gt; Enumeration &gt; MedicalEnumeration &gt; **MedicalSpecialty**
    Thing &gt; Intangible &gt; Enumeration &gt; Specialty &gt; MedicalSpecialty
    Any specific branch of medical science or practice. Medical specialities include clinical specialties that pertain to particular organ systems and their respective disease states, as well as allied health specialties. Enumerated type.
    Usage: Between 1000 and 10,000 domains
- [x] https://schema.org/sport r: {Text, URL}
- [ ] https://schema.org/sport r: {Text, URL, **Thing**(url=, name=)}
.
- [ ] Thing &gt; Intangible &gt; Enumeration &gt; Specialty &gt; **SportSpecialty** ?
#### new comment by 170265 ####
@westurner - I'm afraid I don't understand much of what you've written here :( It is evocative but looks like it is coded in a language unique to you, especially the "search queries" section. A short paragraph in English to give more explicit context would probably help others (me at least) parse what you're trying to say.
One point - _"a TennisCoach" is a "Person" who Coaches </t>
  </si>
  <si>
    <t>PayActionSeries</t>
  </si>
  <si>
    <t>We're trying to model subscription payments (eg. $129 monthly per editor of a journal) but it's unclear how the recurrence of the payment ought to be expressed. We model one-time payment with a `PayAction` but it does not seem to translate well to recurrence.
We've therefore been wondering if it would be of interest to others to model subscription payments (that are quite common on the Web) through some form of `PayActionSeries` (or perhaps `PaySeriesAction` since it's still an action). Any thoughts?</t>
  </si>
  <si>
    <t>identifier property needs an example</t>
  </si>
  <si>
    <t>_identifier_ property needs an example to demonstrate the use of PropertyValue for defining identifier types.</t>
  </si>
  <si>
    <t xml:space="preserve">#### new comment by 23151 ####
Do you need more examples? I could provide an example for `DOI`.
#### new comment by 7691552 ####
I have added a couple in Pull Request #1489, however more would be welcome.
</t>
  </si>
  <si>
    <t>questions re: property occupationalCategory</t>
  </si>
  <si>
    <t>I'm interested in getting more context surrounding the use of the O*NET-SOC taxonomy with prop occupationalCategory. Is the use of that particular taxonomy required for population of values for this property, or is it just a recommendation? I know that the property is used in 1,000-10,000 domains, but is there any information available on the use of that taxonomy with this property? What is the recommended format for populating this property? I see that this property is under discussion [here](https://github.com/schemaorg/schemaorg/issues/280) and [here](https://github.com/schemaorg/schemaorg/issues/1410), but looking for some more direction for current implementation.</t>
  </si>
  <si>
    <t xml:space="preserve">#### new comment by 13315406 ####
As with all aspects of Schema.org nothing is **_required_**.  However information such as you reference in the descriptions help set the expectations of data consumers (such as the search engines) and the practices of the data producers.
Reading this particular description (I have no direct experience in using it) "_Ideally includes textual label and formal code_"  My expectation would be to see it marked up thus:
```"occupationalCategory": "51-6042.00 Shoe Machine Operators and Tenders",```
This text only format is open to interpretation by the consumers - how we can only guess ;-)
A more satisfactory way to explicitly mark is up is proposed in issue ( #894) _CategoryCode Proposal_ and a relevant example ([example 4 ](http://pending.webschemas.org/CategoryCode#catcode-4)) can be seen on webschemas.org.  If this is adopted it would be good if taxonomy publishers such as O*NET could be encouraged to publish there data in this way, with associated canonical URIs.
#### new comment by 1444003 ####
thanks for that @RichardWallis! 
I'm currently thinking about the value to be gained from making use of schema.org-recommended taxonomies, and it's very difficult to measure that since it's hard to find out what common practices there are out there for this particular property (I've found quite a few examples of misuse or population with non-O*NET values but NO examples of recommended use in the wild!).
Do you have any recommendations for how to analyse common practices or consumer expectations of this sort?
#### new comment by 13315406 ####
I would treat descriptions associated with terms in Schema.org at the level of recommendations so I would not categorise not following them  as misuse - more like _not recommended_ practice.
The best way of potentially influencing the use of recommended practice is by example.
As to analysing current practice, it sounds like a useful and instructive project to make use of the [Common Crawl](http://commoncrawl.org/) data and the tools emerging around it.
</t>
  </si>
  <si>
    <t>Sitemap.xml need to aid search engine discovery of Schema.org terms</t>
  </si>
  <si>
    <t>Schema.org terms and descriptions are not always easily discoverable via search engines.  This is also reflected in the quality of the schema.org site search powered by Google Custom Search.
Creation of a [sitemap file](https://developers.google.com/search/docs/guides/create-URLs) to direct search engine crawlers should go someway towards solving this issue.</t>
  </si>
  <si>
    <t xml:space="preserve">#### new comment by 5750656 ####
I also suggest to create an HTML sitemap listing all the terms / vocabs ( alphabetical / chronological order) linking to single pages.
#### new comment by 1033730 ####
+1 @RichardWallis 
Question (and fair warning, it's a bit of a trick question), which one of these two URLs would you select to publish in your sitemap?:
http://schema.org/Thing
https://schema.org/Thing
Think you can see where I'm going here.  Permitting a web page to be accessed under both HTTP and HTTPS is decidedly _not_ a best practice.  And in terms of which formulation to prefer, ([Google is unambiguous](https://support.google.com/webmasters/answer/139066?hl=en#https) in regard to preference here).
Any support this year for my annual proposal that schema.org URIs be canonicalized under HTTPS, with the HTTP version 301 redirecting to the HTTPS version?  Apologies if I can't recall some deal-breaking objection as to why this is not possible (i.e. it breaks some functionality).  Perhaps absent any quick responses I'll just open a new issue proposing that (and rolling the use of rel="canonical" into this).
#### new comment by 5750656 ####
@Aaranged There are already some issues about http / https : 
#1486 and #1325 
#### new comment by 1033730 ####
Thanks @AymenLoukil - in fact just came back to _this_ issue to see that I had seen #1325 and so to ignore my comment. :)
</t>
  </si>
  <si>
    <t>zh</t>
  </si>
  <si>
    <t>zh Taiwaw</t>
  </si>
  <si>
    <t xml:space="preserve">Type inheritance cross-extension breadcrumb path broken </t>
  </si>
  <si>
    <t>If the inheritance of a type defined in one extension includes a type from another extension the breadcrumb path is truncated.</t>
  </si>
  <si>
    <t>Use of PhysicalActivity outside of life sciences domain</t>
  </si>
  <si>
    <t xml:space="preserve">I'm currently working with a community group to define how to publish opportunities for people to take part in physical activities.
We're building around schema.org currently. There's a draft specification which outlines how we need to describe data around activities:
* https://www.openactive.io/modelling-opportunity-data/#activities (Activities and Programmes)
* https://www.openactive.io/modelling-opportunity-data/#activity-code-physicalactivity-code- (PhysicalActivity)
I'm trying to understand how our requirements align with PhysicalActicvity and PhysicalActivityCategory defined in the life science dimension.
My questions/comments so far:
* Are there examples of these types in use that I can refer to?
* I'm not really clear of the distinction between PhysicalActivity and PhysicalActivityCategory
* Is the PhysicalActivity type intended for use outside of life sciences? Most of its properties and description relate to that domain
* There's some potential clashes with properties like "recognisingAuthority". E.g. in the UK Sport England has [recognised sports](https://www.sportengland.org/our-work/national-governing-bodies/sports-that-we-recognise/). But [recognisingAuthority](http://health-lifesci.webschemas.org/recognizingAuthority) is defined in terms of a "medical practice".
I'm keen to build on existing work where necessary, but for most of our needs the category system outlined in #894 may be sufficient, assuming we define a property to associate an `Event` with an activity that will be included.
Tagging in #1116 to link this to the tracking issue.
</t>
  </si>
  <si>
    <t xml:space="preserve">#### new comment by 3585551 ####
Hi @ldodds,
although the  ´´´  PhysicalActivity ´´´and ´´´PhysicalActivityCategory´´´ are defined in the life science extension they are rather generically defined here, and therefore they can be used outside lifescience domain as well. 
Personally I have no examples to share or uses-cases (despite the use between 10 and 100 domains recorded).
What is the purpose of your project? Any concrete use-case (a public domain) to consume/use your mappings to schema.org? 
~Marc
</t>
  </si>
  <si>
    <t>SportsEvent example uses non-existent type and properties</t>
  </si>
  <si>
    <t>Example 2 for [SportsEvent](https://schema.org/SportsEvent) provides this code:
      "subEvent": {
       "@type": "OrderedEvent",
        "@id": "http://mlb.com/ws2013g1",
        "name": "Game 1",
        "eventOrderPosition": "1",
        "nextEvent": "http://mlb.com/ws2013g2"
Neither schema.org/OrderedEvent, schema.org/eventOrderPosition nor schema.org/nextEvent exists.
The provenance of this appears to be as a proposal in [2014 Schema.Org Sports Vocab Proposal v.3.0](https://www.w3.org/wiki/images/archive/b/b9/20140509192404!2014SportsVocab-v3.pdf).  However, [v.3.2](https://www.w3.org/wiki/images/b/b9/2014SportsVocab-v3.pdf) notes of v.3.0.3 (in the changelog) "removed classes / properties associated with ordered events; these will be handled via the proposed ItemList based model".  As [ItemList](https://schema.org/ItemList) is now live, the example should be updated to either use ItemList (though I don't see how, as instances ItemList may only currently appear as values for properties recipeInstructions, track, breadcrumb and hasOfferCatalog) or be removed altogether.</t>
  </si>
  <si>
    <t>Website is unavailable from Iranian IPs</t>
  </si>
  <si>
    <t xml:space="preserve">![schema](https://cloud.githubusercontent.com/assets/174137/21939578/b188ef84-d9d5-11e6-8994-cdd35cb63748.png)
</t>
  </si>
  <si>
    <t xml:space="preserve">#### new comment by 170265 ####
It seems appengine-related, outside our direct control here unfortunately :(
see also
http://stackoverflow.com/questions/32678313/what-countries-and-territories-is-google-app-engine-currently-blocked-in
#### new comment by 174137 ####
Are there any settings to mark the schema.org appengine project as a "non-military/non-cryptographic/..." project? If not, would you please create a ticket in the appengine panel to whitelist schema.org?
As I know, there is no regulation which bans Iranians to reach these documents. Is there?
#### new comment by 5252362 ####
Reza,
 There are not regulations that we are aware of that restrict access to
Schema.org.
 guha
On Fri, Jan 13, 2017 at 11:03 AM, Reza Mohammadi &lt;notifications@github.com&gt;
wrote:
&gt; Are there any settings to mark the schema.org appengine project as a
&gt; "non-military/non-cryptographic/..." project? If not, would you please
&gt; create a ticket in the appengine panel to whitelist schema.org?
&gt;
&gt; As I know, there is no regulation which bans Iranians to reach these
&gt; documents. Is there?
&gt;
&gt; —
&gt; You are receiving this because you are subscribed to this thread.
&gt; Reply to this email directly, view it on GitHub
&gt; &lt;https://github.com/schemaorg/schemaorg/issues/1478#issuecomment-272519555&gt;,
&gt; or mute the thread
&gt; &lt;https://github.com/notifications/unsubscribe-auth/AFAlCsAdBuR78OUG--wvEm4rygP3rwqsks5rR8p6gaJpZM4LjILL&gt;
&gt; .
&gt;
#### new comment by 170265 ####
Reza, is http://webschemas.org/ working for you?
#### new comment by 174137 ####
Yes :)
![webschemas](https://cloud.githubusercontent.com/assets/174137/21945003/38056f84-d9ee-11e6-9993-4fd173144a9d.png)
#### new comment by 170265 ####
Ok, that is good news I guess. The webschemas.org version is the "up to the minute" version. You can get an overview in /docs/releases.html of which parts are not yet 100% released. 
</t>
  </si>
  <si>
    <t>CSS Select set to match CSS Hover</t>
  </si>
  <si>
    <t>Issue #1381 In some browsers the select colours are difficult to read</t>
  </si>
  <si>
    <t xml:space="preserve">#### new comment by 170265 ####
@RichardWallis do we still need this? Could you retarget it at 'master'?
#### new comment by 13315406 ####
Yes merge it into master
</t>
  </si>
  <si>
    <t>Enable linking to different versions</t>
  </si>
  <si>
    <t>Many resources described by schema.org metadata have multiple versions, and this is particularly true for `Dataset` from science and other domains, and `SoftwareSourceCode`. The `version` property is helpful here, but the ability to link to different versions is also important.
There are two patterns with linking to different versions: a) parent/child (HasVersion/isVersionOf), which is probably a special case of the existing workExample/exampleOfWork and sibling (IsNewVersionOf/IsPreviousVersionOf). parent/child is probably the more important pattern, but `isPreviousVersionOf` is a nice way of signaling that the resource has been updated with a newer version available elsewhere.
What of course happens frequently is that a webpage is updated in place and earlier versions are not kept. `version` and `dateModified` may then be the only indicators that the webpage has changed.</t>
  </si>
  <si>
    <t xml:space="preserve">#### new comment by 38491 ####
Hi Martin!
I'm not sure that `exampleOfWork` is the right point of comparison, [`predecessorOf`](https://schema.org/predecessorOf) and [`successorOf`](https://schema.org/successorOf) might be closer to what you have in mind? They're on the wrong class but they could be extended.
I think part of the problem is to avoid going crazy with full FRBR (it's tempting to have a `Dataset` being a specific version of a `DataProject` and having a `DataDownload` as its representation — but that becomes unwieldy fast).
This is partly related to https://github.com/schemaorg/schemaorg/issues/975, which it would be great to revive.
#### new comment by 23151 ####
@darobin thanks for pointing me to `predecessorOf` and `successorOf`. That should wor. Maybe they can be added to the `CreativeWork` class.
I could use `exampleOfWork` to describe the relation between for example version 1.3 of piece of software with the generic description of that software, but `IsVersionOf` would probably be clearer. `IsVersionOf`/`HasVersion` is also part of Dublin Core and a well-understood concept.
And I agree with the risk of going crazy with FRBR. 
Regarding #975, I think dependencies is another related, but different kind of relation between different resources. For datasets I think we frequently encounter the following three kinds of relations:
* versioning, as described here
* `HasPart/IsPartOf`, datasets beeing part of larger datasets (e.g. precipitation in Nairobi in May 2015 as part of precipitation in Nairobi since recording started)
* `citation` relationships which come in different flavors, and I see dependencies as part of this group
While I understand dependencies for software, I am less sure for other relations, e.g. an article referencing a dataset. That dataset might be required to write the article, but that is sometimes difficult to say and I think the more generic `citation` works better.
Happy to help with a discussion around properties describing related resources for datasets beyond versioning.
</t>
  </si>
  <si>
    <t>JSON-LD context for genre</t>
  </si>
  <si>
    <t>The definition for http://schema.org/genre says the value can be either Text or URL.
But in the SDO JSON-LD context (`curl -L --header "Accept: application/ld+json" http://schema.org`) I find :
`"genre": { "@id": "schema:genre", "@type": "@id"},`
Which forces the value of genre to be parsed like a URI. Thus JSON like 
```
{
  "genre": "règlement"
}
```
cannot be parsed properly.
Probably the JSON-LD context should not contain ` "@type": "@id"` ?</t>
  </si>
  <si>
    <t xml:space="preserve">#### new comment by 327651 ####
Nor "either": URLs are text for schema.org.
#### new comment by 2728945 ####
OK, but http://schema.org/genre says "Values expected to be one of these types : Text URL". I read it as "the value can be either a piece of text or a URL". 
Other properties are referring to the URL datatype only, e.g. "relatedLink", and in this case the JSON-LD context can specify `"@type": "@id"`, but for those like "genre" or "schemaVersion" or "softwareRequirements", etc. that define "Text or URL" as possible values, I don't think it is correct to force the JSON to have a URI.
</t>
  </si>
  <si>
    <t>contact point for datasets</t>
  </si>
  <si>
    <t xml:space="preserve">I'm looking at how to describe some ONS datasets using the new Dataset term. Here's [an example](https://www.ons.gov.uk/economy/inflationandpriceindices/datasets/consumerpriceindices). 
Every dataset has a public contact point, which is a member of staff who can help with questions relating to the dataset. None of the existing properties seem to cover this. 
The person isn't necessarily the author, creator, editor, etc of the dataset. While they could arguably a described as a `contactPoint` for the Organisation publishing the dataset, in this case the named person isn't a general point of contact for the whole ONS, just for 1 or more datasets.
Perhaps datasets should have a `contactPoint`? 
Or is there a general property that could be used which I'm missing?
</t>
  </si>
  <si>
    <t xml:space="preserve">#### new comment by 38491 ####
Yes, that would indeed be interesting. We considered using `accountablePerson` for that but rejected it as the legal bit seems restrictive.
#### new comment by 2728945 ####
We had pretty much the same requirement for describing Legislation (https://github.com/schemaorg/schemaorg/issues/1156), where we wanted to encode the person/service/ministry to reach if someone has a question on a particular law; this is not necessarily the service who wrote the initial law, neither a global contactPoint for that organisation. We ended up adding a custom property "legislationResponsible".
#### new comment by 109082 ####
I realised today that DCAT has contact point, so given schema.org is following it as a model, it seems worth adding. It's a recommendation property in the DCAT application profile for EU data portals
#### new comment by 23151 ####
@ldodds one idea would be to use the existing `contributor` property and provide the type of that contributor. We use this pattern with DataCite metadata for datasets and `ContactPerson` is one possible contributorType. We also have contributorType `DataCurator` which I am sure will also be requested for `Dataset`.
#### new comment by 109082 ####
@mfenner these contacts aren't necessarily a contributor, its a named contact in the statistical office who is the primary person to contact for questions about the dataset. A type contributor could work, but doesn't seem quite right. As DCAT already supports it and its recommended by the DCAT-AP I'd vote for just adding the existing property.
@danbri I've been testing this out in the Structured Data Tool which does warn about this not currently being allowed. Although it also tells me that a ``contactType`` must be one of the legal values, but I can't see those documented anywhere.
#### new comment by 109082 ####
Example of property in use: https://github.com/ldodds/ons-metadata-examples/blob/master/consumer-price-index-schema.org.jsonld
#### new comment by 23151 ####
@ldodds For DataCite a `contributor` is an organization or person involved with the generation or maintenance of a dataset, but is not an `author`/`creator`. I think Dublin Core uses this concept similarly.
Maybe it is a better fit for how schema.org works to have a `ContactPerson` class, either as subclass of `Person` or as subclass of `contributor`. I would also add `DataCurator`, a `Person tasked with reviewing, enhancing, cleaning, or standardizing metadata and the associated data`.
#### new comment by 170265 ####
At some point in DC, contributor was considered a more general superproperty of 'creator' and 'publisher'. Am on a plane so can't check right now. 
#### new comment by 756184 ####
@ldodds What did you decide to do? I'm wrestling with the same problem at the moment trying to come up with a way of packaging research data using schema.org metadata.
Some kind of contactPoint-ish property on Dataset would be good. It would be good if that could have Person and Organisation values.
But in the short term, what can I do - if I use contributor with Person as a value, how do I distinguish contributor-as-contactPoint from other contributors?
My fallback has been to use accountablePerson, but that's not really a great match, and sometimes we might prefer an Organisation (or a ContactPoint) to be the point of contact.
#### new comment by 109082 ####
@ptsefton I haven't done more than what is noted and linked from this thread. 
I still think best option is to keep schema.org strongly aligned with DCAT and use contact point rather than getting into complexities of modelling additional roles. 
#### new comment by 756184 ####
Thanks @ldodds - I now have a [draft spec with some TODOs still in it](https://github.com/UTS-eResearch/datacrate/blob/develop/spec/0.1/data_crate_specification_v0.1.md)
At this stage I've gone with accountablePerson rather than contactPoint because the latter gave errors in the Google structured data checker. Does this matter? Also I read somewhere that schema.org is looking to get rid of Class/Property pairs that differ only by case, so the new property would be hasContactPoint, wouldn't it? 
Other things that would be useful for research data sets include a Project class that can be used for research projects, and an agreed way of linking to publications - (there's a ScholarlyArticle class but it has no properties of its own).
 Feedback on the above link would be appreciated, both on the approach and the style, I'm not used to writing specs.  
#### new comment by 1487927 ####
@ldodds On contactType, I found this information at Google: https://developers.google.com/search/docs/data-types/corporate-contacts
Basically, there's a set of contactType values they recognise. I assume its best to go with those. At the time of writing, they are: "customer support", "technical support", "billing support", "bill payment", "sales", "reservations", "credit card support", "emergency", "baggage tracking", "roadside assistance", "package tracking"
</t>
  </si>
  <si>
    <t>variablesMeasured</t>
  </si>
  <si>
    <t xml:space="preserve">Couple of comments on the pending `variablesMeasured` [property](http://pending.schema.org/variablesMeasured) 
* The current definition describes it as "The variables that are measured in some dataset".
* #1083 notes that this is helps to describe the "Main variables measured -- without necessarily knowing the distinction of which ones are dimensions and which ones are measures qb:dimensionProperty and qb:MeasureProperty)"
I think the name is slightly misleading as a dimension isn't necessarily something that is measured (although its obviously part of the observation).
As already highlighted, DataCube defines dimensions, measures and properties. It may be useful to distinguish between those, e.g datasets that measure population vs those that describe a specific area. So one option is to create more specific properties that cover those.
[STAT-DCAT](https://joinup.ec.europa.eu/asset/stat_dcat_application_profile/home) adds dimension and attribute properties to a distribution which allows this. Although confusingly it doesn't allow the measure to be specified.
If the preference is to keep a generic property and then later extend, then perhaps a better reference point would be the DataCube "data structure definition". This is a list of the dimensions, measures and attributes associated with a dataset associated via the [structure](https://www.w3.org/TR/vocab-data-cube/#ref_qb_structure) / component properties.
</t>
  </si>
  <si>
    <t xml:space="preserve">#### new comment by 608303 ####
I left a comment elsewhere drawing attention to related work in a joint W3C/OGC working group https://www.w3.org/2015/spatial/wiki/Main_Page . A revised (and modularized) version of the 'Semantic Sensor Network' ontology is being finalized http://w3c.github.io/sdw/ssn/ Following earlier work in W3C and OGC, the term used is _observedProperty_ whose value is an _ObservableProperty_ (the latter being the subset of all properties whose values may be estimated by application of an observation procedure). 
Under the W3C/OGC definitions, 'Observations' include all activities whose result is the estimate of value(s) of a property, thus include simulations and forecasts as well as sensor observations. 
In schema.org it is probably too late to propose a change of name, but should at least draw attention to the equvalence to sosa:observedProperty 
#### new comment by 608303 ####
BTW - the use of the word 'Measured' also has the slight problem - 'Measure' usually applies to data collection activities with quantitative, but not categorical results. So variableMeasured has the risk that it implicitly excludes datasets where the 'values' are categories rather than numbers. 
#### new comment by 170265 ####
Thanks, Simon. See also https://lists.w3.org/Archives/Public/public-bioschemas/2017May/0004.html  
</t>
  </si>
  <si>
    <t>`timeRequired` RDFa example uses invalid (ambiguous) duration</t>
  </si>
  <si>
    <t>The RDFa example for `timeRequired` contains the following HTML+RDFa fragment:
```
        Duration: &lt;span property="duration"&gt;03:12&lt;/span&gt;
```
This is ambiguous and therefore invalid: A tool wouldn't know whether the 03:12 represents 3 hours 12 minutes or 3 minutes 12 seconds. The corresponding HTML+RDFa should look like this:
```
Duration: &lt;time property="duration" datetime="PT3H12M" content="PT3H12M"&gt;03:12&lt;/time&gt;
```
Similarly, the markup for the following fragment of the same example should be improved:
```
       Typical length of lesson, &lt;span property="timeRequired"&gt;1 hour&lt;/span&gt;. 
```
to
```
       Typical length of lesson, &lt;time property="timeRequired" datetime="PT1H" content="PT1H"&gt;1 hour&lt;/time&gt;. 
```</t>
  </si>
  <si>
    <t>`timeRequired` examples show invalid values.</t>
  </si>
  <si>
    <t>The `timeRequired` example given 'P30M' probably shall mean "30 minutes". However, 'P30M' actually means a duration of 30 months, which I do not think was the intention. The correct way to specify a duration of 30 minutes is 'PT30M'.
The `timeRequired` example given 'P1H25M' is invalid, as "P1H25M" is not a valid duration string. The correct way to specify a duration of 1 hour and 25 minutes is 'PT1H25M'.
The `timeRequired` property: http://schema.org/timeRequired
Description of ISO8601 durations: https://en.wikipedia.org/wiki/ISO_8601#Durations</t>
  </si>
  <si>
    <t>SomePersons proposal</t>
  </si>
  <si>
    <t xml:space="preserve">As [SomeProducts](https://schema.org/SomeProducts), **SomePersons** can be
&gt; A placeholder for multiple persons that has a collective goal, but not is an organization.
... covering informal and ad-hoc groups of [Person](https://schema.org/Person)s, as [foaf:Group](http://xmlns.com/foaf/spec/#term_Group).
## NOTES:
* There are "loose organizations" as [MusicGroup](https://schema.org/MusicGroup) or [DanceGroup](https://schema.org/DanceGroup), but it not cover all usual cases, and in general is used for formal/professional groups, that are in fact organizations.
*  There are a demand for (aleatory examples) BikeGroup, FriendGroup, RunnerGroup, StudyGroup, SkateGroup, UserGroup,  etc. but they are not an explicit demand, we only need *SomePersons*, that will cover all variants (as SomeProducts).
</t>
  </si>
  <si>
    <t xml:space="preserve">#### new comment by 986438 ####
Peter, I have a hunch that you specifically ran across some use case were you felt that Organization didn't fit well, or its description was a bit awkward ?  Can you explain that use case instead ?
(my other hunch is that Organization can fit all cases with regards to Human Organizational Behaviors or Collectives... for Scientific groups like "a colony of ants", we don't have a Type like that, or necessarily need it with the advent of AdditionalType)
UPDATE: Organization can be used for both formal and informal grouping.  Perhaps we just need to mention that in our description and make things better for you ?
#### new comment by 1651447 ####
Hi @thadguidry, let's use as illustration two of cited ones:
* *SkateGroup*: if [MusicGroup](https://schema.org/MusicGroup) and [DanceGroup](https://schema.org/DanceGroup) exist as [PerformingGroup](https://schema.org/PerformingGroup) subclasses, why SkateGroup not exist? &lt;br/&gt;There are two problems: 1. the creation of an "infinite specializations" that SchemaOrg not need. 2. the existence, in real life, of "informal groups" (of Music, Dance or Skate) that are not organizations, are simple "task groups" (like Trello's task-groups or [teams](http://help.trello.com/article/927-what-are-teams)).
* *UserGroup*: an usual database or Linux user group. Imagine Users as a kind of [Person](https://schema.org/Person) specialization: it is not an organizarion.
PS: perhaps the focus of discussion is to remember that not exist an [wd:Organization](https://www.wikidata.org/wiki/Q43229) instance that is also (and "so informal" as) a [foaf:Group](http://xmlns.com/foaf/spec/#term_Group) instance... Well, I never see an example here in SchemaOrg, and it is not intuitive to "enforce other semantic" for Organization... Organizations are less informal,  have some "[contract costs](https://en.wikipedia.org/wiki/Transaction_cost)" to be created, and some "minimal stability" to exist.
#### new comment by 986438 ####
Peter, your looking for a Social Group ?  Our Organization Type is already a subclass of that as implied... https://www.wikidata.org/wiki/Q874405
That's why I think you can just use Organization for your use case.  I think you are tripping up on the name itself "Organization" and thinking that it is formal....when in fact, we say that you can use it for formal and informal groups.
In fact, I would say that our Organization Type is more of a Social Group https://www.wikidata.org/wiki/Q874405 than anything else...it just has a lot of cool properties for describing more formal grouping...IF you desire...otherwise...our Organization Type can be used for pretty much ANY grouping of human beings.
Hope that helps.  We can expand and add the terms "formal and informal" to the Organization definition if you think that helps you and others.  Remember that Schema.org types are defined by the definition, not by the name itself...even though we try to give a good name...it doesn't always translate well in other languages...so the definition is usually better to go by.
#### new comment by 5252362 ####
I agree with Thad. I think our notion of Organization should cover both
'formal' organizations and informal ones.
It would be good to see examples of why Organization is inadequate.
guha
On Tue, Jan 3, 2017 at 7:08 AM, Thad Guidry &lt;notifications@github.com&gt;
wrote:
&gt; Peter, your looking for a Social Group ? Our Organization Type is already
&gt; a subclass of that as implied... https://www.wikidata.org/wiki/Q874405
&gt;
&gt; That's why I think you can just use Organization for your use case. I
&gt; think you are tripping up on the name itself "Organization" and thinking
&gt; that it is formal....when in fact, we say that you can use it for formal
&gt; and informal groups.
&gt;
&gt; —
&gt; You are receiving this because you are subscribed to this thread.
&gt; Reply to this email directly, view it on GitHub
&gt; &lt;https://github.com/schemaorg/schemaorg/issues/1466#issuecomment-270134759&gt;,
&gt; or mute the thread
&gt; &lt;https://github.com/notifications/unsubscribe-auth/AFAlCnVocbY2ce7sYutOWUY0OkYgNCy2ks5rOmRngaJpZM4LZguY&gt;
&gt; .
&gt;
#### new comment by 1651447 ####
Thanks @thadguidry to the good explanations.
 &gt; your looking for a Social Group ? Our Organization Type is already a subclass of that as implied... https://www.wikidata.org/wiki/Q874405
Hum... Now we see the relevance of issue #280 (*"Schema.org should have mappings to Wikidata terms where possible"*) and  the need for [taking "both sides to build a bridge"](https://github.com/schemaorg/schemaorg/issues/280#issuecomment-270173446) (Withdata-to-SchemaOrg and SchemaOrg-to-Wikidata. 
If formal RDF SchemaOrg definition have a [wd:SocialGroup](https://www.wikidata.org/wiki/Q874405) link instead as "nothing", we not lost time here, and the web interface not produce error-prone interpretations.
On my opinion, without a Wikidata link, any reader will be interpret  [sc:Orgnanization](https://schema.org/Organization) as [wd:Organization](https://www.wikidata.org/wiki/Q43229), not as [wd:SocialGroup](https://www.wikidata.org/wiki/Q874405). Today we can add some words to reduce friction, showing that it is "informal or formal", but tomorow we will arrive with other problem, adding more words... And one day will copy all *SocialGroup*-Wikipedia-article's words to the definition ;-)
&gt; Hope that helps. We can expand and add the terms "formal and informal" to the Organization definition
Yes (thanks!), and show some  examples of *informal Organization* (eg. Facebook group) to enhance it.
------
@rvguha thanks also.  
&gt; It would be good to see examples of why Organization is inadequate.
I think it is not a problem of "inadequate or adequate"... If SchemaOrg defined, it is the definition... After definition, the public and users of SchemaOrg need clarity to interpret it, 
so the problem is the ambiguity of definition, that not stops by adding some words to a phrase.
In the Semantic Web the definitions are links, a graph of semantic links...
SchemaOrg is the "definition authority", have also some responsability to reduce the friction... Perhaps a simple solution, is priorizing  [issue #280 at "this side of the bridge"](https://github.com/schemaorg/schemaorg/issues/280#issuecomment-270173446)  ;-) 
(the map from SchemaOrg to Wikidata) 
#### new comment by 1651447 ####
(Oops I replaced of a word on my initial posts above, as minor correction: *Theatre* that have *Theater*  on *TheaterGroup*, by "SkateGroup" that really not exist in SchemaOrg)
</t>
  </si>
  <si>
    <t>Add new format for how to / help articles</t>
  </si>
  <si>
    <t>I am looking for a format to mark up help center documentation for a web product (to better guide Rich Snippets results from Google) and didn't find a format dedicated to this sort of thing. Closest option I found was recipe, but why not a more general "How to" format? Does it already exist? If not, this would be a huge help to have. Thanks and Happy Holidays!</t>
  </si>
  <si>
    <t>How to markup web software (accounting, invoicing, etc.)</t>
  </si>
  <si>
    <t>Software just like Waveapps.com or Due.com
I can't find the exact type for it. 
I consider 2 types
Businessfunction or FinancialService, but they don't pass exact.
Help pls, I'd appreciate it.</t>
  </si>
  <si>
    <t>Addition of Senior housing communities</t>
  </si>
  <si>
    <t>Quick summary of changes: 
Added types to represent Senior Housing Communities and certain properties to enable easier understanding of care offered in these communities.
You can review the full changes here: 
https://sly-hosted-ext.appspot.com/SeniorHousingCommunity
https://sly-hosted-ext.appspot.com/SeniorCareService
https://sly-hosted-ext.appspot.com/AssistedLivingCare
https://sly-hosted-ext.appspot.com/MemoryCare
https://sly-hosted-ext.appspot.com/HospiceCare
https://sly-hosted-ext.appspot.com/AssistedLivingCommunity
https://sly-hosted-ext.appspot.com/MemoryCareCommunity
References for terms: 
https://en.wikipedia.org/wiki/Assisted_living
http://www.nhpco.org/about/hospice-care
http://www.aplaceformom.com/blog/2013-3-4-assisted-living-vs-memory-care/</t>
  </si>
  <si>
    <t>add a new property of deliveryFee to OrderAction</t>
  </si>
  <si>
    <t>Add a property—deliveryFee—for the ability to directly associate a [DeliveryChargeSpecification](http://schema.org/DeliveryChargeSpecification) to an [OrderAction](http://schema.org/OrderAction). Pull request #1458</t>
  </si>
  <si>
    <t>Adding a new property of deliveryFee to OrderAction</t>
  </si>
  <si>
    <t>Add the ability to directly associate DeliveryChargeSpecification to OrderAction.</t>
  </si>
  <si>
    <t xml:space="preserve">#### new comment by 4692258 ####
@vholland Here's the initial pull request for adding a deliveryFee property to OrderAction.
#### new comment by 170265 ####
Seems sensible, I'll merge it in for review in the larger release. Is there a corresponding issue with any more discussion? (Generally we try to have problem statements in issues, and then discussion in pull requests is more about whether a proposed fix usefully addresses those issues...)
</t>
  </si>
  <si>
    <t>Adding Schedules</t>
  </si>
  <si>
    <t xml:space="preserve">A quick proposal based on [discussion](https://github.com/schemaorg/schemaorg/issues/240#issuecomment-262511081) in #240.
Schema.org doesn't currently have a way to express recurring events.
While it will always be useful to share data on individual instances, e.g. the event happening this Tuesday at 6pm. There are also scenarios where it is useful to be able to share a general rule, e.g. this event happens at 6pm every Tuesday.
Use cases include sharing data about physical activities, e.g. regular gym classes or similar events.
iCalendar already refines a model and terms for expressing recurring events. And this 
is independently supported in libraries like [rrecurjs](https://github.com/coolaj86/rrecurjs). We could draw on this to define a similar model for schema.org
The proposal is to define a new `schedule` property, a `EventSchedule` type and some additional properties for describing the schedule.
The `schedule` property will be associated with `Event`s. It will allow the description of a schedule, expressed as a recurrence rule for describing the frequency of upcoming events. 
The `EventSchedule` type will have properties based on those in iCalendar. But in the below, the naming has been aligned with existing schema.org properties.
* `startTime` - the existing property, date/time at which the schedule starts
* `endTime` - existing property, date/time at which the schedule ends
* `frequency` - "daily", "monthly", "yearly"
* `day` - DayOfWeek
* `month` - month of the year
* `hour` - hour
* `minute` - minute
* `count` - optionally specfiy the number of recurring events
* `exceptionRule` - repeating property, specifies date-times when the schedule doesn't apply, equivalent to `exrule` in ical
I think this covers the core aspects of a schedule. I may have missed something essential (am not an iCal expert) but I think this type of rule will cover many use cases so worth considering.
This structure can be easily expressed in, e.g. JSON-LD, but may be trickier in RDFa. I've not tried that yet, but wanted to float this for discussion.
</t>
  </si>
  <si>
    <t xml:space="preserve">#### new comment by 944051 ####
Hi ldodds,
Thanks for putting this together. I had some comments on your proposal:
- `startTime`: if you’re referring to the date when the schedule starts then `startDate` may be more appropiate
- `endTime`: as above. May be worth mentioning that if no `endDate` is specified then it’s assumed the event has been scheduled indefinitely
- `frequency`: what’s the expected type here? An easy way may be to specify a number, so it knows how many to skip
- `day`: a distinction between `DayOfWeek` (e.g. to create a schedule on every Monday) and `DayOfMonth` (a new type) may be useful.
- `hour` &amp; `minute`: I would use `startTime` and `endTime` instead, both with Time as the expected type 
- `count`: because we’re already specifying `startDate`, `endDate`, and the `frequency`, I am not sure we need count as it can be calculated.
As mentioned above, `DayOfMonth` would be a new type that would have 1 to 31 as possibilities (http://schema.org/1, http://schema.org/2, http://schema.org/3, etc)
Also, I would change the names around so `eventSchedule` is the property from `Event` and `Schedule` is the new type.
I’ve put together some examples of how it may work with different schedules:
**Every 3rd Monday from 9am to 10am**
```
&lt;script type="application/ld+json"&gt;
{
  "@context": "http://schema.org",
  "@type": "Event",
  "name": "Example",
  "eventSchedule":
    {
      "@type": "Schedule",
      "startDate": "2016-12-24",
      "endDate": "2017-12-25",
      "frequency": “3",
      "day": "http://schema.org/Monday",
      “startTime": "09:00",
      “endTime": "10:00"
    }
}
&lt;/script&gt;
```
**Every 1st and 15th of every month from 9am to 10am**
```
&lt;script type="application/ld+json"&gt;
{
  "@context": "http://schema.org",
  "@type": "Event",
  "name": "Example",
  "eventSchedule":
    {
      "@type": "Schedule",
      "startDate": "2016-12-24",
      "endDate": "2017-12-25",
      "frequency": "1",
      "day": [{"http://schema.org/1"},{"http://schema.org/15"}]
      “startTime": "09:00",
      “endTime": "10:00"
    }
}
&lt;/script&gt;
```
**Every working day of the week twice, from 9am to 10am and then from 2pm to 3pm**
```
&lt;script type="application/ld+json"&gt;
{
  "@context": "http://schema.org",
  "@type": "Event",
  "name": "Example",
  "eventSchedule":
    [
     {
      "@type": "Schedule",
      "startDate": "2016-12-24",
      "endDate": "2017-12-25",
      "frequency": "1",
      "day": [{"http://schema.org/Monday"},{"http://schema.org/Tuesday"},{"http://schema.org/Wednesday"},{"http://schema.org/Thursday"},{"http://schema.org/Friday"}]
      “startTime": "09:00",
      “endTime": "10:00"
     },
     {
      "@type": "Schedule",
      "startDate": "2016-12-24",
      "endDate": "2017-12-25",
      "frequency": "1",
      "day": [{"http://schema.org/Monday"},{"http://schema.org/Tuesday"},{"http://schema.org/Wednesday"},{"http://schema.org/Thursday"},{"http://schema.org/Friday"}]
      “startTime": “14:00",
      “endTime": “15:00"
     }
    ]
}
&lt;/script&gt;
```
Thoughts?
#### new comment by 109082 ####
Hi,
* Specifying both start/end dates and time as you suggest seems reasonable to me
* I'm fine either way with DayOfWeek or DayOfMonth. My reason for going with DayOfWeek is simply that it exists already and I was aiming for smallest set of changes.
* replacing hour and minute with start/endTime also seems reasonable. Follows my above rule better or trying to use fewer properties. I specified several here to match iCalendar. I think its worth considering whether alignment with iCal is a good thing to preserve.
* Agree that count can be calculated, but I don't see any harm in specifying exactly how many events will run. E.g. starting tomorrow we'll run 10 weekly events
I'm not convinced by changing daily/weekly/monthly frequency indicators for numbers though. Specifying the unit seems clear to me. 
#### new comment by 170265 ####
This all looks pretty sensible. Any thoughts on how it relates to our existing (two!) mechanisms for opening hours?
#### new comment by 944051 ####
&gt; I'm not convinced by changing daily/weekly/monthly frequency indicators for numbers though. Specifying the unit seems clear to me.
@ldodds The only reason I suggested numbers as frequency indicators is because I didn't think the daily/weekly/monthly indicators would work as well with schedules such as "every 3 mondays". Happy to be proved wrong though.
#### new comment by 109082 ####
I'll post an updated proposal here in next few days or so incorporating comments. @danbri I'll also highlight overlaps with opening hours.
#### new comment by 5264268 ####
This looks pretty good. My only lingering queries would be:
1. Should the frequency be a ISO 8601 representation rather than an integer? This allows for the frequency to specified in various units including time components as appropriate. In the first example, it would be P3W (3 weeks), in the second (P1M), and in the third (P1W).
2. Do we need to include actual duration and have some notion of setup / tear down time. I know at the moment, we're primarily looking at this from the customer opportunity side, where the setup/tear down time is of little consequence, but when it comes to determining availability, those blocks of time become very critical and do need to be factored in. 
3. High frequency activities - eg Golf. Typically, golf as an activity has a long duration, but is defined with a high frequency, low duration because the expected time spent at each hole is relatively short. In this instance, we tend to have see recurrence rules that specifies every N minutes between XX:XX and YY:YY on A/B/C/D/E days. I realise that this can be easily handled as per the last example with multiple days and times - I just have lingering queries about "potential bloat" in the data required to represent such a "common" schedule.
#### new comment by 170265 ####
ping @ldodds - any updates?
#### new comment by 944051 ####
&gt; Should the frequency be a ISO 8601 representation rather than an integer? This allows for the frequency to specified in various units including time components as appropriate. In the first example, it would be P3W (3 weeks), in the second (P1M), and in the third (P1W).
This makes sense. +1
#### new comment by 109082 ####
## Revised Proposal 
THIS IS THE LATEST VERSION OF THE PROPOSAL. 
I've left the original proposal and discussion intact above, but will revise this comment in line with ongoing discussion. Please add comments below.
### Goal
Provide a means to define scheduled events. The primary use case is to describe schedules for things like:
* Meetups, e.g. a monthly tech meetup or business networking event
* Gym classes or similar opportunities to be active
The goal isn't to offer the full flexibility of iCalendar, so the features described here are a subset of iCalendars recurrence rules. Alignment with iCalendar is preserved where possible. It's a tried and tested model.
### Summary of Proposed Changes
* Add new `Schedule` type for describing schedules
* Add new `eventSchedule` property to associate an `Event` to a `Schedule`. The value can be an array to allow for definition of several schedules.
* Add several new properties (see below) to help describe a `Schedule`
### `eventSchedule`
Generally speaking it is preferable to publish data about individual events, but this isn't always helpful. For example it may be more useful to 
publish and share a schedule rather than an endless set of web pages.
The `eventSchedule` property associates a `Schedule` with an `Event`.
The property can be specified instead of a specific start and end time to indicate that the event occurs on a regular basis. All other aspects of 
a recurring event, e.g. its description, location, etc can be captured using existing properties.
The value of the `eventSchedule` property can be a single `Schedule` or an array of `Schedule` instance to allow for multiple schedules to 
be specified.
### `Schedule`
Schedules draw on the trade and tested approach defined in iCalendar. So, in line with iCalendar we need to specify
1. the period during which the schedule is active
2. the rule to use to decide when the next event(s) will take place
3. any exceptions to the rule that can be used to indicate that an event won't take place. Broadly equivalent to iCalendar `exrule`.
We can specify the period when an `Schedule` is active using existing properties:
* `startDate` - `Date` or `DateTime` that the schedule starts, not the event
* `endDate` - `Date` or `DateTime` that the schedule starts
Instead of specifying an `endDate` we might instead want to specify how many events will take place:
* `count` - optionally specfiy the number of recurring events. positive integer
We can describe the rule for generating events using some additional new properties:
* `frequency` - one of a fixed set of values: "hourly", "daily", "weekly", "monthly", "yearly"
* `interval` - how often the events occur. a positive integer
* `byDay` - day of the week. refers to a `[DayOfWeek](https://schema.org/DayOfWeek)`
* `byMonthDay` - day of the month. positive integer, `1-31`
* `byMonth` - month of the year, `1-12`
We can define exception using a new property:
* `exceptDate` - value is a `Date` or `DateTime` value, or an array of such values, that specifiy when an event won't take place. Can be repeated to describe multiple exception.
Some iCalendar features that are not supported:
* Specifying higher frequency events, e.g. `byMinute` or `byHour`
* No way to define events that occur on specific week numbers (e.g. 3rd week in the year) or year days (Day 100)
* Modifiers on rule values, e.g. so can't express "Last Monday of the Month"
* No `bySetPos` support
* `rdate`, e.g. listing individual dates when an event will occur. In Schema.org we can handle this by specifying multiple events or repeating date/date-time properties
* `exceptRule`, e.g. defining a rule to capture exceptions
Useful icalendar references on [rrule](http://www.kanzaki.com/docs/ical/rrule.html) and [recur](http://www.kanzaki.com/docs/ical/recur.html).
### Worked Examples
Using those proposed by @magicomartinez
#### Every 3rd Monday from 9am to 10am
```
&lt;script type="application/ld+json"&gt;
{
  "@context": "http://schema.org",
  "@type": "Event",
  "name": "Example",
  "eventSchedule":
    {
      "@type": "Schedule",
      "startDate": "2016-12-24",
      "endDate": "2017-12-25",
      "frequency": "weekly",
      "byDay": "http://schema.org/Monday",
      "interval": 3,
      "startTime": "09:00",
      "endTime": "10:00"
    }
}
&lt;/script&gt;
```
#### The 1st and 15th of every month from 9am to 10am
```
&lt;script type="application/ld+json"&gt;
{
  "@context": "http://schema.org",
  "@type": "Event",
  "name": "Example",
  "eventSchedule":
    {
      "@type": "Schedule",
      "startDate": "2016-12-24",
      "endDate": "2017-12-25",
      "frequency": "monthly",
      "byMonthDay": [1, 15],
      “startTime": "09:00",
      “endTime": "10:00"
    }
}
&lt;/script&gt;
```
#### Starting daily from 24th December, between 9am-10am for 10 occurances
```
&lt;script type="application/ld+json"&gt;
{
  "@context": "http://schema.org",
  "@type": "Event",
  "name": "Example",
  "eventSchedule":
    {
      "@type": "Schedule",
      "startDate": "2016-12-24",
      "frequency": "daily",
      "count": 10,
      “startTime": "09:00",
      “endTime": "10:00"
    }
}
&lt;/script&gt;
```
#### Every other day, from 24th December 2016, forever
```
&lt;script type="application/ld+json"&gt;
{
  "@context": "http://schema.org",
  "@type": "Event",
  "name": "Example",
  "eventSchedule":
    {
      "@type": "Schedule",
      "startDate": "2016-12-24"
      "frequency": "daily",
      "interval": 2,
      “startTime": "09:00",
      “endTime": "10:00"
    }
}
&lt;/script&gt;
```
#### Every working day of the week twice, from 9am to 10am and then from 2pm to 3pm
```
&lt;script type="application/ld+json"&gt;
{
  "@context": "http://schema.org",
  "@type": "Event",
  "name": "Example",
  "eventSchedule":
    [
     {
      "@type": "Schedule",
      "startDate": "2016-12-24",
      "endDate": "2017-12-25",
      "frequency": "daily",
      "byDay": ["http://schema.org/Monday","http://schema.org/Tuesday","http://schema.org/Wednesday","http://schema.org/Thursday","http://schema.org/Friday"]
      “startTime": "09:00",
      “endTime": "10:00"
     },
     {
      "@type": "Schedule",
      "startDate": "2016-12-24",
      "endDate": "2017-12-25",
      "frequency": "daily",
      "byDay": ["http://schema.org/Monday","http://schema.org/Tuesday","http://schema.org/Wednesday","http://schema.org/Thursday","http://schema.org/Friday"]
      “startTime": “14:00",
      “endTime": “15:00"
     }
    ]
}
&lt;/script&gt;
```
#### new comment by 109082 ####
@rdebourbon @magicomartinez I'm not sure it makes sense to specify frequency using the duration support in ISO 8601. Is there a reason to prefer that over the (revised) specification.
@rdebourbon also there's already the [duration](https://schema.org/duration) property of an event. That could be specified on the Event rather than the schedule as normal. 
For setup/teardown, that might be something we need to consider as part of OpenActive as it doesn't necessarily apply to Schema.org's more general Event support?
#### new comment by 5264268 ####
@ldodds - My rationale around specifying it in something other than an integer was to avoid any potential confusion / misinterpretation around the original frequency as an integer. An ISO 8601 duration string also effectively combines frequency and interval into a single standard well described type.
@ldodds - The duration of an event can vary at the session level. In fact, experience has taught me that quite a few properties typically defined at the event level can vary at the session level (eg location). An example of varying duration though is often encountered when defining schedules for peak / off peak periods - which again can have different recurrence rules. Eg Peak period sessions are 30minutes long every 30minutes between XX:XX and YY:YY on days F,Sa. Off peak they are 60minutes every 120minutes between AA:AA and BB:BB on days M,W,F. Noticing that Friday occurs in both peak &amp; off-peak so needs complimentary recurrence rules defined depending on the actual dates involved.
#### new comment by 26411082 ####
Hi guys,
Is there a way we can include a provision for bank holidays? Theres a big inconsistency between venues about whether they are / aren't open and I know many recurring activities are not held on bank holidays, but some are. 
It doesnt seem like it is on Schema.org but Im thinking something along the lines of  
“bankHoliday": "yes"
Thanks
#### new comment by 807151 ####
From an entirely non technical perspective - how do the proposals above - or whatever we incline towards get piloted or tested with some users? There is a bit of a risk in putting lots of work into features / formats that are not used and that we miss others that will be found useful. No doubt you have an approach to this already that I am not aware of.....
#### new comment by 5264268 ####
@jamiefoale I would expect that Bank Holidays and other closures would be handled via an "exceptDate" array of values. This allows for greatest flexibility from an underlying data structure. If we include a "bankHoliday" attribute we then potentially need to clarify how a particular data source determines bank holidays. In this instance a more generic exception list is probably easiest for everyone involved.
Having said that, @ldodds, would it be a good idea to allow for an optional reason text for the exception so that venues / operators can distinguish between expected closures and unexpected changes to the schedule?
#### new comment by 2616208 ####
Great point @rdebourbon around cancellation, I wonder if that question can be framed even more broadly:
Assuming we have a recurrence rule in place, how do we associate additional property values to a particular occurance. Examples include:
- One occurance has moved to a different venue (most likely exceptDate on current event + a new event with different property values?)
- One occurance has been cancelled (could be same as previous, with a new event with property of cancelled and the reason provided)
- We want to specify the availability of each occurance, i.e number of spaces left (would this require separate events for each occurrence, would such events require all the properties filled out?).
What this leads me to wonder is whether there's a parent-child model where the "master" event specifies a number of properties including a recurrence rule, and "override" events are provided in an array similar to exceptDate, but with an array of type Event. Each Event would inherit the properties of the master, and only include additional properties required (such as "cancelled" and "cancellation reason", or "location", or simply an "available spaces" integer).
This would potentially reduce the size of data payload required to cater for e.g. Recurring sessions which include availability.
#### new comment by 109082 ####
Catching up here, most of the follow-up comments relate to how to add extra information to specific instances of an event (e.g. why cancelled, or change of location). I think that can already be accommodated by the existing `superEvent`/`subEvent` properties. 
For example I can associate a specific instance of an Event (which might have changed duration and venue) with the schedule by a `superEvent` property. This indicates that the Event is part of the broader series. I'd expect an application to rely on specific properties of that instance in favour of those specified on the parent (basically inheritance/override).
But I think that's outside the scope of specifying a simple set of recurrence rules. And some of this is specific to OpenActive rather than a more general Schema.org mechanism.
@danbri what do we need to do to move this forward? I'm trying to decide whether to:
* move all of this into out OpenActive specification and namespace document, and later define equivalence with Schema.org if there's consensus
* push this forward so we can rely on it and drop the caveats on our own spec.
I'd prefer the latter :)
#### new comment by 109082 ####
@danbri @rvguha I'm looking to move [the OpenActive specification](https://www.openactive.io/modelling-opportunity-data/) a step forward through the W3C community group process. The only major area that currently has a caveat is the handling of recurring events. As I noted in my previous comment, I've got two options, either define our own mechanism or progress this proposal. 
I'd prefer to keep alignment with Schema.org as we've been doing that elsewhere for the core model.
What's the likelihood of getting my proposal here, which seems to have reasonable support, accepted into Schema.org? Is there anything I can do to help move that forward?
#### new comment by 170265 ####
I would be happy to have this in schema.org, so long as we figure out how it relates in expressivity and scope to our two(!) existing opening hour mechanisms. Many many interesting events, and associated changes of state (beyond opening/closing of availability) happen on schedules, not least for devices (see iot.schema.org). It feels like some kind of test cases repo might be useful for documenting clearly the meaning of complex schedule and opening hours data..m
#### new comment by 109082 ####
@danbri just to confirm, the 2 mechanism you're referrring to are [openingHours](http://schema.org/openingHours) and [OpeningHoursSpecification](http://schema.org/OpeningHoursSpecification). Want to make sure I'm focusing on the right things before clarifying overlap. I'll note that neither of those address our use case, but agree its worth describing the overlap.
Also, re: test repo would a public github repo with JSON-LD examples we enough, or were you thinking of something else? If there's an example of how you've done this for other proposals that would be great.
#### new comment by 109082 ####
# Comparison with Opening Hours Mechanisms
As requested by @danbri How does this proposal relate to the two existing mechanisms that Schema.org has for describing "opening hours"?
## `openingHours`
The [openingHours](http://schema.org/openingHours) property is a text property that is used on `LocalBusiness` and `CivicStructure` types. Ranges are encoded as structured text with abbreviated English language day names.
The property is focused on a specific use case of describing opening hours for businesses. It can be used to describe opening and closing times for a single day, separate days or ranges of days.
It's unable to express more complex schedules, e.g. weekly or monthly, but these would be quite unusual for businesses anyway. 
It also doesn't treat the period when a shop is open as an Event. The property allows a client to easily calculate whether a point of interest is currently open or closed (or will be over the next few days).
The property is used on a large number of domains (more than `OpeningHoursSpecification`) but I think its been around for longer than the second approach.
## `OpeningHoursSpecification`
The [OpeningHoursSpecification](http://schema.org/OpeningHoursSpecification) is a newer approach to capturing opening hours in Schema.org. 
It allows opening hours to be specified for the `Service`, `ContactPoint` and `Place` properties. So it can be applied to a broader domain than `openingHours`.
While the Schema.org documentation for `LocalBusiness` still uses `openingHours`, the [Google Developer documentation recommends use of this type and its properties instead](https://developers.google.com/search/docs/data-types/local-businesses). It's presumably therefore preferred over the original form, at least by Google.
It captures the same basic information, but models the opening hours in a more structured way, e.g.:
* uses URIs (`DayOfWeek`) for days, instead of abbreviated string literals
* uses `Time` instance to express time as XML Schema times
* can specify opening times between a set of calendar dates, and not just days of the week. E.g. for seasonal opening hours
Other than adding structure and the ability to describe different opening hours based on calendar dates, it captures essentially the same information. But obviously in a more structured and better documented way.
Again, it doesn't express opening hours as Events and doesn't deal with other frequencies of schedules.
## Discussion
The existing mechanisms focus on a specific use case that, as defined, doesn't overlap with the schedule proposal here which is explicitly aimed to support scheduling of Events. 
We've found that systems already capture schedules using iCal, so providing a limited way to express this in Schema.org would be a step forward.
For the OpenActive project, it would be useful to capture opening times for the venues, e.g. Leisure Centres at which events might take place. But in this case we'll likely recommend that people use `OpeningHoursSpecification` as it currently fulfils a different need and its supported in search engines.
It would be possible to express opening hours as a schedule instead, e.g.:
```
{
 "@type": "Place",
 "openingHoursSchedule": {
    "@type": "Schedule"
    "frequency": "daily",
    "interval": 1,
    "startTime": "09:00",
    "endTime": "17:00"
  }
}
```
We can see how the `OpeningHoursSpecification` and proposed `Schedule` types compare:
`Schedule`  | `OpeningHoursSpecification`
----------- | -------------
`startTime` | `opens` 
`endTime`   | `closes`  
`startDate` | `validFrom`
`endDate`   | `validThrough`
`count` | - 
`frequency` | -
`interval` | -
`byDay` | `dayOfWeek`
`byMonthDay` | -
`byMonth` | -
`exceptDate` | -
The meaning of `dayOfWeek` and `byDay` are not quite the same but are close.
It should be possible to express any `OpeningHoursSpecification` as a `Schedule` but not vice versa.
`OpeningHoursSpecification` could be seen as a specialisation of `Schedule` that supports a specific use 
case. 
`Schedule` because it's grounded in iCal provides a better foundation for capturing other scheduling information than `OpeningHoursSpecification`.
`OpeningHoursSpecification` and its predecessor are designed to better support adding structured data to existing opening hours text on websites, whereas `Schedule` information is more likely to come from automated systems and calendaring type applications. 
Data could be directly exchanged as iCal schedules, e.g. via an `rrule`, but this approach avoids all clients having to implement full iCal support and supports use cases where schedules are presented to users.
In terms of encouraging alignment and rationalisation it might be better to:
* public deprecate `openingHours` in favour of `OpeningHoursSpecification` (outside the scope of this proposal)
* consider formally defining `OpeningHoursSpecification` as a sub-class of `Schedule` and defining some alignment between properties
@danbri does that help? :) 
#### new comment by 986438 ####
@ldodds I like your Schedule.  For me it works.  But...Hmm... it seems that iCal has acknowledged a few gaps in their modeling over the years and are trying to fill those in.
Will Schedule have a "location" property also ?  Because it seems that iCal is trying for an approach where Schedule itself can have a Location property.  Your case with OpenActive is approaching against an Event (which already has Location property) and then saying the Event has a Schedule. Referencing https://icalendar.org/RFC-Specifications/iCalendar-Venue-Draft/  and all the new properties forthcoming https://icalendar.org/RFC-Specifications/all/
Is there anything for or against also having a location property under Schedule as in the iCal Venue Draft above ?
Example that iCal Venue Draft proposal is saying :
- **Event** has a **Schedule**
- **Schedule** has a **Location**
#### new comment by 109082 ####
@thadguidry I wasn't aware of that. I should be clear that I'm not aiming for a complete import of ical into schema.org so haven't look at achieving a complete mapping, or looked at any proposed enhancements.
However, I'm not sure it makes sense to add a location field for the `Schedule` I've been outlining here. A brief look at [the example from the ical venue draft](https://icalendar.org/iCalendar-Venue-Draft/2-an-example.html) suggests that it is `VEVENT` which is equivalent to `Event`, not the recurrence rules. So their location proposal is really just improving something that Schema.org already handles via its location property.
The proposal here is essentially to map ical `rrule` into Schema.org. So extending Schema.org Event with a structure that `VEVENT` already allows.
#### new comment by 986438 ####
@ldodds Thanks.  And I completely agree, an Event is at a location... not a Schedule :)  We got things right in Schema.org and iCal is just catching up :)  Just wanted to point that out for all for posterity sake and in case anyone comes back to this asking silly questions.  (That proposal affords a VVENUE btw, which we already have)
#### new comment by 170265 ####
@ldodds 
&gt;  the 2 mechanism you're referrring to are openingHours and OpeningHoursSpecification.
Yes.
For testcases, I am not entirely sure what the right structure is. @gkellogg and friends have done a lot around RDF testing. For this case the idea would be something like:
1. Collect a bunch of usecases
2. Have a concrete file (in JSON-LD or ntriples or whatever - the triples being the important bit) using openingHours and/or OpeningHoursSpecification in some stereotypical or exotic / cornercase manner.
3. Have a question recorded somewhere in some simple format indicating a point in time or a period.
4. The "answer" is whether the thing is "open" at that time, or "closed" or some other list we'd enumerate (e.g. at a point time it is transitioning from open to closed or vice versa).
There would be some nuance around cornercases like open all day, closed all day, times spanning midnight, broadening to schedules, mixing the two idioms for opening hours in one description, dealing with defaults and missing information and so on.
#### new comment by 109082 ####
@danbri am still not quite sure what you're asking in terms of shaping up this proposal. 
As it stands schedule and the 2 opening hours mechanisms are really separate features, although clearly both are about specifying time periods in some form. 
Rationalising the two opening hours mechanisms is a separate issue I think. Am not sure resolving that legacy decision should block this proposal?
Or are you also suggesting that we also need to broaden this proposal schedule to make it work for opening hours too, before it'll be considered further? That's possible as I've outlined above, but could also be done as a separate exercise?
I may be confused by your examples which are all about opening hours. I'd originally assumed you just wanted better documentation and examples to back up the schedule proposal.
#### new comment by 170265 ####
@ldodds they are indeed separable. I am just wary of having three partially-equivalent mechanisms for specifying time periods. Even if "opening hours" was not fragmented, we ought to at least understand the extent to which the schedule proposal differed.
The test case idea is essentially a sketch of a way of mapping out this expressivity so we know what we've done, and whether e.g. one is a strict superset of the other's.
#### new comment by 109082 ####
@danbri does [the analysis](https://github.com/schemaorg/schemaorg/issues/1457#issuecomment-314069702) I posted above, with the property breakdown not cover that already? Opening hours seems pretty limited in scope to me.
I'm very happy to put together some more examples of using schedule and opening hours, but am wary about committing to building a testing framework where none exists.
#### new comment by 170265 ####
it certainly helps, but we've been tripped up a few times by awkward questions (period spanning midnight, closing times for xmas etc.) where a term-by-term comparison might not make the answer obvious. 
Totally agree re not wanting to build an entire testing framework. Let's try to think up some corner cases, and meanwhile get the draft design into pending.schema.org. Do you have a sketch of the files we need (see data/ext/pending/*rdfa and *.txt in the repo).
#### new comment by 109082 ####
OK, I'll pull together some examples tomorrow morning and will try and cover edge cases, for schedule at least. I don't have sketches of the files. I can produce those too.
Looking at that directory, its should be one RDFa file per issue? Are there any docs for the .txt file outline?
#### new comment by 5264268 ####
@ldodds FWIW - I strongly prefer the use of the Schedule proposed above. The notion of a schedule with exceptions is key to any booking application - where exceptions tend to be the norm. This exception mechanism also allows for a "parent" event to have an amended schedule with a specific exception date, on which a "child" event is defined as a one off occurrence at a different location / etc.
The only other thing I'd suggest is some way of indicating that the specified schedule defines peak / non-peak sessions. This information is often critical to how a session is priced, and could be a top use case for a "price comparison style" data consumer.
#### new comment by 469666 ####
Regarding **frequency**, I agree with @rdebourbon that an ISO 8061 duration makes more sense.
Some applications will allow "monthly" recurrence, which can't be expressed as a number of days.
Alternatively, there is http://schema.org/QuantitativeValue, which would allow an explicit unit to be set (DAY, WEE, MON, ANN, etc), but may be less convenient than an ISO 8061 string.
Either of these two options seem to be more flexible than bespoke "monthly", "weekly" values (e.g. Clubspark has "fortnightly", some venues might have "biannually" etc) to me.
#### new comment by 170265 ####
@ldodds - yeah one .rdfa named after this issue ID. The .txt - copy another and tweak is </t>
  </si>
  <si>
    <t>add schema:reservationRequired to schema:OpeningHoursSpecification</t>
  </si>
  <si>
    <t>I think we need a new boolean attribute schema:reservationRequired for schema:OpeningHoursSpecification so that one can indicate whether walk-ins are okay or not. For shops, this is typically not relevant, but for hairdressers, opticians, and restaurants it will be valuable to know whether you can get direct service during the opening hours or whether the opening hours are just for the front desk / reception and any meaningful visit requires a reservation.</t>
  </si>
  <si>
    <t xml:space="preserve">#### new comment by 4692272 ####
I'm not normally a fan of booleans, but this seems like a good use case. +1
#### new comment by 7320889 ####
I like your solution Martin, so +1 from me.
</t>
  </si>
  <si>
    <t>add foiContact as a property via pending</t>
  </si>
  <si>
    <t xml:space="preserve">freedom of information contact point for a (typically govt) department/organization or associated web page.
</t>
  </si>
  <si>
    <t xml:space="preserve">#### new comment by 170265 ####
or public body
#### new comment by 170265 ####
see also 
 * https://en.wikipedia.org/wiki/Freedom_of_information_laws_by_country and 
 * https://en.wikipedia.org/wiki/Freedom_of_information
 * https://www.gov.uk/make-a-freedom-of-information-request/the-freedom-of-information-act
  * https://www.gov.uk/government/publications?keywords=&amp;publication_filter_option=foi-releases&amp;topics%5B%5D=all&amp;departments
  * https://www.whatdotheyknow.com/ 
</t>
  </si>
  <si>
    <t>WinAction has a loser, LoseAction has a winner</t>
  </si>
  <si>
    <t>This is right, but it's sufficiently unintuitive that (1) it probably needs called out in the notes, and (2) the example on LoseAction is a WinAction... with a winner.</t>
  </si>
  <si>
    <t>MFG Extension Pull Request</t>
  </si>
  <si>
    <t>From issue #1421 
Here is the current state of the mfg extension that I'd like to be pulled:
![4](https://user-images.githubusercontent.com/22487882/31403276-430280bc-adbe-11e7-8c10-98938eb41bd8.png)</t>
  </si>
  <si>
    <t>PublicationEvent of articles, periodical issues, etc.</t>
  </si>
  <si>
    <t>We are trying to capture a feed of publication events that represent a `ScholarlyArticle` being published (in a `Periodical`, `Issue`, `Volume`...) or an `Issue` being published (also in a `Periodical`, `Volume`...) and so on.
Our first instinct is to go with `PublicationEvent`. The description makes it look like the right thing. However, the properties seem to be heavily skewed towards broadcasting. My question is therefore: should we file a pull request to modify `PublicationEvent` somewhat to be friendlier to `CreativeWork`s and `CreativeWorkSeries`?
If not we can probably head over to the feed stuff, but in that case I would suggest restricting the definition of `PublicationEvent`.</t>
  </si>
  <si>
    <t xml:space="preserve">#### new comment by 13315406 ####
_PublicationEvent_ is the correct type. Checkout the [bib.schema.org definition](http://bib.schema.org/PublicationEvent), which includes the _publishedBy_ property.
Using _publishedBy_, _location_, and _eventDate_, etc. in a _PublicationEvent_ event, provided as the _publication_ property of a CreativeWork subtype such as _ScholarlyArticle_ should satisfy your need.  _workFeatured_ could be used to reference the work being published from a _PublicationEvent_ property if needed.
As per many Types in Schema.org there are properties that are not relevant for all use cases.  As no properties are mandated, this is not a problem.
#### new comment by 38491 ####
I understand that we don't care about extraneous properties, but there nevertheless seems to be a broadcasting slant, even with the bib extensions. For instance `publishedBy` appears to be the publisher in some form (in fact it's not clear from the description why it doesn't just use [`publisher`](http://schema.org/publisher)).
But that doesn't give us where is was published. We can have that indirectly as `workFeatured.isPartOf = Periodical` but it leaves me wondering why `publishedOn` takes `BroadcastService` but not `CreativeWorkSeries`?
I also wonder if there is a reverse property for `publication`?
#### new comment by 13315406 ####
I tend to agree with you about _publishedBy_ - that could easily be superseded by _publisher_. 
Why does _location_ not give you the where option you are looking for?
There _is_ a broadcast meme to the Type, it was TV &amp; Radio that first introduced a proposal in this area.  It also has physical event (concert, conference, etc.) meme, but I don't see that constraining its use either.  
I see a significant difference between publishedOn (the delivery channel for a programme to be broadcast via) and an an article being published as part of a series.
The fact that a work _isPartOf_ a series is a creative attribute of the Work.  Whereas a BroadcastService that a programme is transmitted upon is an extra pice of information that you do not get with Book/Article publication. _TVSeries_ would be more closely related to what you are looking for, which itself is a subtype of _CreativeWorkSeries_ and uses a similar pattern:
``` 
TVEpisode &gt; partOfSeries &gt; TVSeries
          &gt; releasedEvent &gt; PublicationEvent &gt; startDate
                                             &gt; location &gt; Place
```
```
ScholarlyArticle &gt; isPartOf &gt; CreativeWorkSeries
                 &gt; publication &gt;  PublicationEvent &gt; startDate
                                                   &gt; location &gt; Place
                                                   &gt; publishedBy &gt; Organization
```
or starting from _PublicationEvent_ 
```
PublicationEvent &gt; location &gt; Place
                 &gt; startDate
                 &gt; publishedBy &gt; Organization
                 &gt; workFeatured &gt; ScholarlyArticle &gt; creator
                                                   &gt; isPartOf &gt; CreativeWorkSeries
```
As to an inverse of _publisher_, it is _workFeatured_.
#### new comment by 986438 ####
@darobin for the use case of WHERE IS PUBLISHED... just use Event:recordedIn and its an inherited property for PublicationEvent (a subtype of Event)
#### new comment by 986438 ####
```
  {
      "@type": "DataFeedItem",
      "dateModified": "2015-01-02",
      "item": {
            "@type": "PublicationEvent",
            "startDate": "1968-11-25",
            "location": {
                "@type": "Country",
                "name": "United States"
            },
			"workFeatured": {
			    "@type": "ScholarlyArticle",
				"name": "Enrich Your Publications with Schema.org"
			},
        "isPartOf": {
          "@type": "PublicationIssue",
          "name": "ZEN Ways - Issue 22"
        }
      }
   }
```
</t>
  </si>
  <si>
    <t>Added new Types: Manuscript, Poster, Drawing, SheetMusic to bib.schema.org</t>
  </si>
  <si>
    <t>To apply Issue (#1448)</t>
  </si>
  <si>
    <t xml:space="preserve"> Minor additions to Bib extension</t>
  </si>
  <si>
    <t xml:space="preserve">Over recent months I have been working with several large national and international library organisations on how they would represent their collections using Schema.org.  Overall I have been pleased with the ability of the vocabulary to describe the resources.
However I have identified a small set of circumstances that are difficult to describe using Schema.  To that end I make the following proposals to enhance the bib.schema.org extension.
- New Type **Manuscript** (subtype of CreativeWork): "A book, document, or piece of music written by hand rather than typed or printed."
- New Type **Poster** (subtype of CreativeWork): "A large, usually printed placard, bill, or announcement, often illustrated, that is posted to advertise or publicize something."
- New Type **Drawing** (subtype of CreativeWork): "A picture or diagram made with a pencil, pen, or crayon rather than paint."
- New Type **SheetMusic** (subtype of CreativeWork): "Printed music, as opposed to performed or recorded music."
- Extend domain of [publisher](http://schema.org/publisher) to include [PublicationEvent](http://schema.org/PublicationEvent).  Libraries commonly describe publication events which link together a CreativeWork, publishing Organization/Person and the publication [Event] date.
Like others, I am reticent to propose/recommend ever increasing numbers of subtypes to allow categorisation of a particular domain.  However in this case, I believe we are close to covering the vast majority of types that this domain commonly describes.  I therefore propose the above to attempt to bring this extension closer to completion.
</t>
  </si>
  <si>
    <t xml:space="preserve">#### new comment by 1132830 ####
In our collection we have quite a number of records of type StillImage. Unfortunately the records don't tell, at least not in a structured way, whether these are Drawings or for example Photographs, so I cannot represent these using the current schema.org types or the proposed Drawing type.
Would it make sense to group Drawing, Photograph, Map and VisualWork (and perhaps others?) under a common CreativeWork subtype such as StillImage or just Image? There is ImageObject, but it is described as "an image file" which is not what our records mean. They can represent photographs, photographic books, paintings etc.
Generally +1 for everything proposed above.
#### new comment by 13315406 ####
I have some sympathy with this view, however I think that such structure needs deeper thought and consideration.  
Do we need a _MovingImage_ super-type for video, movie, etc. and a _Sound_ super-type for speech, music, sound-effects etc.?
Perhaps an expansion of the description of ImageObject would be a more pragmatic approach "_An image file or object_"
#### new comment by 986438 ####
@RichardWallis No, don't expand the description of ImageObject...it will confuse things against the already existing CreativeWork:image property that expects a type of ImageObject.  We already have at least 3+ ways for @osma to handle his use case.
@osma Essentially, all of those types are CreativeWorks.  There is no reason to subtype for your use cases.  But if you don't want to use that easy route, you can use VisualArtwork:artform (don't think to much in the Art part, because anything can be Art) or if you don't want to express as an Art form because it just feels weird for that Thing, then you can use CreativeWork:additionalType and point to a URL that holds a value of "Media" or "Image".  If you do want to really subtype your use cases, then any of these would give you the concept of a "Non-written CreativeWork that is visual in nature", but I am sure there probably is already an additionalType out there in the world that you could use that already has that similar Type definition.  Go look for it and use it.
#### new comment by 1132830 ####
@thadguidry Thanks for the advice. Indeed I was already looking at using additionalType to link to either the RDA Vocabulary or BIBFRAME (or even both).
I also looked at the [Content-Carrier](https://www.w3.org/community/schemabibex/wiki/Content-Carrier) proposal, which suggests linking to Wikipedia through the Product Types Ontology, but it didn't seem to work very well for me because many of the types are not represented as Wikipedia pages since the perspective is so different - e.g. [MixedMaterial](http://id.loc.gov/ontologies/bibframe.html#c_MixedMaterial) is a Work subclass in BIBFRAME, but a Wikipedia page about "mixed material" wouldn't make sense.
#### new comment by 7691552 ####
@thadguidry &lt;https://github.com/thadguidry&gt; On reflection I agree with your
thoughts about not expanding the description of ImageObject - I was only
thinking out loud.
@osma &lt;https://github.com/osma&gt; The [librarian] Content/Carrier view of the
world does tend to attract some confusion when trying to apply it to
Schema, I haven’t checked but I wonder if WikiData may be a better approach
than productontology.org.
Another approach maybe worth considering would be using URI values from the
Library of Congress Content Types
&lt;http://id.loc.gov/vocabulary/contentTypes.html&gt; &amp; Carriers
&lt;http://id.loc.gov/vocabulary/carriers.html&gt; sets, in addition to
Schema.org Types (at least CreativeWork).
~Richard
Richard Wallis
Founder, Data Liberate
http://dataliberate.com
Linkedin: http://www.linkedin.com/in/richardwallis
Twitter: @rjw
On 30 November 2016 at 08:48, Osma Suominen &lt;notifications@github.com&gt;
wrote:
&gt; @thadguidry &lt;https://github.com/thadguidry&gt; Thanks for the advice. Indeed
&gt; I was already looking at using additionalType to link to either the RDA
&gt; Vocabulary or BIBFRAME (or even both).
&gt;
&gt; I also looked at the Content-Carrier
&gt; &lt;https://www.w3.org/community/schemabibex/wiki/Content-Carrier&gt; proposal,
&gt; which suggests linking to Wikipedia through the Product Types Ontology, but
&gt; it didn't seem to work very well for me because many of the types are not
&gt; represented as Wikipedia pages since the perspective is so different - e.g.
&gt; MixedMaterial &lt;http://id.loc.gov/ontologies/bibframe.html#c_MixedMaterial&gt;
&gt; is a Work subclass in BIBFRAME, but a Wikipedia page about "mixed material"
&gt; wouldn't make sense.
&gt;
&gt; —
&gt; You are receiving this because you are subscribed to this thread.
&gt; Reply to this email directly, view it on GitHub
&gt; &lt;https://github.com/schemaorg/schemaorg/issues/1448#issuecomment-263816383&gt;,
&gt; or mute the thread
&gt; &lt;https://github.com/notifications/unsubscribe-auth/AHVdIEd-DWa8f7h4oxgWnImAlTiPMfTSks5rDThEgaJpZM4K-49j&gt;
&gt; .
&gt;
#### new comment by 986438 ####
@osma Wikidata is the correct place to create a new topic page if there isn't one already that fits your need.  I myself had to create many new topic pages just to get the Schema.org - Wikidata mapping done :)
</t>
  </si>
  <si>
    <t>Expand domain of video to Thing?</t>
  </si>
  <si>
    <t xml:space="preserve">Following on from an issue (#1446) regarding some errors in an example, it seems the intention of the creator of the example was to attach a [video](http://schema.org/video) property to a MusicGroup type, to link to a video of the group in question.
As the domainIncludes of _video_ is only _CreativeWork_ this is not possible. 
We could propose extending the domain to include _MusicGroup_ but that would only address a simple symptom of a potentially broader problem.
In this age of Snapchat, YouTube, etc., etc., there is a blurring of boundaries between what is an image or a video (moving) image.  How do we classify an IPhone Live Photo for example?
In the current Schema.org structure any _Thing_ can have an _image_.  Is it time to say that say any _Thing_ can also have a video image?
This could be addressed either by changing the domain of _video_ from _CreativeWork_ to _Thing_, or adding _VideoObject_ to the range of _image_.
Discuss...
</t>
  </si>
  <si>
    <t xml:space="preserve">#### new comment by 7320889 ####
This overlaps with issue #292 (something I'd really like to see resolved). The original request/discussion was also about expanding the domain of ```video``` to ```schema.org/Thing```.
#### new comment by 170265 ####
On the blurred lines front, we could also decide 'video' is a special case (subproperty) of 'image', i.e. image(s) that move. 
#### new comment by 7320889 ####
Sorry to be nitpicky but I don't see a video as images that move. At best it's an collection of images that should be watched in a specific order (at a certain speed).
Now I understand the reluctance to keep adding new properties to ```schema.org/Thing``` but given the fact video plays such an important role on the web nowadays and that you can find videos about any type of thing, wouldn't it just be easiest to add ```video``` to ```schema.org/Thing```.
It would actually resolve some of the real world issues webmasters have.
#### new comment by 13315406 ####
I'm just revisiting this (in respect of Tourism) and believe @jvandriel's suggestion of adding video to Thing makes sense
#### new comment by 986438 ####
@RichardWallis just one bit of a worry... it might be used as a mentioned....rather than a sameAs...or about or all of them.  We need to be clear about what we want in the description.
#### new comment by 4692272 ####
+1 to adding to Thing. 
#### new comment by 9478951 ####
Hi, from a Tourism industry perspective I support the idea of adding video content to anything that can be of interest to potential tourists.
@thadguidry @RichardWallis regarding the implementation, in order to simplify the work of a developer, I would argue for directly adding the **video** property to the Thing class. The video could be a VideoObject or a URL (e.g. a link to Youtube). As a matter of detail, I understand this would imply removing this property from CreativeWork.
#### new comment by 13315406 ####
Taking the lead from the description of the image property:
    A video of the item. This can be a URL or a fully described ImageObject.
#### new comment by 4692272 ####
Speaking of CreativeWork, we may want to add a property for ```embeddedVideo``` to cover the current definition of ```video```.
</t>
  </si>
  <si>
    <t>Errors in MusicGroup Example</t>
  </si>
  <si>
    <t xml:space="preserve">MusicGroup Example ([eg-14](http://schema.org/MusicGroup#eg-14)) contains errors.
See [email discussion](https://lists.w3.org/Archives/Public/public-schemaorg/2016Nov/0066.html) regarding interactionStatistic property wrongly assigned to a MusicGroup Type.
&gt; In the course of writing a Perl module to parse JSON-LD, I have been feeding the examples to it as a test. Tried for an embarrassingly long time to figure out why this MusicGroup entry was failing the tests before realizing it's probably not supposed to be a MusicGroup.
&gt; 
&gt; It appears on https://schema.org/interactionStatistic among other places - and AFAICT MusicGroups never get interactionStatistics. Am I missing something, or is that just a wrong @type?
...
&gt; I think you have identified a bit of a confused example.
&gt; 
&gt; At first it looks like a reasonable description of a _MusicGroup_, with _events_ and _tracks_.  However as you have spotted, not only do some of the nested _MusicRecording_ types validly have _interactionStatistic_ properties, the _MusicGroup_ also has one.  Which is not valid.   I also note that there is a _video_ property which is not valid for _MusicGroup_.
&gt; 
&gt; The question obviously is, what was the intension of creator of the example.
&gt; 
&gt; Looking at the other serialisations, including the surrounding html, I believe the ‘interaction’ being described (for the _MusicGroup_, not the _MusicRecordings_) is probably better described using a _review_ property, taking a _Review_ type.
&gt; 
This issue focused on _interactionStatistic_ - Raised a separate issue (#1447) to discuss _video_.
</t>
  </si>
  <si>
    <t>Allow openingHours as property of ContactPoint</t>
  </si>
  <si>
    <t xml:space="preserve">As discussed in https://lists.w3.org/Archives/Public/public-schemaorg/2016Nov/0050.html onwards, it would be helpful if I could use schema:openingHours on a schema:ContactPoint. Currently, schema:openingHours can only be used on a CivicStructure or a LocalBusiness, which seems overly restrictive.
The particular case is the EC's ISA Programme Core Organisation Vocabulary where I want to provide a contact point for the organisation. That contact point (there may be many) will have regular opening hours (e.g. Mo-Fr 09:00-17:00) which is nice and simple, as well as exceptions (Christmas Day etc).  The OpeningHoursSpecification class supports all this but it requires simple statements to be expressed in a complex manner. The 2nd example given for OpeningHoursSpecification is helpful in that it shows how to do exactly what I'd like to do - give the generic opening hours as text and then the exceptions in a complex format. But it does it for a Store, a subclass of LocalBusiness. A single Civic Structure may house several public organisations and each of those may have different contact points so I need more flexibility without, I hope, requiring the kind of markup bloat necessary to specify that on schema:Monday the contact point opens at 09:00 and closes at 17:00; on schema:Tuesday it opens at 09:00 and closes at 17:00 etc. etc.
</t>
  </si>
  <si>
    <t xml:space="preserve">#### new comment by 170265 ####
Sounds sensible enough to me. Any objections?  @vholland @chaals @tmarshbing @nicolastorzec  @mfhepp @scor @rvguha @betehess
#### new comment by 4135291 ####
Very useful
I have use cases for e-commerce and e-government.
Regards
Jean
Jean Delahousse
Independent Consultant
Semantic technologies, Linked Open Data
https://fr.linkedin.com/in/jeandelahousse
delahousse.jean@gmail.com  &lt;delahousse.jean@gmail.com&gt;
mob +33 6 01 22 48 55
skype jean.delahousse
2016-11-25 16:13 GMT+01:00 Dan Brickley &lt;notifications@github.com&gt;:
&gt; Sounds sensible enough to me. Any objections? @vholland
&gt; &lt;https://github.com/vholland&gt; @chaals &lt;https://github.com/chaals&gt;
&gt; @tmarshbing &lt;https://github.com/tmarshbing&gt; @nicolastorzec
&gt; &lt;https://github.com/nicolastorzec&gt; @mfhepp &lt;https://github.com/mfhepp&gt;
&gt; @scor &lt;https://github.com/scor&gt; @rvguha &lt;https://github.com/rvguha&gt;
&gt; @betehess &lt;https://github.com/betehess&gt;
&gt;
&gt; —
&gt; You are receiving this because you are subscribed to this thread.
&gt; Reply to this email directly, view it on GitHub
&gt; &lt;https://github.com/schemaorg/schemaorg/issues/1444#issuecomment-262976401&gt;,
&gt; or mute the thread
&gt; &lt;https://github.com/notifications/unsubscribe-auth/AD8Ze0enB_jwAOFXc7k5xTwRqBkggEyRks5rBvsTgaJpZM4K7wS8&gt;
&gt; .
&gt;
#### new comment by 5252362 ####
Sounds very reasonable. A business may have multiple contact points (e.g,
phone, email, etc.) each with its own opening hours.
guha
On Fri, Nov 25, 2016 at 7:13 AM, Dan Brickley &lt;notifications@github.com&gt;
wrote:
&gt; Sounds sensible enough to me. Any objections? @vholland
&gt; &lt;https://github.com/vholland&gt; @chaals &lt;https://github.com/chaals&gt;
&gt; @tmarshbing &lt;https://github.com/tmarshbing&gt; @nicolastorzec
&gt; &lt;https://github.com/nicolastorzec&gt; @mfhepp &lt;https://github.com/mfhepp&gt;
&gt; @scor &lt;https://github.com/scor&gt; @rvguha &lt;https://github.com/rvguha&gt;
&gt; @betehess &lt;https://github.com/betehess&gt;
&gt;
&gt; —
&gt; You are receiving this because you were mentioned.
&gt; Reply to this email directly, view it on GitHub
&gt; &lt;https://github.com/schemaorg/schemaorg/issues/1444#issuecomment-262976401&gt;,
&gt; or mute the thread
&gt; &lt;https://github.com/notifications/unsubscribe-auth/AFAlCi6wDTW9pFBJW68LkgV-9NHzHfPnks5rBvsTgaJpZM4K7wS8&gt;
&gt; .
&gt;
#### new comment by 986438 ####
@danbri Just make sure we clean up the description on openingHours 
"The general opening hours for a business **or a contact at a business** ..."
#### new comment by 170265 ####
I should note that we also have a similar construct for handling multiple *departments* of an Organization, each with associated contact/opening hour details: there is a http://schema.org/department property that can be used to relate Organizations, also http://schema.org/subOrganization / parentOrganization. So this case for ContactPoint I'd suggest may be best for those cases where it is a stretch to think of the contactable party being an organization.
#### new comment by 5252362 ####
Can't parse your last sentence, but there are many cases where there is
clearly a single department/person who has different time periods of
availability depending on how the contact is made.
In the limit, it applies even to a single individual. Contact by phone
during certain hours, by text during slightly different hrs and by email at
all hours.
guha
On Fri, Nov 25, 2016 at 11:12 AM, Dan Brickley &lt;notifications@github.com&gt;
wrote:
&gt; I should note that we also have a similar construct for handling multiple
&gt; *departments* of an Organization, each with associated contact/opening
&gt; hour details: there is a http://schema.org/department property that can
&gt; be used to relate Organizations, also http://schema.org/subOrganization /
&gt; parentOrganization. So this case for ContactPoint I'd suggest may be best
&gt; for those cases where it is a stretch to think of the contactable party
&gt; being an organization.
&gt;
&gt; —
&gt; You are receiving this because you were mentioned.
&gt; Reply to this email directly, view it on GitHub
&gt; &lt;https://github.com/schemaorg/schemaorg/issues/1444#issuecomment-263012498&gt;,
&gt; or mute the thread
&gt; &lt;https://github.com/notifications/unsubscribe-auth/AFAlCkhDONvQ0yd2dV7_A-m04AmX1ggnks5rBzMVgaJpZM4K7wS8&gt;
&gt; .
&gt;
#### new comment by 170265 ####
I should have said "So in this request regarding ContactPoint, I'd suggest considering first modeling things as Organizations, but if that doesn't work e.g. for individuals providing a service, sure..."
#### new comment by 3605663 ####
In response to @danbri, I'd like to note that (in a pure linked data view) an Organisation is something that exists outside the physical realm and therefor cannot have opening hours. Rather, it's the physical locations of that organisations that have opening hours. A ´LocalBusiness´ can be seen as an exception, since it specifically merges the organisation and its physical location.
#### new comment by 5252362 ####
And for better or worse, we don't live in the pure linked data view.
guha
On Mon, Nov 28, 2016 at 1:26 AM, Dieter De Paepe &lt;notifications@github.com&gt;
wrote:
&gt; In response to @danbri &lt;https://github.com/danbri&gt;, I'd like to note that
&gt; (in a pure linked data view) an Organisation is something that exists
&gt; outside the physical realm and therefor cannot have opening hours. Rather,
&gt; it's the physical locations of that organisations that have opening hours.
&gt; A ´LocalBusiness´ can be seen as an exception, since it specifically merges
&gt; the organisation and its physical location.
&gt;
&gt; —
&gt; You are receiving this because you were mentioned.
&gt; Reply to this email directly, view it on GitHub
&gt; &lt;https://github.com/schemaorg/schemaorg/issues/1444#issuecomment-263222036&gt;,
&gt; or mute the thread
&gt; &lt;https://github.com/notifications/unsubscribe-auth/AFAlClWPnNU6eDnGa9iENYoLnC0q1jiJks5rCp4pgaJpZM4K7wS8&gt;
&gt; .
&gt;
#### new comment by 4692272 ####
+1 to @rvguha. Looking at the usage, authors are conflating LocalBusiness with larger, non-physical entities. If we want to formally separate out Place and Organization, we need better examples and possibly new schema.
To the question at hand, +1 for adding OpeningHours.
#### new comment by 170265 ####
There is no "pure linked data view", in my view. Plenty of widely used RDF vocabularies from the Linked Data environment (Dublin Core, FOAF, SKOS, RSS, SIOC etc.) make very similar pragmatic tradeoffs to those we've made with schema.org.
Maybe the wording of openingHours could be tweaked to avoid "for a business". The underlying idea is to offer a simplistic division of time into periods when the entity is generally available for doing whatever it is that it does, and periods when it is broadly unavailable. There are many situations that this fails to capture perfectly, but that's neither a failing of the representation nor of the entities involved, just the unavoidable messiness of real life.
#### new comment by 3605663 ####
Real world usage will mainly follow the schema specification. By preventing real life messiness from entering the schema as much as possible, we're preventing a lot of future issues in my opinion. But yes, there's no absolute truth. :)
That said, I support Phil's suggestion of adding opening hours to a ContactPoint (rather than to Organisation). I do think that Phil means `openingHoursSpecification` rather than `openingHours`?
#### new comment by 6428741 ####
Hi Dieter,
I mean adding http://schema.org/openingHours to ContactPoint so that you 
can give the normal opening hours as structured text (Mo-Fri 
09:00-17:00) and then use the existing construct of 
schema:hoursAvailable -&gt; OpeningHoursSpecification to give the override 
for things like public holidays. This is in line with what is shown in 
the 2nd example at http://schema.org/OpeningHoursSpecification although, 
yes, that example uses openingHoursSpecification not hoursAvailable, but 
the latter is allowed on ContactPoint, the former on Place (which looks 
a tad confusing but that's life).
For others: Dieter is well aware of exactly my use case here and has 
made several very helpful comments in that context.
On 29/11/2016 13:26, Dieter De Paepe wrote:
&gt; Real world usage will mainly follow the schema specification. By preventing real life messiness from entering the schema as much as possible, we're preventing a lot of future issues in my opinion. But yes, there's no absolute truth. :)
&gt;
&gt; That said, I support Phil's suggestion of adding opening hours to a ContactPoint (rather than to Organisation). I do think that Phil means `openingHoursSpecification` rather than `openingHours`?
&gt;
-- 
Phil Archer
Data Strategist, W3C
http://www.w3.org/
http://philarcher.org
+44 (0)7887 767755
@philarcher1
#### new comment by 1728037 ####
+1 very useful.
</t>
  </si>
  <si>
    <t>http://schema.org/Product seems broken</t>
  </si>
  <si>
    <t xml:space="preserve">The page at http://schema.org/Product lacks properties that used to be there, like schema:additionalProperty,  schema:gtin13 etc. Is this intended?
</t>
  </si>
  <si>
    <t xml:space="preserve">#### new comment by 7320889 ####
I'm getting mixed results. If I check the page on my laptop there are a ton of properties missing, yet when I check the page with my phone (different IP) the page does have all properties.
#### new comment by 13315406 ####
As per #1441 - yes this is a defect which is to be fixed in the next [imminent] release.
It is something to do with in memory caching.
#### new comment by 8753880 ####
They’re now at IndividualProduct
From: Martin Hepp [mailto:notifications@github.com]
Sent: Tuesday, November 22, 2016 9:16 AM
To: schemaorg/schemaorg schemaorg@noreply.github.com
Subject: [schemaorg/schemaorg] http://schema.org/Product seems broken (#1442)
The page at http://schema.org/Product lacks properties that used to be there, like schema:additionalProperty, schema:gtin13 etc. Is this intended?
—
You are receiving this because you are subscribed to this thread.
Reply to this email directly, view it on GitHubhttps://github.com/schemaorg/schemaorg/issues/1442, or mute the threadhttps://github.com/notifications/unsubscribe-auth/AIWS2Do8CdkUSLBhDk0GRXbpuhZIx0xbks5rAvk2gaJpZM4K5fEJ.
#### new comment by 671238 ####
why? the this means millions of webpages need to be updated. 
---
martin hepp
www:  http://www.heppnetz.de/
email: mhepp@computer.org
&gt; Am 22.11.2016 um 23:00 schrieb RLRichardson notifications@github.com:
&gt; 
&gt; They’re now at IndividualProduct 
&gt; 
&gt; From: Martin Hepp [mailto:notifications@github.com] 
&gt; Sent: Tuesday, November 22, 2016 9:16 AM 
&gt; To: schemaorg/schemaorg schemaorg@noreply.github.com 
&gt; Subject: [schemaorg/schemaorg] http://schema.org/Product seems broken (#1442) 
&gt; 
&gt; The page at http://schema.org/Product lacks properties that used to be there, like schema:additionalProperty, schema:gtin13 etc. Is this intended? 
&gt; 
&gt; — 
&gt; You are receiving this because you are subscribed to this thread. 
&gt; Reply to this email directly, view it on GitHubhttps://github.com/schemaorg/schemaorg/issues/1442, or mute the threadhttps://github.com/notifications/unsubscribe-auth/AIWS2Do8CdkUSLBhDk0GRXbpuhZIx0xbks5rAvk2gaJpZM4K5fEJ. 
&gt; —
&gt; You are receiving this because you authored the thread.
&gt; Reply to this email directly, view it on GitHub, or mute the thread.
</t>
  </si>
  <si>
    <t>considering PostalAddress vs addresses in general, note that some places don't want in-person visitors</t>
  </si>
  <si>
    <t>see also https://schema.org/PostalAddress
Noting for consideration if we tidy up our contact-related vocab.
For example, consider suicide hotlines.</t>
  </si>
  <si>
    <t>Add markup for Satirical Articles (or as a subtype of NewsArticle, SatiricalNewsArticle)</t>
  </si>
  <si>
    <t xml:space="preserve">Back in 2012, I proposed a "[vocab idea: SatiricalArticle](https://lists.w3.org/Archives/Public/public-vocabs/2012Apr/0076.html)" for schema.org.
As Jason Douglas put it at the time,
&gt; so essentially you're looking for the schema.org equivalent to  **;-)** ?
At the time of the original 2012 proposal we had fairly detailed discussions but eventually did not progress the idea, in large part because it was unclear what incentive satirical publishers might have for including the markup. 
In 2016 the environment is somewhat different, and satirical news publishers may have some incentive to distinguish themselves from sites that falsely claim their innacurate stories to be true.
There were some useful suggestions that included official codes from IPTC (for news) and from EBU for TV/media, based on the idea that we can model these as a particular well-known [genre](http://schema.org/genre).  While expressing a mapping to those codes would be useful I suggest we optimize for publisher simplicity here, and address the basic case of satirical news articles through a subtype of NewsArticle called SatiricalNewsArticle.
This would complement the recent success of schema.org's fact checking markup, which adds a subtype of Review called [ClaimReview](http://pending.webschemas.org/ClaimReview) (and lists the specific claimReviewed), and would be highly topical given recent widespread attention to the problem of fake news. /cc #1061
</t>
  </si>
  <si>
    <t xml:space="preserve">#### new comment by 5252362 ####
This is a great idea. Lets do it!
#### new comment by 170265 ####
Aye aye cap'n
#### new comment by 986438 ####
@danbri NO NO NO !  Lets use the defacto global standard of Star Wars !  (not Star Trek)
#### new comment by 170265 ####
We're more in the [Pirates of the Caribbean](http://www.imdb.com/title/tt0325980/quotes) tradition around here
&gt; And thirdly, the Code is more what you'd call “guidelines” than actual rules.
#### new comment by 309976 ####
&gt; If you were waiting for the opportune moment, that was it!
#### new comment by 5252362 ####
I would prefer Star Trek.
https://www.quora.com/Which-is-better-and-why-Star-Wars-or-Star-Trek
On Fri, Nov 18, 2016 at 12:28 PM, Thad Guidry notifications@github.com
wrote:
&gt; @danbri https://github.com/danbri NO NO NO ! Lets use the defacto
&gt; global standard of Star Wars ! (not Star Trek)
&gt; 
&gt; —
&gt; You are receiving this because you commented.
&gt; Reply to this email directly, view it on GitHub
&gt; https://github.com/schemaorg/schemaorg/issues/1437#issuecomment-261633768,
&gt; or mute the thread
&gt; https://github.com/notifications/unsubscribe-auth/AFAlCk2EEoqBxdqQdzYsJu1GewV5Y7C9ks5q_gpwgaJpZM4K23r9
&gt; .
#### new comment by 5718022 ####
Kinda enjoying Potter references atm...
What about fiction, nonfiction + subtype: genre + Style?
I was thinking about genre: news, style: Article being a content genre /
style?
Others could be Style: report Style: liveCoverage
Etc.
On Tue., 22 Nov. 2016, 2:31 am R.V.Guha, notifications@github.com wrote:
&gt; I would prefer Star Trek.
&gt; 
&gt; https://www.quora.com/Which-is-better-and-why-Star-Wars-or-Star-Trek
&gt; 
&gt; On Fri, Nov 18, 2016 at 12:28 PM, Thad Guidry notifications@github.com
&gt; wrote:
&gt; 
&gt; &gt; @danbri https://github.com/danbri NO NO NO ! Lets use the defacto
&gt; &gt; global standard of Star Wars ! (not Star Trek)
&gt; &gt; 
&gt; &gt; —
&gt; &gt; You are receiving this because you commented.
&gt; &gt; Reply to this email directly, view it on GitHub
&gt; &gt; &lt;
&gt; &gt; https://github.com/schemaorg/schemaorg/issues/1437#issuecomment-261633768
&gt; &gt; ,
&gt; &gt; or mute the thread
&gt; &gt; &lt;
&gt; &gt; https://github.com/notifications/unsubscribe-auth/AFAlCk2EEoqBxdqQdzYsJu1GewV5Y7C9ks5q_gpwgaJpZM4K23r9
&gt; &gt; 
&gt; &gt; .
&gt; 
&gt; —
&gt; You are receiving this because you are subscribed to this thread.
&gt; Reply to this email directly, view it on GitHub
&gt; https://github.com/schemaorg/schemaorg/issues/1437#issuecomment-261970098,
&gt; or mute the thread
&gt; https://github.com/notifications/unsubscribe-auth/AFdABieezczYM5j_pHKVE6B8xQlfYOxKks5rAbk_gaJpZM4K23r9
&gt; .
#### new comment by 5718022 ####
Nb: https://schema.org/publication. Looks like it could be updated?
#### new comment by 170265 ####
re genre, while we should be clear how to use genre for these things I'd suggest for usability/simplicity reasons a type is worth it here.
#### new comment by 5718022 ####
More useful than first considered...
https://en.m.wikipedia.org/wiki/Genre
#### new comment by 5718022 ####
seeAlso: https://en.m.wikipedia.org/wiki/List_of_genres
Ie:
https://en.m.wikipedia.org/wiki/Mythic_fiction
https://en.m.wikipedia.org/wiki/Urban_fantasy
#### new comment by 5718022 ####
parody  would be valuable too
On Tue., 22 Nov. 2016, 3:01 am Timothy Holborn, &lt;timothy.holborn@gmail.com&gt;
wrote:
seeAlso: https://en.m.wikipedia.org/wiki/List_of_genres
Ie:
https://en.m.wikipedia.org/wiki/Mythic_fiction
https://en.m.wikipedia.org/wiki/Urban_fantasy
On Tue., 22 Nov. 2016, 2:47 am Timothy Holborn, &lt;timothy.holborn@gmail.com&gt;
wrote:
More useful than first considered...
https://en.m.wikipedia.org/wiki/Genre
On Tue., 22 Nov. 2016, 2:40 am Dan Brickley, &lt;notifications@github.com&gt;
wrote:
re genre, while we should be clear how to use genre for these things I'd
suggest for usability/simplicity reasons a type is worth it here.
—
You are receiving this because you commented.
Reply to this email directly, view it on GitHub
&lt;https://github.com/schemaorg/schemaorg/issues/1437#issuecomment-261972902&gt;,
or mute the thread
&lt;https://github.com/notifications/unsubscribe-auth/AFdABsx_uyGDZNorTTxemOTX5Oep082gks5rAbtVgaJpZM4K23r9&gt;
.
#### new comment by 170265 ####
drafted for pending section, http://webschemas.org/SatiricalArticle
</t>
  </si>
  <si>
    <t>Update style of active tab in schemaorg.css</t>
  </si>
  <si>
    <t>The border-bottom should be invisible, but since it was white and presented on a grey background, it was visible. The new border-bottom-color has the same color as the background.</t>
  </si>
  <si>
    <t>Allow telephone and email to be a ContactPoint as well</t>
  </si>
  <si>
    <t>CC @danbri 
This is mainly about http://schema.org/Person but everything that has emails and phones can need to have labels for them, in which case they become an object.
Currently, `telephone` can only be text, which means marking up even the simplest contact manager with RDFa is impossible. As a mental exercise, how would you describe the schema of this with the schema.org vocabulary? I couldn't come up with anything without making up properties.
![image](https://cloud.githubusercontent.com/assets/175836/20414519/d0e27456-ad00-11e6-9444-407375323a88.png)
I'm new to this, so if I missed something, apologies!</t>
  </si>
  <si>
    <t xml:space="preserve">#### new comment by 7320889 ####
You could specify a `ContactPoint` for each label.
```
&lt;script type="application/ld+json"&gt;
{
  "@context":"http://schema.org",
  "@type":"Person",
  "givenName":"Lea",
  "familyName":"Verou",
  "contactPoint":
  [
    {
      "@type":"ContactPoint",
      "name":"mobile",
      "telephone":"555"
    },{
      "@type":"ContactPoint",
      "name":"work",
      "email":"yolo@woot.com",
      "telephone":"1(234)"
    },{
      "@type":"ContactPoint",
      "name":"home",
      "email":"foo@bar.com"
    }
  ]
}
&lt;/script&gt;
```
#### new comment by 175836 ####
Sure, but that's a bit awkward because in my schema (and markup), I have two separate collections, and I'd rather keep them separate. This is super common, so I'm really surprised if we have to jump through such hoops to mark it up.
#### new comment by 7320889 ####
Well, you can generate the same graph output with RDFa even when you have multiple separate collections. For that to work you'd have to make use of fragment identifiers (#):
```
&lt;body vocab="http://schema.org/"&gt;
  &lt;div&gt;
    &lt;p resource="#person" typeof="Person"&gt;
      &lt;span property="givenName"&gt;Lea&lt;/span&gt; &lt;span property="familyName"&gt;Verou&lt;/span&gt;
    &lt;/p&gt;
  &lt;/div&gt;
  &lt;div&gt;
    &lt;p resource="#mobile" typeof="ContactPoint"&gt;
      &lt;span property="name"&gt;mobile&lt;/span&gt; &lt;span property="telephone"&gt;555&lt;/span&gt;
      &lt;link rev="contactPoint" href="#person"&gt;
    &lt;/p&gt;
    &lt;p resource="#work" typeof="ContactPoint"&gt;
      &lt;span property="name"&gt;work&lt;/span&gt; &lt;span property="telephone"&gt;1(234)&lt;/span&gt;
      &lt;link rev="contactPoint" href="#person"&gt;
    &lt;/p&gt;
    &lt;p resource="#home" typeof="ContactPoint"&gt;
      &lt;span property="name"&gt;home&lt;/span&gt; &lt;span&gt;Phone&lt;/span&gt;
      &lt;link rev="contactPoint" href="#person"&gt;
    &lt;/p&gt;
  &lt;/div&gt;
  &lt;div&gt;
    &lt;p resource="#home"&gt;
      &lt;span&gt;home&lt;/span&gt; &lt;span property="email"&gt;foo@bar.com&lt;/span&gt;
    &lt;/p&gt;
    &lt;p resource="#work"&gt;
      &lt;span&gt;work&lt;/span&gt; &lt;span property="email"&gt;yolo@woot.com&lt;/span&gt;
    &lt;/p&gt;
    &lt;p resource="#other" typeof="ContactPoint"&gt;
      &lt;span property="name"&gt;other&lt;/span&gt; &lt;span&gt;Email&lt;/span&gt;
      &lt;link rev="contactPoint" href="#person"&gt;
    &lt;/p&gt;
  &lt;/div&gt;
&lt;/body&gt;
```
#### new comment by 175836 ####
Hi @jvandriel,
I appreciate your willingness to help, but both of these solutions are hacks to get around a lacking in schema.org. There are always workarounds, that doesn't mean the schema shouldn't be fixed. And I don't want to use RDFa, I want to use JSON-LD, which is templated into RDFa with JS.
#### new comment by 170265 ####
Improving our vocabulary in this area would be good. Care to make a specific detailed proposal, @LeaVerou ? See also https://github.com/schemaorg/schemaorg/issues/238 
(and thanks for the workaround, @jvandriel :)
#### new comment by 7320889 ####
Sorry I wasn't able to help you out @LeaVerou (I guess I don't fully grasp what you're trying to accomplish) - makes me curious to see a proposal though.   :)
#### new comment by 175836 ####
@danbri My proposal is in the the title: Allow ContactPoint as a value for telephone and email, not just Text. :)
#### new comment by 7320889 ####
OK, let's say ContactPoint is a valid value for ```email``` and ```telephone```, than the output would be such:
```
&lt;script type="application/ld+json"&gt;
{
  "@context":"http://schema.org",
  "@type":"Person",
  "givenName":"Lea",
  "familyName":"Verou",
  "email":
  [
    {
      "@type":"ContactPoint",
      "name":"home",
      "email":"foo@bar.com"
    },{
      "@type":"ContactPoint",
      "name":"work",
      "email":"yolo@whoot.com"
    },{
      "@type":"ContactPoint",
      "name":"other",
      "email":"Email"
    }
  ],
  "telephone":
  [
    {
      "@type":"ContactPoint",
      "name":"mobile",
      "telephone":"555"
    },{
      "@type":"ContactPoint",
      "name":"work",
      "telephone":"1(234)"
    },{
      "@type":"ContactPoint",
      "name":"home",
      "telephone":"Phone"
    }
  ]
}
&lt;/script&gt;
```
Is this what you're looking for? (it seems reasonable to me)
#### new comment by 13315406 ####
On the subject of telephone, is it not time to implement Pull Request [#757](https://github.com/schemaorg/schemaorg/pull/75) 
#### new comment by 5718022 ####
http://www.w3.org/TR/vcard-rdf/ relates to #757?
On Tue., 22 Nov. 2016, 3:33 am Richard Wallis, notifications@github.com
wrote:
&gt; On the subject of telephone, is it not time to implement Pull Request #757
&gt; https://github.com/schemaorg/schemaorg/pull/75
&gt; 
&gt; —
&gt; You are receiving this because you are subscribed to this thread.
&gt; Reply to this email directly, view it on GitHub
&gt; https://github.com/schemaorg/schemaorg/issues/1435#issuecomment-261990537,
&gt; or mute the thread
&gt; https://github.com/notifications/unsubscribe-auth/AFdABjT8bAZisF2r7GpK82VYiuj5_8rNks5rAcf1gaJpZM4K2AgR
&gt; .
#### new comment by 13315406 ####
Ooops - paste error - yes I did mean #757.
#### new comment by 175836 ####
@jvandriel Yes, exactly!
#### new comment by 7320889 ####
**To sum it all up:**
1. Allow ```ContactPoint``` as expected value for ```address```(?), ```email```, ```faxNumber``` and ```telephone```
2. Allow ```address``` as property for ```Contactpoint```?
3. and while we're at it, Allow ```openingHours``` as property for ```ContactPoint```( #1444)
Anything else?
#### new comment by 3605663 ####
I actually prefer jvandriels first suggestion. A `ContactPoint` sounds like something that would be used to aggregate multiple ways of contact.
A counter suggestion:
- Introduce `EmailAddress`, `FaxNumber`, ... as types of `telephone`, `fax`, ...
```
{
  "@context":"http://schema.org",
  "@type":"Person",
  "givenName":"Lea",
  "familyName":"Verou",
  "email":
  [
    {
      "@type":"EmailAddress",
      "name":"foo@bar.com",
      "description": "home"
    },{
      "@type":"EmailAddress",
      "name":"work@bar.com",
      "description": "work"
    },{
      "@type":"EmailAddress",
      "name":"other@stuff.com",
      "description": "other"
    }
  ],
  "telephone":
  [
    {
      "@type":"TelephoneNumber",
      "name":"+00 123 456",
      "description": "mobile"
    },{
      "@type":"TelephoneNumber",
      "name": "+00 456 789",
      "description":"work"
    }
  ]
}
```
#### new comment by 7320889 ####
Well, if you want to bundle the properties of the different instances of ```ContactPoint``` (like in my first example) you can, for example, use the ```name``` value of each ```ContactPoint``` as values for fragment identifiers (which coalesces the different instances of ```ContactPoint```).
```
&lt;script type="application/ld+json"&gt;
{
  "@context":"http://schema.org",
  "@type":"Person",
  "givenName":"Lea",
  "familyName":"Verou",
  "email":
  [
    {
      "@id":"#home",
      "@type":"ContactPoint",
      "name":"home",
      "email":"foo@bar.com"
    },{
      "@id":"#work",
      "@type":"ContactPoint",
      "name":"work",
      "email":"yolo@whoot.com"
    },{
      "@id":"#other",
      "@type":"ContactPoint",
      "name":"other",
      "email":"Email"
    }
  ],
  "telephone":
  [
    {
      "@id":"#mobile",
      "@type":"ContactPoint",
      "name":"mobile",
      "telephone":"555"
    },{
      "@id":"#work",
      "@type":"ContactPoint",
      "name":"work",
      "telephone":"1(234)"
    },{
      "@id":"#home",
      "@type":"ContactPoint",
      "name":"home",
      "telephone":"Phone"
    }
  ]
}
&lt;/script&gt;
```
So I don't see any need for your counter suggestion @DieterDePaepe.
</t>
  </si>
  <si>
    <t>Consider an example (and any extra properties) to capture research talks</t>
  </si>
  <si>
    <t>Suggested by [Peter Brusilovsky](http://www.sis.pitt.edu/~peterb) 
&gt; Research talks as a special kind of event - they do have time, location, and details, as other events, but they also have organization (that host the talk), speaker (person), organizer (person), possible links to presented paper, slides, video (all important media objects). You can see all these for almost every talk in http://halley.exp.sis.pitt.edu/comet/calendar.do 
Ingredients
We have the (somewhat vague) http://schema.org/EducationEvent as well as http://pending.schema.org/CourseInstance for describing a particular event that is part of a course. We also have http://pending.schema.org/EventSeries to capture a series of events.
CourseInstance has an 'instructor' property, which would perhaps be ok for 'speaker'. We also do have 'organizer' as well as 'performer'. I'm not sure what terms best work for pointing to paper/slides/video but there are at least ScholarlyArticle and VideoObject for some of that. Let's try to pull together an example and make sure we have no vocab missing for the common case.</t>
  </si>
  <si>
    <t xml:space="preserve">#### new comment by 658047 ####
Attaching 'instructor' to EducationEvent seems sensible enough. 
I don't think instructor is the same as presenter/speaker at a research event, the difference is similar to that between a research journal and a text book (difficult to define but normally easy to recognise).
</t>
  </si>
  <si>
    <t>clarify implicity of web page  and when to use type WebPage</t>
  </si>
  <si>
    <t xml:space="preserve"> I saw hundreds of examples and a lot of different approach and contradiction in marking up html with microdata, maybe because it's still not clear what is the purpose of . As stated in documentation, the main purpose of microdata is to help search engine to better understand the content of a web page, and since definition of type WebPage is: "[...] _Every web page is implicitly assumed to be declared to be of type WebPage_ [...]",  my understanding is that using type WebPage as top level I'm declaring that my web page (implicitly assumed) main topic is a WebPage created by someone else, as using type Article I'm saying that my web page main topic is an article wrote by someone else, but is that correct and is this what I want to obtain? I suppose that a lot of people are confused like I am, so please clarify when to use WebPage and correct some examples on schema.org, I saw a lot of contradictions also there. In a few word, just confirm if it is ok to use type of CreativeWorks just specifying what is the main entity,if it can be done even in a very nested element or any other sub-type, in order to highlight the main topic, or if it is better to have the main topic as top level nesting all other information inside it, or if it is ok also to have more than one top level specifying which of them is the main topic, this would help to have a common sense and a standard way for marking up.</t>
  </si>
  <si>
    <t>Feature Request: LocalBusiness -&gt; store -&gt; MedicalSupplies</t>
  </si>
  <si>
    <t>https://schema.org/Store I would like to feature request a store type of Medical Supplies.</t>
  </si>
  <si>
    <t xml:space="preserve">#### new comment by 495968 ####
I would be interested in this, too, for several clients.
That makes sense in view that we have something for many so far:
AutoPartsStore
BikeStore
BookStore
ClothingStore
ComputerStore
ConvenienceStore
DepartmentStore
ElectronicsStore
Florist
FurnitureStore
GardenStore
GroceryStore
HardwareStore
HobbyShop
HomeGoodsStore
JewelryStore
LiquorStore
MensClothingStore
MobilePhoneStore
MovieRentalStore
MusicStore
OfficeEquipmentStore
OutletStore
PawnShop
PetStore
ShoeStore
SportingGoodsStore
TireShop
ToyStore
WholesaleStore
Is there a better way to go about this than to create a new attribute object?
#### new comment by 986438 ####
We currently have the http://Schema.org/naics property that can be used to
classify the type of Retail Store (and in a way, the type of products that
the Retail Store sells).  "Medical Supplies - Store"
For the use case of a Medical Supplies store, you would use Naics Code
446199 - All other health and personal care stores
https://www.census.gov/econ/isp/sampler.php?naicscode=446199&amp;naicslevel=6
Naics covers only the general types of Retail Stores unfortunately, and for
niche product selling, it resorts to using a generic Naics code like "all
other types...blah blah".
The most appropriate way to handle a use case where Naics does not help
further classify, is instead....
just use http://schema.org/additionalType and supply the URL of that
additional type of Store... perhaps for Medical Supplies you could use
http://id.loc.gov/authorities/subjects/sh00005773 but that would be telling
folks that your type of Local Store is a type of "Medical Supplies"... not
exactly what your trying to say... your trying to say it sells products in
that category... so yes...it can be improved I think by switching out the
Naics property to be a property called "industry" and have it expect a type
of Text, URL, or Naics code.
#### new comment by 495968 ####
I appreciate your answer, Thad.
When adding http://schema.org/additionalType and a URL of that additional type of Store, can you add clarity as to if where and how on an individual page you would add this? I am testing a lot of applications. 
It seems best, in general, if additonalType is used it is best if schema.org descriptions that are used match the corresponding human-facing content.
#### new comment by 986438 ####
&gt; I appreciate your answer, Thad.
&gt; 
&gt; When adding http://schema.org/additionalType and a URL of that additional
&gt; type of Store, can you add clarity as to if where and how on an individual
&gt; page you would add this? I am testing a lot of applications.
&gt; 
&gt; http://schema.org/additionalType is at the Thing level... so you can add it
&gt; in whenever and wherever you need to.
&gt; 
&gt; It seems best, in general, if additonalType is used it is best if
&gt; schema.org descriptions that are used match the corresponding
&gt; human-facing content.
&gt; 
&gt; You lost me on this.  Can you reiterate with a good use case example and
&gt; question around it ?  Then I'll try to answer as best I can.
#### new comment by 495968 ####
Okay, I will thin this to one page and use example.
Question: Concerning Correct Use of JSON "additionalType"?
Schema.org lets us know how additionalType can be used for a product, but what is current and correct for a LocalBusiness or Person when used on an article page? Is there a way to use additionalType to expound on the article subject? I have written this article because I do SEO/SEM currently for 3 medical client sites. 
So how should one use Wikipedia or Wikidata to further define my business services using an entry that relates to my business type AND niche here? Because the article is about SEO/schema for  Medica Diagnosis or Medical Research, what is the incorrect use of the wiki entry?
Is the following code example considered acceptable? Does Google regard this as adding information from a trusted source - Wikipedia ( being that it contributes value for defining what the article is about)? 
Or is it better to add the definition visibly in the body of the article and credit (with a link) Wikipedia for it?
&lt;script type="application/ld+json"&gt;
{
    "@context": "http://schema.org",
    "@type": "LocalBusiness",
    "address": {
        "@type": "PostalAddress",
        "addressLocality": "Farmington",
        "addressRegion": "MN",
        "streetAddress": "621 Oak St",
        "postalCode": "55024",
        "addressCountry": "USA"
    },
    "description": "Helping companies advance in search and make better marketing and business decisions.",
    "name": "Hill Web Creations",
    "telephone": "16512062410",
    "additionalType": ["https://en.wikipedia.org/wiki/Medical_diagnosis", 
"https://en.wikipedia.org/wiki/Medical_research"],
    "sameAs": ["https://www.facebook.com/Hill-Web-Marketing-1795387700688037/","https://twitter.com/essentialskill","https://www.linkedin.com/in/jeanniehill1",
"https://www.pinterest.com/HillWeb/",
"http://www.slideshare.net/jhill510",   
"https://plus.google.com/+HillwebcreationsMinneapolisMarketing"]
}
&lt;/script&gt;
Here is the web page in question: &lt;a href="https://www.hillwebcreations.com/medical-search-technology-relies-on-google-alphabet-big-data/"&gt;Medical Search Technoloogy&lt;/a&gt;.
#### new comment by 986438 ####
@jeannieh  of course.  Your talking about Article http://schema.org/Article , and notice that it can use the "about" property from CreativeWork...that "about" property expects a type of Thing...and I already said that Thing has a property for additionalType.
You wrote an article about "Medical Search Technology"...now use Thing-&gt;additionalType to classify what Medical Search Technology IS A class of...maybe its just a http://schema.org/Product ? who knows, depends on your context there.
If the article is about Medical Research...then use additionalType to classify what "Medical Research" IS A type of... probably just a http://schema.org/BusinessFunction or it might be also a http://schema.org/Specialty or even a http://schema.org/OrganizationRole or a http://schema.org/Service ...
(and you don't necessarily have to use additionalType to expand about subject in your "about" property...instead you could just use http://schema.org/sameAs and point to a url that further explains your talking about THIS kinda "Medical Research" as defined by NIH or this https://www.wikidata.org/wiki/Q2752427
See our full list of types: http://schema.org/docs/full.html
and upcoming types: http://webschemas.org/docs/full.html
(also, this is kinda wrong...your saying that Hill Web Creations IS A Medical Diagnosis and also IS A Medical Research... no, that's not really what you wanted to say...you wanted to say that your in the Business of those domains or concepts.... use Naics for that if your doing business in North America)
( Outside of North America...I have said that Schema.org probably wants to rethink the Naics property and instead flip it around an make it an "industry" property and expect not only /naics property but also /text and /url ... I have not opened an issue for this..but you or @inetbiz could.)
</t>
  </si>
  <si>
    <t>add Technology/Technique attribute to Science Dataset</t>
  </si>
  <si>
    <t xml:space="preserve">as per discussion with the Bioschema group at the Rothamsted meeting.
property: Technology (syn:Technique)
description: which data acquisition techniques were used to produce "variable measured"
Use case:
to be able to find datasets by data acquisition methodology(ies) used and associated to a 'variable measured'
example1: 
variable measured: molecule concentration
technology/technique: "mass spectrometry" or "nmr spectroscopy" or "colorimetry" or "immunofluorescence" ...
example2: 
variable measured: depression rating
technology/technique: "Zung Scale" or "HAM-D" or "Beck Depression Inventory" ...
Note:
Review health-lifescience objects and attributes:
https://health-lifesci.schema.org/MedicalTest (o)
https://health-lifesci.schema.org/usesDevice (p)
https://health-lifesci.schema.org/MedicalDevice (o)
</t>
  </si>
  <si>
    <t xml:space="preserve">#### new comment by 170265 ####
I think this is a good idea. We should think about a clear property name, and a definition that clarifies that we're not attempting a full representation here for (e.g. sensor) measurements.
#### new comment by 170265 ####
How about calling it "measurementTechnique" (applies to types: Dataset, DataDownload, perhaps DataCatalog for small homogenous collections, value: Text or (perhaps?) URL).
Draft: 
measurementTechnique: "A description of a technique or technology used in a Dataset (or  DataDownload, DataCatalog), corresponding to the method used for measuring the variable(s) which may be described with one or more variableMeasured properties. "
For example, if variable measured is: molecule concentration, measurementTechnique could be: "mass spectrometry" or "nmr spectroscopy" or "colorimetry" or "immunofluorescence". If the variableMeasured is "depression rating", the 
measurementTechnique could be "Zung Scale" or "HAM-D" or "Beck Depression Inventory".
_Open Issues_
If we have several variableMeasured properties recorded for some given data object, we have the problem of being clear which technique goes with which variableMeasured. Since variableMeasured allows for a PropertyValue structure as its value, suggest that we allow measurementTechnique to optionally be attached at that level, so that the grouping detail is preserved.
#### new comment by 517736 ####
Agreed on both, definition + reliance on propertyValue structure.
#### new comment by 170265 ####
How does http://pending.webschemas.org/measurementTechnique look?
#### new comment by 170265 ####
Talking with Natasha Noy, there's still a problem maybe. We discussed adding URL range to variableMeasured for well known codes to be cited by URL/URI identifiers. 
1. We have measurementTechnique data
2. We have several variableMeasured to describe
3. each has a well known URL, since we then wouldn't use PropertyValue
In this case it may be that well known URLs for variableMeasured are best represented via sameAs on the PropertyValue, even if that is a bit verbose. Not clear if these 3 conditions will be common.
#### new comment by 608303 ####
Jumping in late: a W3C/OGC working group has been developing a revised version of the 'Semantic Sensor Network' ontology [1]. A core vocabulary has been factored out, known as SOSA (Sensors, Observations, Samples and Actuators) which is intended to have a scope suitable for schema.org . In place of 'variableMeasured' SOSA has **sosa:observedProperty**, whose value is expected to be a **sosa:ObservableProperty** [2] 
ObservableProperty is intended to name a property-type, like color, mass, temperature, which appears to match the description on https://developers.google.com/search/docs/data-types/datasets . 
However, in the formal definition http://pending.webschemas.org/variableMeasured the range is given as _PropertyValue_ which appears to imply a value like 'red', or '1 kg' or '35degC' rather than _PropertyType_. 
So, two items of feedback: 
1. consider renaming variableMeasured to observedProperty 
2. clarify range, so that it is clear that it is the semantic property type, not the number of classifier which is the property _value_
[1] http://w3c.github.io/sdw/ssn/ - also includes alignments with OGC O&amp;M, OBOE, prov-o
[2] http://w3c.github.io/sdw/ssn/#features-of-interest-and-properties 
#### new comment by 986438 ####
@dr-shorthair PropertyValue holds both sides.  The "name" and "value".  Where the "name" can use the propertyId or description fields ... and the value uses the value field (along with other fields if needed like maxValue and valueReference.  And we allow structure for both sides, or it can be just freeform text string.  Your ObservablePropety is just the "name" side and not the "value" side, correct ?  I.E. "the height of a tree" and not also its "12 feet".
 http://pending.webschemas.org/PropertyValue
UPDATE:  @dr-shorthair Actually, I think I just found the "value" side  in SOSA, looks like Observations are made and values are stored in a Result http://w3c.github.io/sdw/ssn/#SOSAResult  ??
Another question I have, if that is true, is that if your SOSAResult is equivalent to our http://pending.webschemas.org/value or closer to our http://pending.webschemas.org/QuantitativeValue ?
</t>
  </si>
  <si>
    <t>Add "WebAPI" type</t>
  </si>
  <si>
    <t>At the moment Schema.org don't have appropriate type to describe Web APIs.
By WebAPI I mean any API which uses HTTP/HTTPS as transport mechanism including REST API, SOAP, GraphQL, etc.
At the moment there is no scalable mechanism to discover publicly available APIs on the internet.
Closest solution so far is API catalogs, and for the last two year, I have been maintaining [my own](https://APIs.guru).
But it's hard to maintain and impossible to scale.
On the other hand, almost all public APIs have dedicated HTML pages where they can use Schema.org types.
Ideally it should have fields like:
  - Title, Description, Logo
  - License, ToS
  - Support contacts
  - Version, e.g. `1.0.0`
  - list of base URLs, e.g. http://api.example.com/v1, https://api.example.com/v1/
  - Type of service: RESTful, SOAP, GraphQL
  - Link to [API Description](https://en.wikipedia.org/wiki/Overview_of_RESTful_API_Description_Languages)
I want to work on a PR adding `WebAPI` type to `schema.org`.
Can you please advice which base type should I derive it from?
And should I submit it as PR or you have some formal procedure?</t>
  </si>
  <si>
    <t>#### new comment by 11330577 ####
This would complement work done here:
  http://webdatacommons.org/structureddata/
#### new comment by 8336157 ####
@jaygray0919 It will benefit entire developers community since a huge amount of data can be accessed only through Web APIs. And for many companies describing their existing Web APIs will be the first step toward Linked Data.
#### new comment by 8336157 ####
@danbri @RichardWallis I'm ready to start working on PR, can you please answer my questions?
&gt; Can you please advice which base type should I derive it from?
&gt; And should I submit it as PR or you have some formal procedure?
#### new comment by 13315406 ####
@IvanGoncharov apologies for being a bit slow in responding.
I can see the basic need for something like this - I would like to see some indication of who would apply it to their sites (other than yourself of course).
Most of the properties you describe could be generally available via any Type in Schema (Title (name), description, URLs, etc.) and via the organization Offering the API (Service?) (Logo, Contacts etc.)
As to a base type to enhance or subtype, my inclination is to look at [EntryPoint](http://schema.org/EntryPoint) which is generally describing something similar.  Not sure if we just enhance that type with a few more specific properties, or create a more specific subtype for API (do we need to constrain it to WebAPI ?)
In the current structure EntryPoint is accessed via the target property of [Action](http://schema.org/Action) and its subtypes.    Maybe a new _APIAction_ subtype would work here.  This would enable that a description of the Organization/Service that is providing the API to be linked to the actual API description via potentialAction.
#### new comment by 986438 ####
@RichardWallis I've pinged David and Wendell from [ProgrammableWeb.com](http://www.programmableweb.com) to voice their opinions here as well.  Hopefully they respond shortly.
#### new comment by 6643130 ####
Hey all, I've received @thadguidry's email and replied. As you can imagine, this is an issue that is core to our mission. It's practically our purpose in life. So, we do spend a disproportionate amount of our time thinking about API discovery and search and developing an understanding of what exactly developers want when they start to look for APIs. So, we certainly appreciate the outreach to better understand what role we can play.
#### new comment by 8336157 ####
&gt; I can see the basic need for something like this - I would like to see some indication of who would apply it to their sites (other than yourself of course).
@RichardWallis I think it's most important question and should be answered before technical ones.
And it should be answered by API owners and DX guys so I publish a post on our blog asking for feedback: https://blog.apis.guru/api-discovery-can-we-do-better-2336706d5407
#### new comment by 18193 ####
This is a great idea.
Nitpick: I'm not sure "web" is the best name for the type of APIs you're talking about, basically 3rd party APIs. HTTP is certainly the most common transport these days but that might not always be the case. Also, "web" generally implies hypertext (of course that's the "H" in HTTP but almost no APIs actually use hypertext)
#### new comment by 11100 ####
...so 'net API' instead of 'web API'?
#### new comment by 60755 ####
Hey Guys,
We at faasos (on-demand-delivery)-would love to have these openly discoverable api schema for our public api's.
URL : www.faasos.com
#### new comment by 3534244 ####
&gt; I'm not sure "web" is the best name for the type of APIs you're talking about, basically 3rd party APIs. HTTP is certainly the most common transport these days but that might not always be the case. Also, "web" generally implies hypertext (of course that's the "H" in HTTP but almost no APIs actually use hypertext)
With WebSockets and WebRTC, this is becoming less and less true.
#### new comment by 2142 ####
@clearbit would love to see this.
#### new comment by 9435918 ####
Hey!
I really like this idea since it will make API discovery smoother
#### new comment by 7451205 ####
As someone who already lost countless hours trying to find good APIs, I totally back up this idea.
A lot of people not in tech complained about how programming looks complex by lack of documentation or visibility - I tend to disagree because this is less and less true - and this is definitely a change needed to welcome even more people into writing their own stuff.
#### new comment by 12283 ####
This sounds a lot like [Hydra](http://www.hydra-cg.com/)'s [`ApiDocumentation`](http://www.hydra-cg.com/spec/latest/core/#discovering-a-hydra-powered-web-api). Please have a look; perhaps there's something that could be learned one way or another.
@tlrobinson:
&gt; Nitpick: I'm not sure "web" is the best name for the type of APIs you're talking about, basically 3rd party APIs. HTTP is certainly the most common transport these days but that might not always be the case. Also, "web" generally implies hypertext (of course that's the "H" in HTTP but almost no APIs actually use hypertext)
But won't you agree that having a document describing your API and perhaps even being so bold as to **linking** to your initial API endpoint, would make at least the Web API description a hypertext format?
#### new comment by 8688217 ####
We (WhereIsMyTransport) would be very interested.  
#### new comment by 207186 ####
We ([stitchdata.com](http://www.stitchdata.com)) extract data from dozens of APIs.  We think this is a great idea. +1
#### new comment by 1264057 ####
+1
#### new comment by 1042226 ####
Would love to see this happen.
#### new comment by 30287 ####
EntryPoint would seem to be a good type for individual API calls (which should definitely have their own type). But overall API should probably be a Service. Net and/or Web API could be subtype of API
#### new comment by 6643130 ####
On ProgrammableWeb, we are making reference more and more to "networkable"
APIs vs. just Web (HTTP) APIs. The latest data model behind our directories
reflects this and one of the strongest use cases has to do with the
Internet of Things which for some "things" doesn't involve HTTP at all (ie:
MQTT over TCP/IP).
On Mon, Nov 21, 2016 at 11:27 AM, Mateo Murphy notifications@github.com
wrote:
&gt; EntryPoint would seem to be a good type for individual API calls (which
&gt; should definitely have their own type). But overall API should probably be
&gt; a Service. Net and/or Web API could be subtype of API
&gt; 
&gt; —
&gt; You are receiving this because you commented.
&gt; Reply to this email directly, view it on GitHub
&gt; https://github.com/schemaorg/schemaorg/issues/1423#issuecomment-261988416,
&gt; or mute the thread
&gt; https://github.com/notifications/unsubscribe-auth/AGVdulSuAr3bh0q1Pu3B-rTAdHwDmRweks5rAcZmgaJpZM4KnIBY
&gt; .
#### new comment by 528346 ####
I like this proposal and my company will eventually support it by publishing some of our REST APIs this way. Some things I'd personally be glad to see:
1. Indication of REST API maturity level (resources/verbs/HATEOAS)
2. For Level 3 REST APIs what are the supported formats (HAL, Siren etc)
#### new comment by 6643130 ####
Ivan, how does data get curated or policed? Is it essentially crowdsourced
by populating a schema as is the case with other schemas such as recipes,
reviews, etc. The reason I ask is that, in our experience of doing this
sort of thing for over a decade, we know for sure that many API providers
(not all, but enough to poison the well) will provide whatever data makes
them look best as opposed to what data is most truthful. For example, API
providers will say they support hypermedia when they don't. That sort of
thing. Sometimes, it's because a non-technical person (eg: a marketing or
SEO person) is responsible for maintaining that data.
David Berlind
editor in chief
ProgrammableWeb.com
On Mon, Nov 21, 2016 at 12:14 PM, Ivan Gammel &lt;notifications@github.com&gt;
wrote:
&gt; I like this proposal and my company will eventually support it by
&gt; publishing some of our REST APIs this way. Some things I'd personally be
&gt; glad to see:
&gt;
&gt;    1. Indication of REST API maturity level (resources/verbs/HATEOAS)
&gt;    2. For Level 3 REST APIs what are the supported formats (HAL, Siren
&gt;    etc)
&gt;
&gt; —
&gt; You are receiving this because you commented.
&gt; Reply to this email directly, view it on GitHub
&gt; &lt;https://github.com/schemaorg/schemaorg/issues/1423#issuecomment-262003244&gt;,
&gt; or mute the thread
&gt; &lt;https://github.com/notifications/unsubscribe-auth/AGVduo_lEmMWgOsVzE7XChgN9qmivrzCks5rAdFogaJpZM4KnIBY&gt;
&gt; .
&gt;
#### new comment by 7834022 ####
This is really needed
#### new comment by 13650860 ####
I would be interested in implementing this on our site. 
#### new comment by 64734 ####
@dberlind I think the only reliable way to verify that the API conforms to its declaration is to have the API provide this information itself (e.g. https://www.w3.org/TR/ldp-primer/#filelookup for LDP-enabled apps, WSDL for SOAP etc.) and verify it programmatically. But this seems not to be the purpose behind this PR: it would be good to annotate the existing (i.e. legacy) APIs, in a noninvasive manner (i.e. via such tags in the API documentation).
#### new comment by 6643130 ####
Thanks @andrew. What about subjective information that less easy to verify
and potentially more about gaming search? For example, referring to @Ivan's
Medium post, if I'm an unscrupulous SEO (those don't exist, right?) or a
marketing person who is judged on eyeballs, and I know that the search term
"email API" is getting a lot of hits on Google, I might gladly put "email"
into the category field and description field (assuming those fields are
part of the schema) even if my API isn't exactly an email API.  This is
exactly the behavior we've seen when crowdsourcing this data set on
ProgrammableWeb and we have wrestled with this problem for years. Also,
would a schema be deemed invalid (iow, not processable) if it was missing
the above suggested declaration? If the answer to that is "no," then
ultimately, you still have the issue of search results being gamed or
corrupted.
On Mon, Nov 21, 2016 at 1:05 PM, Andrew Berezovskyi &lt;
notifications@github.com&gt; wrote:
&gt; @dberlind https://github.com/dberlind I think the only reliable way to
&gt; verify that the API conforms to its declaration is to have the API provide
&gt; this information itself (e.g. https://www.w3.org/TR/ldp-primer/#filelookup
&gt; for LDP-enabled apps, WSDL for SOAP etc.) and verify it programmatically.
&gt; But this seems not to be the purpose behind this PR: it would be good to
&gt; annotate the existing (i.e. legacy) APIs, in a noninvasive manner (i.e. via
&gt; such tags in the API documentation).
&gt; 
&gt; —
&gt; You are receiving this because you were mentioned.
&gt; Reply to this email directly, view it on GitHub
&gt; https://github.com/schemaorg/schemaorg/issues/1423#issuecomment-262018055,
&gt; or mute the thread
&gt; https://github.com/notifications/unsubscribe-auth/AGVdutDE274hHwlC7qEFi-I0txHqpTHWks5rAd1RgaJpZM4KnIBY
&gt; .
#### new comment by 1279335 ####
@IvanGoncharov This type of out of the box, community driven thinking is why i love what i do. Would love to see this implemented. 👍 
#### new comment by 528346 ####
@dberlind to defend from "dark" SEO, it may be useful to include "dependsOn" attribute to API and web site metadata, that will list all APIs referenced by the described resource. API providers will require the inclusion in dependsOn in their terms of service and search engines may use it to rank search results by popularity. API catalogs may also include the APIs that they list and have validated in their dependsOn attribute as a proof of the metadata correctness.
#### new comment by 6643130 ####
thanks @ivan-gammel, I apologize, but your answer shot right over my head. For example, why would an API provider require "dependsOn" in **their** ToS? Algorithmically, how would "dependsOn" influence rank?  
#### new comment by 64734 ####
@dberlind you're absolutely right and I will not suggest any improvements (also because you've been doing this for a long while to know better than most of us).
However, I think I am not fully convinced by the need of mechanisms to prevent abuse on the API description level. I see this more as HTML vs. Google problem. Anybody can publish a freeform HTML page (including intentionally wrong schema.org markup). Google decides which site goes high in SERP and which one is banned. Therefore, I see the value of API markup in being able to have the lower common denominator accessible to as many developers as possible, while it's @dberlind's job at ProgrammableWeb to make sure only the relevant APIs end up on the front page (thank you for your hard work!). 
#### new comment by 6643130 ####
thanks @berezovskyi..thanks very much for the compliment (I'll be sure to pass it on to our API search team)!  But, for the record, I'm not necessarily looking to be right. For a variety of reasons (as you can imagine), we at ProgrammableWeb are very interested in the idea of machine driven solutions that yield equal or better quality than what we are achieving manually today.  I also agree with the idea of "lowest common denominator" discussions. What's required. What's not. We based a lot of that thinking on the requests we get. For example, why can't I search this way? Or that way? Or, I just want a total of all APIs that match X description. 
#### new comment by 10612996 ####
This would be great, we'd definitely use it on our website https://www.apifier.com/
#### new comment by 528346 ####
@dberlind this isn't well-thought idea, I've just tried to propose a mechanism similar to Google page rank. The "dependsOn" is a tool for a "white" SEO: you publish the API, because you want to share it or to sell it, so you want to make it appear credible and reliable. Thus, you ask users to include it in their "dependsOn" metadata same way, as some library authors want to put their names in copyright notices (I think such copyright notices already exist on some web sites, saying something like "data provided by example.com"). When a search engine discovers such API, it can assign a rank, based on number of references to it. Simple algorithm will just use number of "dependsOn" references as a rank. The more API is being used by others, the higher it appears in search results. More advanced ones will also add weight to references, based on the rank of the referencing API or web site, so that just one authoritative user may push the API to the top, increasing chances for new, but really good APIs.
#### new comment by 8336157 ####
@dberlind @ivan-gammel Let's stick with the topic of this issue. "dark" SEO is a problem of search engine and is not related exclusively to APIs. This issue is about figuring out how to describe API similar to other types in Schema.org and not invent a new mechanism. 
**Baseline: We are here to discuss a technical solution on how to add a new WebAPI type.** If you want to discuss  Schema.org or SEO or data collection in general [here](https://news.ycombinator.com/item?id=13004833) is the good place to do so.
#### new comment by 4714748 ####
@IvanGoncharov I think "dark" SEO is a reasonable part of this topic. If we get stuck with a design that means search engines are getting bad data, it will mean we don't use it at all. That would penalise the people who went to the trouble of doing it right, and schema.org as a whole would suffer.
So I don't think we should be discussing the general issues of SEO and so on, but I think we need to consider it to the extent that it relates to designing this property.
#### new comment by 8336157 ####
&gt; I can see the basic need for something like this - I would like to see some indication of who would apply it to their sites (other than yourself of course).
@RichardWallis  I didn't expect my blog post to become so popular so it's clear indication that it address some of the pain points for many developers. Moreover @shashanksingh @ncthbrt @cmerrick @schwartzMS @jancurn said they will use this type to describe their APIs.
Can we count this question to be resolved and switch to a technical discussion on how this type should be implemented?
#### new comment by 12283 ####
@chaals: The "dark SEO" issue is going to solve itself if people start using hypertext. That's how Google created page rank in the first place. If people stop creating RPC-like HTTP services and start using the "H" in HTTP to create truly RESTful services, these services will have links to and from each other, creating a web of APIs that is going to have the exact same quality metrics as the HTML based web.
If preventing "dark SEO" is what's needed to get people to implement hypermedia in their APIs, then I'm especially against doing anything about it in the `WebAPI` term of schema.org. JSON-LD and other hypermedia formats have "solved" this already. We don't need any more solutions, we just need to stop building dead-end RPC-style APIs and start building hypermedia-driven, RESTful ones.
@IvanGoncharov, I see your "thumbs down" on this comment and wonder if I might have made myself misunderstood? I am not trying to argue against the need for the `WebAPI` type, but against the need for the `WebAPI` type to include a `dependsOn` mechanism as suggested by @ivan-gammel. I think that hypermedia already solves that problem sufficiently and don't believe `WebAPI` needs to provide its own solution. If you disagree with this position, I would love to know why.
#### new comment by 13315406 ####
@IvanGoncharov yes I see you have identified quite a community of potential users!
Let's move on potential proposals for how we enhance the vocabulary to satisfy the need.
I refer to my previous comments https://github.com/schemaorg/schemaorg/issues/1423#issuecomment-261529686 for a suggested approach.
#### new comment by 6643130 ####
@IvanGoncharov I don't participate in a lot of threads on Github, so please accept my apologies if I sullied the thread. I'll refrain from further non-technical comment. 
#### new comment by 1823648 ####
We would love this at [Datafiniti](https://datafiniti.co)
#### new comment by 4714748 ####
[NB: I deleted a comment that was spam]
@asbjornu no, dark SEO doesn't go away because people use HTTP, and pagerank is vulnerable to it - hence the spam comments even here, that I deleted: Because they are a tool specifically taking advantage of "pure pagerank" SEO - which is why search engines rely on more than just pagerank in their algorithms.
The point isn't that we need to block dark SEO in order to enable Web APIs. It is that if we create a mechanism for labeling Web APIs (or anything else) that makes it easier to do dark SEO, then search engines - the primary consumers and motivators of schema.org data - will not use it unless we have the tools to counter dark SEO techniques. And that would make the work far less useful to everyone.
#### new comment by 8336157 ####
@RichardWallis 
&gt; Let's move on potential proposals for how we enhance the vocabulary to satisfy the need.
&gt; I refer to my previous comments #1423 (comment) for a suggested approach.
Awesome! 🎉  🎆
&gt; do we need to constrain it to WebAPI ?
Let's define the scope of this proposal. Non-network APIs can be documented with [APIReference](http://schema.org/APIReference).
Documentation for private, partner-only APIs is typically not crawled by search engines bots.
As for IoT APIs, they are different use case since they are typically served by individual devices with the huge number of API versions  (HW model &amp; SW version). So API discovery should be handled on a per-device basis.
So we have left only public APIs hosted by API owners and in the absolute majority they are served via:
 - the internet as a network
 - HTTP (including WebSockets) as transport
 - URL as single entry point or multiple URLs to represent endpoints
Which is very close to `WWW` definition. But since `WWWAPI` looks very confusing  I propose to stick with `WebAPI` which is almost universally recognized by Web developers. Moreover, Wikipedia seems to agree: https://en.wikipedia.org/wiki/Web_API
#### new comment by 456407 ####
I've created PR #1445 to push this forward by having something concrete to discuss. Quickly summarized I think it is a great idea to add a type like `WebAPI` to schema.org but we should keep it as simple as possible initially and defer most of the complexity to the `documentation` a `WebAPI` points to. [More details and thoughts can be found in the pull requests description](https://github.com/schemaorg/schemaorg/pull/1445).
#### new comment by 170265 ####
Thanks all, and @lanthaler for the PR. It's available under "pending" for further review/discussion, but seems to be taking shape nicely:
See http://pending.webschemas.org/WebAPI
#### new comment by 456407 ####
Great. Asked on Twitter for feedback https://twitter.com/MarkusLanthaler/status/819185316422709248
#### new comment by 192050 ####
The apis.json format can be used to describe APIs that a site offers: http://apisjson.org/index.html
According to the specification an apis.json file can be autodiscovered either through a well-known location (`domain/apis.json`) or through `&lt;link rel="api" ..`; then apis.json can again link to e.g. Swagger for more detailled documentation for each APIs.
Just wanted to point this out since it solves a similar purpose as to not reinvent the wheel.
#### new comment by 53243 ####
I can see very few straightforward tactics for a number of different API implementers to get together, agree to an API, and declare that they implement that API. We can see examples of this problem recently with the Beaker (Web) Browser, which wants to allow peers in a p2p network to offer services, and needs a way to allow these peers to declare that they offer implementations of well known services: https://twitter.com/pfrazee/status/816086651671822336
It's great to have sites declaring their API, but as a consumer, someone looking for data, what I want to know is who can give me the API that I'm looking for right now.
On Twitter Markus [has suggested](https://twitter.com/MarkusLanthaler/status/816426875086114818)
&gt; sure, that's just the simplest option. another one would be to, e.g., compare docs for (partial) equivalence
That's not impossible but it certainly seems like an onerous path to ask everyone wanting to implement APIs to take. It also allows the potential for clashes, differently behaving APIs.
I don't have a strong well thought out suggestion for the way forward. Perhaps an "implements" property could allow peers to declare a URL of what it is that they are implementing?
#### new comment by 456407 ####
Thanks @LukasRos. APIs.json and numerous other, similar projects are indeed similar. This proposal is about introducing the concept of a Web API as first-class citizen into Schema.org. Describing the technical details of a Web API is explicitly out of scope for this issue. Instead, `WebAPI` points to a `documentation` which can describe the API in all its details. That could be a Apis.json or Swagger file.
&gt; It's great to have sites declaring their API, but as a consumer, someone looking for data, what I want to know is who can give me the API that I'm looking for right now.
@rektide let's try to get there step by step. This proposal is a first step in that direction.
#### new comment by 986133 ####
In the example given I miss the URl of the API itself.  For example could one say?
```
&lt;script type="application/ld+json"&gt;
{
    "@id":"http://www.uniprot.org/blast",
    "@context": "http://schema.org/",
    "@type": "WebAPI",
    "name": "UniProt BLAST",
    "description": "BLAST against the UniProt databases",
    "documentation": "https://www.uniprot.org/help/blast",
    "provider": {
      "@type": "Organization",
      "name": "UniProt consortium"
    }
}
&lt;/script&gt;```
Or should it be different. That "@id" is a url of a webpage, as much as the target of a form and entrypoint of the API.
#### new comment by 192050 ####
@JervenBolleman: By "URI of the API itself", do you mean the endpoint where the API is hosted? The way I understood it is that `documentation` should point to a _machine-readable_ documentation e.g. in Swagger/OpenAPI format and _that_ specification would contain the endpoint.
#### new comment by 13315406 ####
I would assume you would use _url_:
```
&lt;script type="application/ld+json"&gt;
{
    "@id":"http://www.uniprot.org/blast",
    "@context": "http://schema.org/",
    "@type": "WebAPI",
    "name": "UniProt BLAST",
    "description": "BLAST against the UniProt databases",
    "documentation": "https://www.uniprot.org/help/blast",
    "provider": {
      "@type": "Organization",
      "name": "UniProt consortium"
    },
    "url": "http://www.uniprot.org/blast/api"
}
&lt;/script&gt;
```
_Note: I do not know if that is the correct url for the endpoint._
#### new comment by 986133 ####
The point I am trying to make is the example does not give an identity to the API. In RDF terms it is a BlankNode. Assume there are two pages describing an api hosted and maintained by different people. How can they say that they are talking about the same third party api? 
If this is pointer to an API documentation I think the modelling should be a bit different e.g. taking the google knowlegraph example see that I removed `"documentation"` and moved it to `"@id"` and changed the `"@type`"
```json+ld
{
  "@context": "http://schema.org/",
  "@id" :  "https://developers.google.com/knowledge-graph/",
  "@type": "WebAPIDocumentation",
  "name": "Google Knowledge Graph Search API",
  "description": "The Knowledge Graph Search API lets you find entities in the Google Knowledge Graph. The API uses standard schema.org types and is compliant with the JSON-LD specification.",
  "termsOfService": "https://developers.google.com/knowledge-graph/terms",
  "provider": {
    "@type": "Organization",
    "name": "Google Inc."
  }
}
```
In otherwords if this Type is pointing to documentation that is not parseable by just schema.org i.e. because it is a WSDL or plain JSON swagger then the schema.org should identify the documentation and that it is documentation not saying it is the API.
Then a WebAPI as intangible would be replaced by WebAPIDocumentation/Page as child of WebPage or perhaps better.
It would also be more consistent as SoftwareApplication is a creativework, while WebAPI is an intangible. 
#### new comment by 986438 ####
@JervenBolleman 
In Richard's example...the property "documentation": "https://www.uniprot.org/help/blast",
could be further explained with additional Schema markup as your example.  We're just giving a simple URL property example...but it can also expect a Type of http://schema.org/APIReference
```
"@type": "WebAPI",
"documentation": {
   "@context": "http://schema.org/",
   "@id" :  "https://developers.google.com/knowledge-graph/",
   "@type": "APIReference",
   "name": "Google Knowledge Graph Search API",
   "description": "The Knowledge Graph Search API lets you find entities in the Google Knowledge Graph. The API uses standard schema.org types and is compliant with the JSON-LD specification.",
   "termsOfService": "https://developers.google.com/knowledge-graph/terms",
   "provider": {
     "@type": "Organization",
     "name": "Google Inc."
  }
}
```
#### new comment by 192050 ####
Ah, I think I got your point, thanks for clarifying. As per my understanding of schema.org it typically deals with blank nodes, none of the examples on schema.org have an `@id` (the fact that a page contains a JSON-LD, RDFa or Microdata snippet implicitly says "this page is about this object" without giving the object a unique identifier; as such an identifier may not even exist).
So, yes, I think there should be `@id` to give the API a unique identifier, just as in @JervenBolleman's [first example from yesterday](https://github.com/schemaorg/schemaorg/issues/1423#issuecomment-284719368).
That identifying URI may be identical to the API endpoint, the documentation page or even something else (e.g. a URN) - the "official URI" would be decided by the API provider.
Other pages can then use the same `@id` to indicate that they contain (inofficial) information about the same API. Does that make sense and is it covered by schema.org semantics?
#### new comment by 986438 ####
@LukasRos when folks need to compare 2 Things...yes, for disambiguation they can typically use the @id , the @url or even the http://schema.org/sameAs , or any combination of them.
#### new comment by 6643130 ####
At ProgrammableWeb, for a great many reasons, we view the endpoint as the
most unique identifier.  It is honestly your best source of truth.
#### new comment by 50891 ####
- https://schema.org/EntryPoint
  - https://schema.org/contentType
  - https://schema.org/encodingType
  - https://schema.org/httpMethod
  - https://schema.org/urlTemplate
.
- RPC
  - encodingType: ["json", "xml]
- SOAP
  - wsdlUrl
  - encodingType: xml
- "RESTful"
  - https://en.wikipedia.org/wiki/Representational_state_transfer#See_also
    - https://en.wikipedia.org/wiki/Overview_of_RESTful_API_Description_Languages
      - https://en.wikipedia.org/wiki/Overview_of_RESTful_API_Description_Languages#List_of_RESTful_API_DLs
      - OData
      - RSDL
      - HATEOAS
        - https://en.wikipedia.org/wiki/HATEOAS
      - Hydra
        - https://github.com/lanthaler/Hydra
        - http://www.hydra-cg.com/spec/latest/core/
      - Swagger / OpenAPI
        - type: APIFeature
          name: swagger
          version: 2.0
          url: https://github.com/OAI/OpenAPI-Specification/blob/master/versions/2.0.md
          url: https://github.com/OAI/OpenAPI-Specification/blob/master/versions/1.2.md
- WAMP
- WebSocket
- WebRTC
 contentType:
- JSON: application/json, text/json 
- JSONLD: application/ld+json
- XML: application/xml, text/xml
- CSV: https://www.cert.org/secure-coding/products-services/secure-coding-cpp-download-2016.cfm
- CSVW: 
- {name=, contentType="mime/type"}
- http://5stardata.info/en/
#### new comment by 4604231 ####
I worked in a prototype of a services catalog with this model called [Minimal Service Model](http://kmi.github.io/iserve/latest/data-model.html) (MSM). I suggest that its recommendable take a look (uses schema concepts) . 
#### new comment by 21603 ####
The chairs of the WebAPI Discovery Community Group are pleased to announce the first published draft of WADG0001 – a proposal to create an extension of the schema.org WebAPI type, to aid further discovery of machine- and human- readable API definitions and related documentation.
Feedback on this first draft, which is expected to undergo much change, is eagerly appreciated.
The report can be viewed at https://webapi-discovery.github.io/rfcs/rfc0001.html
Issues may be raised at https://github.com/webapi-discovery/rfcs/issues
#### new comment by 299829 ####
Great initiative the webapi concept. Would it make sense to enable to link an api to one or more schema.org/dataset which may be exposed through an API (api's are commonly used to expose or author datasets).
In the iso19139 (geospatial data sharing) world we usually link iso19119 (services) to iso19115 (datasets).
#### new comment by 986438 ####
@pvgenuchten This might be wise
property: providesDataset -&gt; http://schema.org/Dataset 
#### new comment by 50891 ####
- C: http://schema.org/DataCatalog
  - P: http://schema.org/dataset r: http://schema.org/Dataset
    - http://schema.org/includedInDataCatalog
On Friday, June 30, 2017, Thad Guidry &lt;notifications@github.com&gt; wrote:
&gt; @pvgenuchten &lt;https://github.com/pvgenuchten&gt; This might be wise
&gt; property: providesDataset -&gt; http://schema.org/Dataset
&gt;
&gt; —
&gt; You are receiving this because you commented.
&gt; Reply to this email directly, view it on GitHub
&gt; &lt;https://github.com/schemaorg/schemaorg/issues/1423#issuecomment-312304996&gt;,
&gt; or mute the thread
&gt; &lt;https://github.com/notifications/unsubscribe-auth/AADGy6aIGWL4zhA9xYVclL5z-oyB133Uks5sJRo9gaJpZM4KnIBY&gt;
&gt; .
&gt;
#### new comment by 986438 ####
@westurner WebAPI and DataCatalog are 2 different things.  I think its a stretch to say they are sameAs.  But yeah, we can use that generic property http://schema.org/dataset on many Types, including WebAPI, to say that "a dataset provided or linked to from a Thing".
#### new comment by 192050 ####
The statement that a WebAPI exposes a certain dataset is a very</t>
  </si>
  <si>
    <t>Missing Types from full listing</t>
  </si>
  <si>
    <t>Types with a subtype that are in are in an extension (eg. VisualArtwork) are missing from the fill listing (core only) on the full.html page.
I'm sure I've fixed this previously but can't currently find the issue.</t>
  </si>
  <si>
    <t>Manufacturing - proposed extension</t>
  </si>
  <si>
    <t>We at [SmartMfg](https://www.w3.org/community/smartmfg/) are developing a manufacturing extension called "mfg" for schema.org.
![4](https://user-images.githubusercontent.com/22487882/31403276-430280bc-adbe-11e7-8c10-98938eb41bd8.png)
The current state of our extension includes the following terms (with examples for markup):
- Industry: [link](http://mfg.sdo-mfg.appspot.com/Industry)
- ManufacturingOrganization: [link](http://mfg.sdo-mfg.appspot.com/ManufacturingOrganization)
- ManufacturingService: [link](http://mfg.sdo-mfg.appspot.com/ManufacturingService)
- VolumeLevel: [link](http://mfg.sdo-mfg.appspot.com/VolumeLevel)
- anzsic: [link](http://mfg.sdo-mfg.appspot.com/anzsic)
- gics: [link](http://mfg.sdo-mfg.appspot.com/gics)
- icb: [link](http://mfg.sdo-mfg.appspot.com/icb)
- manufacturesProduct: [link](http://mfg.sdo-mfg.appspot.com/manufacturesProduct)
- mfgMaterial: [link](http://mfg.sdo-mfg.appspot.com/mfgMaterial)
- nace: [link](http://mfg.sdo-mfg.appspot.com/nace)
- productionVolume: [link](http://mfg.sdo-mfg.appspot.com/productionVolume)
- qualityCertification: [link](http://mfg.sdo-mfg.appspot.com/qualityCertification)
- serviceProvided: [link](http://mfg.sdo-mfg.appspot.com/serviceProvided)
- sic: [link](http://mfg.sdo-mfg.appspot.com/sic)
- sni: [link](http://mfg.sdo-mfg.appspot.com/sni)
- trbc: [link](http://mfg.sdo-mfg.appspot.com/trbc)
- uksic: [link](http://mfg.sdo-mfg.appspot.com/uksic)
- High: [link](http://mfg.sdo-mfg.appspot.com/High)
- Low: [link](http://mfg.sdo-mfg.appspot.com/Low)
- Medium: [link](http://mfg.sdo-mfg.appspot.com/Medium)
Note: the core 'industry' property has been edited as well to include the new "Industry" class in its range.</t>
  </si>
  <si>
    <t xml:space="preserve">#### new comment by 13315406 ####
@reidyoder thanks for sharing this detailed proposal which obviously had a great deal of thought put into it.
I have a few high-level comments mostly arising from the supplied diagram.
- **ManufacturingOrganization**  
  - I would suggest making this a subtype of [LocalBusiness](http://schema.org/LocalBusiness).  This brings together the properties of Organization and Place enabling a fuller description of all attributes of the Organisation and its location etc.
  - [industry](http://schema.org/industry) Either within a mfg.schema.org extension definition broaden its domain to include _ManufacturingOrganization_, or potentially add _Organization_ to its domain in the core for broader benefit.
  - _mfgOwns_ - not convinced is needed as described - I would suggest that a _ManufacturingFacility_ (_see below_) would be better described as a [department](department) or [subOrganization](http://schema.org/subOrganization) of a [parentOrganization](http://schema.org/parentOrganization).  Also it may well cause confusion with the inherited (from Organization) [owns](http://schema.org/owns) property.
  - _mfgServiceProvided_ - to fit with the normal Schema.org (Offer based) model this would be described as an Offer in the associated [hasOfferCatalog](http://schema.org/hasOfferCatalog) inherited from _Organization_.
- **ManufacturingFacility** 
  - I  suggest that this would also benefit from being a subtype of LocalBusiness.  It would enable the description of its location, naming, contacts, and relationship with a _parentOrganization_.
  - _mfgFacilityWorker_ - [employee](http://schema.org/employee) would satisfy this need.
- **ManufacturingService**  - what is special about a ManufacturingService that just using Service would not satisfy?
- **ManufacturingTradeShow**
  - I think this has broader applicability and may be better proposed as a _TradeShow_ subtype of [BusinessEvent](http://schema.org/BusinessEvent), or [ExhibitionEvent](http://schema.org/ExhibitionEvent) in the core vocabulary.
  - [attendee](http://schema.org/attendee) - no need to modify it, it is already inherited from Event.
I would like to look at your proposal a bit further, but would be interested the thoughts of you and others before delving deeper.
~Richard.
#### new comment by 22487882 ####
@RichardWallis thanks for the reply.
I'm not sure if making ManufacturingOrganization a subclass of LocalBusiness makes sense. I'm looking through the the different subclasses of LocalBusiness and seeing things like "Library", "Dentist", "Animal Shelter", etc. These are small businesses that only serve a given community or city. A ManufacturingOrganization on the other hand has the potential to serve the whole globe. The description of LocalBusiness is "a particular physical business or branch of an organization". When we refer to ManufacturingOrganization, we are referring to the organization as a whole, not just a physical store or branched entity (especially since many manufacturing organizations don't have phyiscal stores, but online stores that distribute to various continents). You mentioned bringing together the properties Organization and Place, but I'm not sure if this is needed when the properties from Organization seem to suffice. I agree that ManufacturingFacility should be a subclass of LocalBusiness, given that a facility is one phyiscal entity.
I think changing the industry property in the core to include Organization in its range (and changing the property's description to fit) would be the most beneficial way to go. I also agree that it may be better to create a TradeShow subclass in the core instead of a ManufacturingTradeShow subclass in our extension. How exactly do I make small changes like these to the core and see it approved?
When I wrote that attendee should be modified for our extension, I should have clarified that I was referring to the range, not the domain. But looking at the range of the property now, I see that it can take the value of an Organization. I guess I was thinking that I would have to add ManufacturingOrganization to the range, but ManufacturingOrganization is indeed a subclass of Organization, so that should be fine to leave attendee unmodified.
I agree that mfgOwns is unnecessary. I think Organization's subOrganization property will work fine.
I agree that mfgServiceProvided could be covered by the hasOfferCatalog, but the OfferCatalog type seems to be a bit vague and "all-inclusive" to our disadvantage. We specifically want the property to descibe a provided manufacturing service. This sort of leads me to a question I have regarding your comments on mfgFacilityWorker and ManfacturingService. Aren't there advantages when searching for data to being specific rather than all-encompassing and thus vague? For example, if someone is specifically searching for a manufacturing service such as "micro machining" like in the example, wouldn't the results be less relevant if the data was only classified under Service (as opposed to ManufacturingService). This also makes me wonder what benefits using different range types for a property makes on search results. For example, the [location property](http://schema.org/location) can take Place, PostalAddress, or Text. What difference does it make whether something is plain Text or something more specific like PostalAddress?
Please let me know your thoughts on all of this.
#### new comment by 22603303 ####
Thanks Richard for your helpful comments. My expertise is in Manufacturing so most of my comments will address the semantics of the manufacturing concepts that will be discussed in this thread. 
The definition of ManufacturingOrganization should be broad enough that it can be applied to a company like Toyota as well as a small family-run machine shop. 
My suggestion is to put our focus on Organization and Service boxes (in the proposed blueprint) and move one to the other types once we identify the key properties related to ManufacturingOrganization and ManufacturingService. 
Thanks,
Farhad Ameri
#### new comment by 13315406 ####
&gt; The definition of ManufacturingOrganization should be broad enough that it can be applied to a company like Toyota as well as a small family-run machine shop.
Hence the recommendation to make it a LocalBusiness subtype.
#### new comment by 22487882 ####
&gt; Hence the recommendation to make it a LocalBusiness subtype.
But a large company like Toyota wouldn't fall under LocalBusiness, would it?
#### new comment by 986438 ####
@reidyoder it "could", depends on which legal entity your actually talking about when you say "Toyota".  But your probably wanting schema:Organization
#### new comment by 15784386 ####
@reidyoder Thanks for getting this started.  Have you thought about developing some definitions for "capability".  The capability concept should be described at multiple levels: e.g. mfgProcessCapability and mfgOrganizationCapability would be defined quite differently.  Not sure if there is an equivalent or starting point from schema.org but standard terminology here could be very helpful for CAx tool developers.    Just a thought...   
#### new comment by 22603303 ####
@wzbernstein I totally agree with you that "capability" is an important concept when describing a ManufacturingOrganization. But the problem is that "capability" has many dimensions and only the important ones can be included in mfg.schema.org. Basically, introducing new vocabulary should be justifiable exclusively in a "web search" use case. Perhaps "capability" can be represented indirectly through other terms such as "material" or "production volume" (as the properties of ManufacturingService). Or "QualityCertification" can be used as an indicator of "organizational capability". But more discussion is needed here ... 
#### new comment by 22487882 ####
Quick update -- I've added two new properties to ManufacturingService:
- productionVolume: [link](http://mfg.sdo-mfg.appspot.com/productionVolume)
- mfgMaterial: [link](http://mfg.sdo-mfg.appspot.com/mfgMaterial)
I also created a [VolumeLevel](http://mfg.sdo-mfg.appspot.com/VolumeLevel) type, which is a subclass of enumeration and has the options of low, medium, and high. This was made for the range of the aforementioned productionVolume property.
#### new comment by 22487882 ####
New additions:
- Industry (subclass of Intangible): [link](http://mfg.sdo-mfg.appspot.com/Industry)
- anzsic (property of Industry): [link](http://mfg.sdo-mfg.appspot.com/anzsic)
- gics (property of Industry): [link](http://mfg.sdo-mfg.appspot.com/gics)
- icb (property of Industry): [link](http://mfg.sdo-mfg.appspot.com/icb)
- nace (property of Industry): [link](http://mfg.sdo-mfg.appspot.com/nace)
- sic (property of Industry): [link](http://mfg.sdo-mfg.appspot.com/sic)
- sni (property of Industry): [link](http://mfg.sdo-mfg.appspot.com/sni)
- trbc (property of Industry): [link](http://mfg.sdo-mfg.appspot.com/trbc)
- uksic (property of Industry): [link](http://mfg.sdo-mfg.appspot.com/uksic)
- hasProduct (property of ManufacturingOrganization): [link](http://mfg.sdo-mfg.appspot.com/hasProduct)
#### new comment by 671238 ####
Are you aware of the fact that some properties for industry classifications do already exist, like
```
http://schema.org/isicV4
http://schema.org/naics
```
As for 
&gt; hasProduct (property of ManufacturingOrganization): link
Are you aware of 
```
http://schema.org/manufacturer
```
And how is a ManufacturingOrganization different from any other organisation? Do we need a subtype?
Also: How is your proposal related to the GS1 schema,
```
http://blog.schema.org/2016/02/gs1-milestone-first-schemaorg-external.html
```
?
Martin
---
martin hepp  http://www.heppnetz.de
mhepp@computer.org          @mfhepp
&gt; On 19 Nov 2016, at 04:27, Reid Yoder notifications@github.com wrote:
&gt; 
&gt; New additions:
&gt; 
&gt;   • Industry (subclass of Intangible): link
&gt;   • anzsic (property of Industry): link
&gt;   • gics (property of Industry): link
&gt;   • icb (property of Industry): link
&gt;   • nace (property of Industry): link
&gt;   • sic (property of Industry): link
&gt;   • sni (property of Industry): link
&gt;   • trbc (property of Industry): link
&gt;   • uksic (property of Industry): link
&gt;   • hasProduct (property of ManufacturingOrganization): link
&gt; —
&gt; You are receiving this because you are subscribed to this thread.
&gt; Reply to this email directly, view it on GitHub, or mute the thread.
#### new comment by 22487882 ####
@mfhepp Yes, those two industry classification codes already exist which is why I didn't redefine them. I simply added the new Industry class to their domain.
You may be right about hasProduct vs. manufacturer. Though, a manufacturing organization that has a product available may not _neccessarily_ be the manufacturer of that specific product. hasProduct- "A product produced and/or made available by an organization."
As for Organization vs. ManufacturingOrganization - What exactly are the differences between a subtype and a type extension? A ManufacturingOrganization is definitely different from just a general Organization, as we've added several new properties already (which is more than some other already-existing Organizations, such as Corporation which only adds 1 new property).
Not sure what you're asking with GS1. Our's is aiming to be a hosted extension and is not related to the GS1 external.
#### new comment by 22487882 ####
While we certainly may add terms in the future to our extension, what exactly do we need to do at this point to get the current mfg terms officially merged with schema into a hosted extension?
#### new comment by 7691552 ####
You need to ideally define the schema.org configuration files that would be
used to define the extension and submit a pull request to the schemaorg
GitHub repository &lt;https://github.com/schemaorg/schemaorg&gt;.
In addition to the vocabulary definition you should also create some
examples to demonstrate how they would be used.
You may find the following series of blog posts useful in describing the
practicalities of the process:  1
&lt;http://dataliberate.com/2016/02/10/evolving-schema-org-in-practice-pt1-the-bits-and-pieces/&gt;
, 2
&lt;http://dataliberate.com/2016/02/25/evolving-schema-org-in-practice-pt2-working-within-the-vocabulary/&gt;,
and 3
&lt;http://dataliberate.com/2016/03/01/evolving-schema-org-in-practice-pt3-choosing-where-to-extend/&gt;
.
~Richard.
Richard Wallis
Founder, Data Liberate
http://dataliberate.com
Linkedin: http://www.linkedin.com/in/richardwallis
Twitter: @rjw
On 30 November 2016 at 20:23, Reid Yoder &lt;notifications@github.com&gt; wrote:
&gt; While we certainly may add terms in the future to our extension, what
&gt; exactly do we need to do at this point to get the current mfg terms
&gt; officially merged with schema into a hosted extension?
&gt;
&gt; —
&gt; You are receiving this because you are subscribed to this thread.
&gt; Reply to this email directly, view it on GitHub
&gt; &lt;https://github.com/schemaorg/schemaorg/issues/1421#issuecomment-263984501&gt;,
&gt; or mute the thread
&gt; &lt;https://github.com/notifications/unsubscribe-auth/AHVdIGH537pPQANE2VbCE3NGa7-uV_pFks5rDdskgaJpZM4KkPp7&gt;
&gt; .
&gt;
#### new comment by 170265 ####
I've been looking thru for Pull Requests that have not received adequate review; #1452 seems to have no comments/discussion. Perhaps @RichardWallis, @mfhepp could be persuaded to take a look? 
/cc @tmarshbing @rvguha @nicolastorzec @scor @vholland @tilid @chaals 
#### new comment by 986438 ####
@reidyoder I really don't like the use of 'hasProduct' and ideally would like to see that flipped to 'makesProduct'.
@mfhepp If they have mfgMaterials ... do we also have Commodities anywhere here ?  I'd like to see it all the way through... so that we have a way to see relationships between Materials and Commodities and Products.  Do we have those properties to tie it all together for manufactured goods ?
#### new comment by 4692272 ####
A couple of small suggestions:
- Rather than having Text as the range for ```marketServed```, can we use http://schema.org/Continent and maybe add http://schema.org/Country?
- Rather than creating ```mfgServiceProvided```, should we create a generic ```serviceProvided``` as a named reverse for the existing http://schema.org/provider?
#### new comment by 13315406 ####
- If ```marketServed``` became a sub-property of [areaServed](http://schema.org/areaServed), we would get the range of possibilities you are looking for.
- I see the attraction for a generic ```serviceProvided``` property with a domain includes of _Person_ &amp; _Organization_ and range of _Service_ - providing a way to list the services that an organisation or person has capabilities for.  Currently this relationship is handled via _Offer_, as in a Service offered by an organisation/person.  The existence of the [reverse] _provider_ property demonstrates  that _Offer_ is not always considered the most appropriate route.  I would also say that _serviceProvided_ and _provider_ are a useful and acceptable reverse pair.
- I agree with @thadguidry that _hasProduct_ is not a good name.  My suggestion would be _manufacturesProduct_ (a reverse property for _manufacturer_)
#### new comment by 15256685 ####
- Thanks for the input. We will change _hasProduct_ property to _manufacturesProduct_ (which is inverse of _manufacturer_).
- we can replace marketServed with [areaServed](http://schema.org/areaServed) (delete marketServed) because the intention of this property is to define the geographical areas a ManufacturingOrganization serves. 
- we will use a generic serviceProvided instead of mfgServiceProvided.
@reidyoder  please apply the suggested changes. 
/cc @RichardWallis @vholland  @thadguidry 
#### new comment by 170265 ####
+1, areaServed seems much better
#### new comment by 22487882 ####
@RichardWallis @vholland @thadguidry @danbri
I've updated the original post with the current terms.
- The 'marketServed' property has been removed (the core 'areaServed' property is sufficient).
- The 'hasProduct' property has been changed to 'manufacturesProduct', with domain 'Organization' and range 'Product'.
- The 'mfgServiceProvided' property has been changed to 'serviceProvided' with domain 'Organization' and 'Person' and range 'Service'.
I'm curious if the mfgMaterial property needs any changes?
</t>
  </si>
  <si>
    <t>Update examples on the extension.html page</t>
  </si>
  <si>
    <t xml:space="preserve">Remove reference to bib namespace and a nonexistent 'Microform' type
</t>
  </si>
  <si>
    <t xml:space="preserve">#### new comment by 13315406 ####
Fixed with commit be91db1
</t>
  </si>
  <si>
    <t>ProfessionalService is deprecated, but it doesn’t say so in the RDF</t>
  </si>
  <si>
    <t xml:space="preserve">The type [`ProfessionalService`](http://schema.org/ProfessionalService) is deprecated, according to its description:
&gt; Original definition: "provider of professional services."
&gt; 
&gt; The general ProfessionalService type for local businesses was deprecated due to confusion with Service. For reference, the types that it included were: Dentist, AccountingService, Attorney, Notary, as well as types for several kinds of HomeAndConstructionBusiness: Electrician, GeneralContractor, HousePainter, Locksmith, Plumber, RoofingContractor. LegalService was introduced as a more inclusive supertype of Attorney.
([was decided in #801](https://github.com/schemaorg/schemaorg/issues/801#issuecomment-144142020))
But it seems that this is not represented in the RDFa:
```
&lt;div typeof="rdfs:Class" resource="http://schema.org/ProfessionalService"&gt;
  &lt;span class="h" property="rdfs:label"&gt;ProfessionalService&lt;/span&gt;
  &lt;span property="rdfs:comment"&gt;Original definition: "provider of professional services."\n\nThe general [[ProfessionalService]] type for local businesses was deprecated due to confusion with [[Service]]. For reference, the types that it included were: [[Dentist]],
    [[AccountingService]], [[Attorney]], [[Notary]], as well as types for several kinds of [[HomeAndConstructionBusiness]]: [[Electrician]], [[GeneralContractor]],
    [[HousePainter]], [[Locksmith]], [[Plumber]], [[RoofingContractor]]. [[LegalService]] was introduced as a more inclusive supertype of [[Attorney]].&lt;/span&gt;
   &lt;span&gt;Subclass of: &lt;a property="rdfs:subClassOf" href="http://schema.org/LocalBusiness"&gt;LocalBusiness&lt;/a&gt;&lt;/span&gt;
&lt;/div&gt;
```
[`supersededBy`](http://meta.schema.org/supersededBy) wouldn’t work here, I guess, because there is not a single type that should be used instead. In #1109 such a case was considered, but no decision was made.
</t>
  </si>
  <si>
    <t>/isLiveBroadcast property has a typo (is -&gt; if)</t>
  </si>
  <si>
    <t>Recognise the support of Legal Entity Identifier Foundation for leiCode property</t>
  </si>
  <si>
    <t xml:space="preserve">#### new comment by 170265 ####
Nice to hear that they are supportive!
#### new comment by 7894643 ####
If it is possible this PR should be included into the coming publication as it makes an imprtant clarification who is responsible for LEI codes (GLEIF Foundation). I made a note at #1416 about that.
</t>
  </si>
  <si>
    <t xml:space="preserve">Need to update to latest version of RDFLib/PyRDFa </t>
  </si>
  <si>
    <t xml:space="preserve">As noted in the source https://github.com/RDFLib/PyRDFa:
 THIS IS AN OUTDATED VERSION, KEPT ONLY FOR HISTORICAL REASONS 
We should replace with [pyrdfa3 ](https://github.com/RDFLib/pyrdfa3).
**Note:** This was discovered when fixing (#1412) - checks should be made that that issue is not apparent in pyrdfa3.
</t>
  </si>
  <si>
    <t>JSON-LD context file should declare gs1 vocab prefix</t>
  </si>
  <si>
    <t xml:space="preserve">It would be great if anyone could write e.g.  gs1voc:AllergenTypeCode-WHEAT or somesuch without having to declare http://gs1.org/voc explicitly. To do this we'd need to add their preferred prefixes to our context (current status viewable at http://webschemas.org/docs/jsonldcontext.json), check for conflicts and also maybe liaise with W3C team about keeping, or not keeping, similar W3C lists in sync.
Similar considerations for https://github.com/schemaorg/schemaorg/issues/1390
There's also a strand of consideration around using multiple context files (or not) or a context that imports both. We don't really have a best practice yet. It might be good also to request schema: prefix in other popular context files, for similar reasons.
</t>
  </si>
  <si>
    <t xml:space="preserve">#### new comment by 11330577 ####
We have re-formulated a subset of the GS1 OWL declarations as an S.O @Class @Property hierarchy?
Is that what you are looking for?
/jay
</t>
  </si>
  <si>
    <t xml:space="preserve">Profession (individuals vs professions vs businesses / organizations) </t>
  </si>
  <si>
    <t xml:space="preserve">Some of the previous discussion is embedded in another issue starting here: https://github.com/schemaorg/schemaorg/issues/280#issuecomment-253915688
1. This issue is offering a proposal for a new Type called http://schema.org/Profession
   which would be different from a Person, or a Job Title or a Business name.
2. And also a proposal for new properties where the new Profession Type can be utilized.
This proposal stems from some use case confusion between 3 Types of entities, where there is a need to have a more clear way to distinctly Type something as a Person, a Profession, and a Organization:
- Person ("Sanjay Gupta M.D.")
  - Profession ("Physician")("Neurosurgeon")("Doctor")("Media Reporter")
  - Organization ("Sanjay Gupta M.D". - a Private Practice - within Grady Memorial Hospital in Atlanta, Georgia)
  - Job Title ("Chief Neurosurgeon")
- Person ("Harold Smith")
  - Profession ("Plumber")
  - Organization ("Smiths Plumbing")
  - Job Title ("Master Plumber")
Some existing Profession's already exist as subtypes under our http://schema.org/LocalBusiness like
http://schema.org/Dentist
http://schema.org/RealEstateAgent
http://schema.org/Electrician
http://schema.org/Attorney
Other Professions are under MedicalOrganization , MedicalBusiness, Store, etc such as
http://schema.org/Physician
http://schema.org/Florist
This issue will also track the need to absorb the proposed Profession Type as a property under various existing Types ensuring it aligns at least with
https://schema.org/ProfessionalService
https://schema.org/JobPosting
https://schema.org/LocalBusiness (and its subtypes)
https://schema.org/Person (a new property, separate from jobTitle)
and possibly other Types that we might have missed during a 1st past review.
</t>
  </si>
  <si>
    <t xml:space="preserve">#### new comment by 13617914 ####
@thadguidry  I feel that the original thread was about disambiguation of the term "Profession", i.e., the Wikipedia description of the profession as a group is ill-suited for the person, in terms of their  occupation.   
**Example:**
Sanjay Gupta M.D., works as a doctor in the medical profession (both are professions), he is the Chief Neurosurgeon  at xyz (title), his specialization is in neurosurgery, he also writes and presents for  CNN about medical topics. (neurosurgery and media reporter are Occupations.)
[29-1060 Physicians and Surgeons](http://www.bls.gov/soc/2010/soc291060.htm)
[27-3011 Radio and Television Announcers](http://www.bls.gov/soc/2010/soc273011.htm)
So the difference is that you can belong to a profession, but you are practiced or trained in an occupation. Also, a profession tends to be singular, if you asked Gupta what his profession is, he surely would not say "Media Reporter", he will always consider himself a medical doctor first and foremost.
As such, when we are describing components of a person's specialty, I would very much like to see https://schema.org/occupationalCategory to include Person (not just joblistings).   
#### new comment by 7320889 ####
I'm liking the idea of having a Profession type very much. No only because of everything @thadguidry pointed but also because it's a missing piece of the puzzle in regards to being able express a Resume (which is a type that has been asked for on multiple occasions over the last couple of years).
Next to this I also think introducing such a type might be a way to finally get rid of the never-to-be-complete list of LocalBusiness subtypes which offer no additional properties/data besides being enumeration like subtypes.
So I can definitely imagine we take the current list of LocalBusiness subtypes, see which of them can be considered professions and add those as subtypes of Profession while having LocalBusiness supersede what's left of its subtypes.
As for a property name for chaining Person and JobPosting to Profession, how about using 'occupation' for that?
And as for 'occupationalCategory', how about having it be a property of Profession as opposed to JobPosting?
#### new comment by 13315406 ####
'occupationalCategory'  I agree would make sense as a property of Profession, but as well as for JobPosting not instead of.
#### new comment by 5252362 ####
This is a great starting point. Professions and job titles should probably
be enumerations.
Another related concept is that many professions have a corresponding
business. So, from HorseShoeMender --&gt; HorseShoeMendingBusiness. We might
consider the activity (HorseShoeMending) as being more basic than either
the profession or business. Which leads us back to the topic of non atomic
terms that was discussed many moons ago.
guha
On Mon, Oct 17, 2016 at 10:18 AM, Thad Guidry &lt;notifications@github.com&gt;
wrote:
&gt; This issue is offering a proposal for a new Type called http://.
&gt; schema.org/Profession
&gt; which would be different from a Person, or a Job Title or a Business name.
&gt;
&gt; This proposal stems from the issue that there is some use case confusion
&gt; between 3 Types of entities, where there is a need to have a more clear way
&gt; to Type something as a Person, a Profession, and a Organization:
&gt;
&gt;    - Person ("Sanjay Gupta M.D.")
&gt;       - Profession ("Physician")("Neurosurgeon")("Doctor")("Media
&gt;       Reporter")
&gt;       - Organization ("Sanjay Gupta M.D". - a Private Practice - within
&gt;       Grady Memorial Hospital in Atlanta, Georgia)
&gt;    -
&gt;
&gt;    Job Title ("Chief Neurosurgeon")
&gt;    -
&gt;
&gt;    Person ("Harold Smith")
&gt;    - Profession ("Plumber")
&gt;       - Organization ("Smiths Plumbing")
&gt;       - Job Title ("Master Plumber")
&gt;
&gt; Some of the discussion is embedded in another issue starting here: #280
&gt; (comment)
&gt; &lt;https://github.com/schemaorg/schemaorg/issues/280#issuecomment-253915688&gt;
&gt;
&gt; Some existing Profession's already exist as subtypes under our
&gt; http://schema.org/LocalBusiness like
&gt; http://schema.org/Dentist
&gt; http://schema.org/RealEstateAgent
&gt; etc.
&gt;
&gt; Other Professions are under MedicalOrganization , MedicalBusiness, Store,
&gt; etc such as
&gt; http://schema.org/Physician
&gt; http://schema.org/Florist
&gt; http://schema.org/Electrician
&gt; http://schema.org/Attorney
&gt; etc.
&gt;
&gt; —
&gt; You are receiving this because you are subscribed to this thread.
&gt; Reply to this email directly, view it on GitHub
&gt; &lt;https://github.com/schemaorg/schemaorg/issues/1410&gt;, or mute the thread
&gt; &lt;https://github.com/notifications/unsubscribe-auth/AFAlCnrc9a_5EFKT3wqK1Ez3h4jt5X9-ks5q063rgaJpZM4KY4Qh&gt;
&gt; .
&gt;
#### new comment by 7320889 ####
Here's a link to a Google doc that summarizes this issue as sort of a proposal: [https://docs.google.com/document/d/100jf9VDLUeGNIudazRqcLjKT6DxVjTuVuN3GpQr7rbg/edit#heading=h.l4cdb22yqndw](url)
I was working on it as part of the health-lifesci overhaul, based on @thadguidry's opening comment, so I thought it might come in handy here.   :)
The document contains both a ```Text``` and ```CategoryCode``` JSON-LD example.
I'm not to crazy about @rvguha's suggestion of having ```jobTilte``` be an enumeration though. Job titles are more often than not very different from a person's 'official' profession and I can't see it being able to be described as an enumeration as the list needed for that would have to be an order of magnitude larger than that of O*NET's profession list. In my opinion it would be best if ```jobTitle```'s expected value would stay ```Text```.
#### new comment by 13617914 ####
I've been working with occupational and educational data for the last several years and I've found that it is quite dynamic, occupations are regularly renamed and reorganized. As such, the names and definitions should probably be linked from (the user's choice of) authoritative external sources.    
Also, some people are wanting to integrate WikiData, a third element may be needed, Title/Name of the specialty, the Wikidata URL, and the corresponding Wikipedia for a human readable URL link for inline Microdata instances.
As I posted in the other thread, I would suggest something like the following so the individual can effectively enumerate their own profession and any specialties - include WikiData and other localized definitions, even link to the specialty from their college if they desire. (Not sure if I quite got the nesting correct in the example -- thinking occupation/profession nested under person?)
~~~~
{ "@context": "http://schema.org/",
 { "@type": "Person",
   "name": "John Doe",
   "honorificPrefix": "Dr"
   "sameAs": "https://en.wikipedia.org/wiki/John_Doe",
   "naics" : ["xx", "xx"],
   "isicV4": ["xx", "xx"]  
 },
 occupation: 
 [ 
  { "@type": "EnumerationValue",
   "name": "Family and General Practitioners",
   "enumerationValueCode": "29-1062.00",
   "description": "Physicians who diagnose, treat, and help prevent diseases and injuries...",
   "partOfEnumerationValueSet": "https://www.onetonline.org/",
   "url":"https://www.onetonline.org/link/summary/29-1062.00"
  },
  { "@type": "EnumerationValue",
   "name": "general practitioner",
   "enumerationValueCode": "Q6500773",
   "description": "type of medical doctor specialising as a generalist, usually working in primary care setting...",
   "partOfEnumerationValueSet": "https://www.wikidata.org/",
   "url":"https://www.wikidata.org/wiki/Q6500773)"
  },
  { "@type": "EnumerationValue",
    additional outside descriptive resources (Wikipedia, WikiData, Bureau of Labor Statics, NCES etc.) 
    as required to adequately describe the subject.
  }
 ]
}
~~~~
#### new comment by 13315406 ####
@WeaverStever I've updated your example to match the latest [CategoryCode](http://pending.webschemas.org/CategoryCode) version of the proposal:
```
{ "@context": "http://schema.org/",
 { "@type": "Person",
   "name": "John Doe",
   "honorificPrefix": "Dr"
   "sameAs": "https://en.wikipedia.org/wiki/John_Doe",
   "naics" : ["xx", "xx"],
   "isicV4": ["xx", "xx"]  
 },
 occupation: 
 [ 
  { "@type": "CategoryCode",
   "name": "Family and General Practitioners",
   "codeValue": "29-1062.00",
   "description": "Physicians who diagnose, treat, and help prevent diseases and injuries...",
   "inCodeSet": "https://www.onetonline.org/",
   "url":"https://www.onetonline.org/link/summary/29-1062.00"
  },
  { "@type": "CategoryCode",
   "name": "general practitioner",
   "codeValue": "Q6500773",
   "description": "type of medical doctor specialising as a generalist, usually working in primary care setting...",
   "inCodeSet": "https://www.wikidata.org/",
   "url":"https://www.wikidata.org/wiki/Q6500773)"
  }
 ]
}
```
Of course an option for an already defined with a URI value such as the WikiData one in your example, or if O*Net eventually coded up their terms, would be to just assign the URL.
#### new comment by 13617914 ####
@RichardWallis thanks!  The example I found was https://pending.schema.org/EnumerationValue is CategoryCode a newer version of the same?
I figure it's up to the programmer do decide how much detail to provide, (just the URL, or include the codeValue, inCodeSet and name etc.,)  those collecting the data repository can decide what properties to store.  
As for the array, I think it is useful to be able to provide more than one occupation / coding source. For instance, somebody looking for a shipwright may have several different searches: shipwright + welder /  shipwright + fiberglass  / shipwright+ carpenter -- depending upon what type of boat they have.   Similarly, various medical providers may offer differing services/specialties under one roof.  
Also, many people like to keep themselves associated with their college, which could also be a good way to list properties (specialties) that are not found in Onet or WikiData.
#### new comment by 3344792 ####
@WeaverStever  Since occupations are indeed dynamic, fluid, and often renamed, using these external enumerations for this purpose does make sense. 
But, since I'm not sure where this is going  (since you used a medical occupation example), allow me to ask a question.  Do you mean that a `Medical Specialty` would be expressed as an external enumeration instead of using the enumerated `Medical Specialty` member list? 
#### new comment by 13617914 ####
@LeezaRodriguez 
Looking at  MedicalSpecialty, the parent types are Hospital, MedicalClinic, MedicalOrganization, and Physician. All of these types allow properties from Organization.  I would nest the occupation(s) under  Organization &gt; member (person) who possesses the qualifications.    
#### new comment by 13315406 ####
@WeaverStever _CategoryCode_ is the latest recommendation in the proposal being tracked by issue (#894).  Currently part of next release and visible on the webschemas.org preview site: http://pending.webschemas.org/CategoryCode and should replace _EnumerationValue_.
#### new comment by 13617914 ####
@RichardWallis 
So would it be possible to create  Person &gt; Occupation &gt; CategoryCode ?
(Person already has the property jobTitle which seems to be synonymous to Profession)
Our example would then become...
MedicalClinic &gt; Organization &gt; member (person) &gt; Occupation &gt; CategoryCode
Would the name CategoryCodes make it more apparent to the programmer that an array/dict can also be expected?
JobPosting already has the property qualifications (text), but the term "requirements" is often used on job listings and I can't recall ever seeing one requirement... 
JobPosting &gt; requirements &gt; CategoryCode(s)
This makes me wonder if CategoryCode should have an optional startingDate? JobPostings often require years of experience. Professionals (as person) may want to enumerate their years of experience.      Resumes almost always have the date of a certification received.
#### new comment by 13315406 ####
@WeaverStever you are building too much into the use of CategoryCode here.
It, as it is proposed in #894, as a very very very light weight SKOS-like construct.  It is designed for laying on top of an already designed taxonomy complete with its own structure, including the type of things you are postulating here.
So if you, or someone, creates and/or publishes a taxonomy of Professions you would apply, _in addition to any already in place modelling_, schema: CategoryCode properties so that you can then supply the relevant URI as property value in schema markup.  See [example 4 ](http://pending.webschemas.org/CategoryCode#catcode-4) (a profession oriented example) and others examples on the same page.
In that context addressing your question about adding a startingDate property.   That would not be to CategoryCode it would be to the type of thing you are describing.  That thing would then be defined as _also_ being a CategoryCode type.
#### new comment by 5252362 ####
One of the primary goals of schema.org is to facilitate maximum
interoperability while minimizing the number of distinct terms that need to
be shared. Having the ability to refer to the business/profession/…
associated with an activity, as soon as the activity or product is
introduced into Schema.org, without having to wait for the corresponding
business/profession etc. to be explicitly introduced as a Schema.org term
would be convenient.
Here is a proposal that is targeted at facilitating this. This is meant to
be a starting point for a discussion.
https://docs.google.com/document/d/1AbxUOflXe-cNrLd4ZIOcBuG7O5QDB-ExZqFzlz5Ud6c
Guha
See Issue #1493 For detailed discussion of this point
#### new comment by 13617914 ####
@RichardWallis.
It is taking me a while, but let me see if I get what you are saying.
I see that the CategoryCodeSet has a datePublished property. NAICS is reorganized about twice every decade so this is where we describe and date the inCodeSet version.
As Intangible, CategoryCode could be nested anywhere? LocalBusiness, Hospital, Organization, etc., to describe profession(s) and under Person to describe occupation(s)?
Finally, "defined Types" could be created using the CategoryCodeSet class, for instance NAICS2012, NAICS2016, WikiData?
 Thanks!  
#### new comment by 13315406 ####
@WeaverStever 
CategoryCodeSet, as a subtype of CreativeWork has many inherited properties to describe authorship, ownership, version, date etc. relevant to the publication of a set of codes.
With reference to CategoryCode I am not comfortable using the word 'nested' to describe how it could be applied.  In Schema and entity can be described as being of one or more type.   So for example, in another area, London Bridge could be described as a _Bridge_ and a _TouristAttraction_.  This is using the technique of Multi-type Entities (MTEs) 
So a thing could be described as a Person and also a CategoryCode, or a Profession and also a CategoryCode.
</t>
  </si>
  <si>
    <t xml:space="preserve">clarify that schema.org/distribution doesn't mean statistical distribution </t>
  </si>
  <si>
    <t xml:space="preserve">We have this because W3C DCAT has https://www.w3.org/ns/dcat#distribution ... 
Let's add a few words making clear which sense of 'distribution' is intended as this can be confusing esp. with statistical datasets.
</t>
  </si>
  <si>
    <t xml:space="preserve">#### new comment by 5252362 ####
We might consider changing the name ...
#### new comment by 170265 ####
There's a workshop coming up focussed on W3C DCAT (which our terms are based on)  https://www.w3.org/2016/11/sdsvoc/ - I'll be there, will see if there's wider interest in renaming. I know some publishers are somewhat frustrated that they now have to choose between DCAT and Schema.org vocabulary, and there are efforts like https://joinup.ec.europa.eu/asset/dcat_application_profile/description which it would be good to stay in sync with.
#### new comment by 1141327 ####
If the name is changed, reusing `encoding` could be good (see https://github.com/schemaorg/schemaorg/issues/1190 for some previous discussions).
#### new comment by 5252362 ####
We should suggest to the WG that they use a different name. Using the term
'distribution' in the context of statistical datasets to mean something
different from the sense in which it is used in statistics is asking for
confusion.
guha
On Mon, Oct 17, 2016 at 7:23 AM, Dan Brickley notifications@github.com
wrote:
&gt; Assigned #1409 https://github.com/schemaorg/schemaorg/issues/1409 to
&gt; @rvguha https://github.com/rvguha.
&gt; 
&gt; —
&gt; You are receiving this because you were mentioned.
&gt; Reply to this email directly, view it on GitHub
&gt; https://github.com/schemaorg/schemaorg/issues/1409#event-826003662, or mute
&gt; the thread
&gt; https://github.com/notifications/unsubscribe-auth/AFAlCrm9R9MXyTda_juKhTIO2eCaSBPMks5q04THgaJpZM4KYrsQ
&gt; .
</t>
  </si>
  <si>
    <t>Campground should ideally be under 1 parent type, not 2</t>
  </si>
  <si>
    <t xml:space="preserve">#### new comment by 4714748 ####
@thadguidry [wrote in the email thread](https://lists.w3.org/Archives/Public/public-schemaorg/2016Oct/0014.html) 
&gt; Does anyone feel strongly that there is NO WAY in Schema.org that you could
&gt; not distinguish between a commercial campground like KOA (percievably more
&gt; expensive, might have more amenities), or a civic or public campground
&gt; (perceiveably less expensive and fewer amentities) , if we reduced to only
&gt; 1 hierarchy level under the existing CivicStructure and removed Campground
&gt; from under LodgingBusiness ?
I'm not sure I understand the question, but I don't think the question of whether a campground is a commercial enterprise or a government-sponsored facility is a distinctive feature.
Certainly, the price and level of amenity doesn't depend on who runs it, in the reality I am used to.
As noted earlier, there are useful properties of a LodgingBusiness that are important for campgrounds of most kinds.
#### new comment by 170265 ####
I agree with @chaals. Public-private is an ever-changing spectrum, but the types in these two hierarchies both come with useful properties for this situation.
#### new comment by 986438 ####
@danbri Agreed its ever changing, so it needs to be elevated then.  We all agree that a Campground is a Campground.  1 Type.  I don't see the point of having things under multiple hierarchies...I'd rather us not dictate too much and instead push MTE use instead.  This would mean we remove Campground from being also subtyped under CivicStructure.
What properties fall under that Type we control that.  CivicStructure is nearly a bucket type...it currently has only 1 property...openingHours.  And for Campground, openingHours is already handled under LodgingBusiness and even Place with openingHoursSpecification and specialOpeningHoursSpecification.  So there's no need to keep Campground under CivicStructure...we're not saying much at all about a Campground under there...other than loosely categorizing it as some sort of Civic thing.
If you think it is important that folks are able to say that a Campground is a Civic thing....they can do that already with an MTE if need be...but we are dictating that by already subtyping it for them as a CivicStructure and LodgingBusiness, rather than giving them a choice,  How does a computer know that the Campground you describe on your webpage is a Public thing...or a Private thing ?
When something is either/or ... private/public...then a property could handle that...or a new Type could handle that.  **And I prefer properties pushed up to an appropriate level so that many things can make use of that property.**  WIkidata doesn't have Types, just for this reason..so that anything can grab a property and say something useful, but that leads to eventual Typeness with classes, etc as we already see in WIkidata..So I think Schema.org and Freebase have a better approach that affords a more realistic and less confusing view of our world...anyways.
Here's another rub...I think we already loosely categorized Campground as an Accommodation in its definition.
`An accommodation is a place that can accommodate human beings, e.g. a hotel room, a camping pitch, or a meeting room. Many accommodations are for overnight stays, but this is not a mandatory requirement. For more specific types of accommodations not defined in schema.org, one can use additionalType with external vocabularies.`
and in Campground's definition....we mention Accomodation again !
`See also the dedicated document on the use of schema.org for marking up hotels and other forms of accommodations.`
I have my prefered way to fix all this...as we did in Freebase...but I want to understand your thoughts that say..."no Thad, this should not be confusing for developers at all...they just need to do..X"
#### new comment by 671238 ####
## ok
martin hepp  http://www.heppnetz.de
mhepp@computer.org          @mfhepp
&gt; On 17 Oct 2016, at 08:53, Dan Brickley notifications@github.com wrote:
&gt; 
&gt; I agree with @chaals. Public-private is an every-changing spectrum, but the types in these two hierarchies both come with useful properties for this situation.
&gt; 
&gt; —
&gt; You are receiving this because you are subscribed to this thread.
&gt; Reply to this email directly, view it on GitHub, or mute the thread.
#### new comment by 7691552 ####
I kind of agree with @thadguidry https://github.com/thadguidry on this.
The only property introduced by including CivicStructure is openingHours
and that is already available via LocalBusiness.
If it is important to make the distinction between public &amp; private, there
is always the MTE option, or if it is _that_ important a public/private
boolean property could be added.
~Richard.
Richard Wallis
Founder, Data Liberate
http://dataliberate.com
Linkedin: http://www.linkedin.com/in/richardwallis
Twitter: @rjw
On 18 October 2016 at 07:45, Martin Hepp notifications@github.com wrote:
&gt; ## ok
&gt; 
&gt; martin hepp http://www.heppnetz.de
&gt; mhepp@computer.org @mfhepp
&gt; 
&gt; &gt; On 17 Oct 2016, at 08:53, Dan Brickley notifications@github.com wrote:
&gt; &gt; 
&gt; &gt; I agree with @chaals. Public-private is an every-changing spectrum, but
&gt; &gt; the types in these two hierarchies both come with useful properties for
&gt; &gt; this situation.
&gt; &gt; 
&gt; &gt; —
&gt; &gt; You are receiving this because you are subscribed to this thread.
&gt; &gt; Reply to this email directly, view it on GitHub, or mute the thread.
&gt; 
&gt; —
&gt; You are receiving this because you are subscribed to this thread.
&gt; Reply to this email directly, view it on GitHub
&gt; https://github.com/schemaorg/schemaorg/issues/1406#issuecomment-254420991,
&gt; or mute the thread
&gt; https://github.com/notifications/unsubscribe-auth/AHVdIL5g3eL2xZ6V5YMehdNsb5VSLRfKks5q1GsDgaJpZM4KX-u4
&gt; .
#### new comment by 986438 ####
@Dataliberate Do you have a prefered approach for the public/private ?  Here's the use case that we need to help solve for developers and everyone using Schema.org Types...and perhaps its already solved...I dunno, you tell me.
For instance, as discussed on the mailing list by some, if the KOA Campground company wants to markup their campground pages http://koa.com/states-provinces/texas/  What's the best way for them to say on each campground page, that this is a "private campground" and not a "public campground" or "run by a public institution or agency" ?
In Freebase, on the Organization Type, we had a few properties to deal with that, and not a PublicOrganization Type.
@gmackenz Do you recall what those 2 or 3 properties were ?  I know one was legal based, to store like the tax status, 501c3.  Do you recall what was the property that held if it was a public or private organization ?
</t>
  </si>
  <si>
    <t>Schema.org datatypes should have documented mapping to XSD datatypes</t>
  </si>
  <si>
    <t xml:space="preserve">As argued by @amiika
</t>
  </si>
  <si>
    <t>Addiction-Related Vocabulary Proposal</t>
  </si>
  <si>
    <t xml:space="preserve">I would like to propose the addition of vocabulary related to addiction and the treatment of addiction. The accompanying diagram shows the proposed additions in red along with their relations to existing vocabulary in the core and the health-lifesci extension.
![addictiontreatmentcenter](https://cloud.githubusercontent.com/assets/21245789/19354497/e5cafac4-9134-11e6-8c06-a9674d17c46e.png)
# AddictionTreatmentCenter
The first class to be added is **AddictionTreatmentCenter**, which is a subclass of **MedicalOrganization** and **MedicalBusiness**. It is at the same level as other **MedicalOrganization** subtypes such as **Physician**, **MedicalClinic**, and **Hospital**. The properties are:
- _onsiteDetox_, which takes a **Boolean** value. This indicates whether the center has its own detox facilities on site or makes use of those at another entity such as a hospital.
- _typesOfPrograms_, which takes a **Text** value. Standard values would include inpatient, outpatient, and residential. I suggest Text as a type instead of enumerations for flexibility.
- _availableService_, which takes a **MedicalTherapy** as its type. This property is currently used on **Hospital**, **MedicalClinic**, and **Physician**. It may make sense to make _availableService_ a property of the parent class **MedicalBusiness** because it is used on so many of the subtypes. On the other hand, _makesOffer_ is already a property that **AddictionTreatmentCenter** would inherit. The **Offer** could indicate the service that is available, so _availableService_ may not be necessary.
# AddictionDisorder
The second proposed class is **AddictionDisorder**, which is a subclass of **MedicalCondition**. **AddictionDisorder** could be used as a value for _healthCondition_ on the **Patient** class. The term **AddictionDisorder** corresponds to the language of _DSM-V_, and covers both substance and behavioral/process addictions. The properties are:
- _addictedTo_, which would take a **Drug** or **Text** as its type. This indicates the drug(s) or process(es) to which the patient is addicted and would be parallel to the language “drug of choice” that is used in addiction treatment.
- _addictionType_, which would take **Text** as its type. This would be used to indicate whether an addiction was a substance addiction or a behavioral addiction (e.g., sex, gambling, eating disorders).
# MedicalSpecialty Enumerations
I also propose two enumerations be added to **MedicalSpecialty**. These are **AddictionMedicine** and **AddictionPsychiatry**, which are the two specialties recognized by the American Board of Medical Specialties. This has been discussed in issue [#1334](https://github.com/schemaorg/schemaorg/issues/1334), and [Leeza Rodriguez](https://github.com/LeezaRodriguez) suggested using these two enumerations. **AddictionTreatmentCenter** would use these enumerations for the property _medicalSpecialty_ it inherits from **MedicalOrganization**. This would allow them to indicate whether they provided medical or psychological treatment for addiction (or both).
# Issues of Accreditation
Leeza also raised valid concerns about addiction treatment centers marketing themselves without having any parent boards that regulated them (akin to problems in the past with pain management providers). I considered proposing a property of _accreditedBy_ for **AddictionTreatmentCenter** to allow organizations to list credentials. CARF International and The Joint Commission are the two main accrediting bodies for addiction treatment. **MedicalEntity** has a property of _recognizingAuthority_ that is described as “the organization that officially recognizes this entity as part of its endorsed system of medicine.” I’m not sure whether this would correspond to an accrediting agency and therefore could be used as a property on **AddictionTreatmentCenter** or whether _accreditedBy_ would be a better property. Either way, I would propose that it take **MedicalOrganization** as its type.
# Coding
I have written the RDFa definitions for the proposed items, along with JSON-LD and RDFa markup examples. Unfortunately, I am having trouble getting the schema.org app to work (see issue [#1384](https://github.com/schemaorg/schemaorg/issues/1384)), so I am currently unable to put these up for comment. I will make these available as soon as I can.
</t>
  </si>
  <si>
    <t xml:space="preserve">#### new comment by 3344792 ####
hi Kevin--wow, this is a well thought out proposal. I haven't digested everything, but thank you for taking my Accreditation comments into consideration. I believe that identifying _recognizingAuthority_ and _accreditedBy_ is a critical step in helping the search engines and the consumer figure out which centers are the legitimate and well credentialed organizations **and** physicians.   
With Accreditation, just for clarity, I believe are dealing with two variations of Accreditation:
1) **Organization** accreditation ( AAAASF ,  The Joint Commission)
 This is similar to the type of accreditation that out patient surgery centers and hospitals attain. It is granted to the organization.
2) **MedicalSpecialty** certification ( the Medical Board that has oversight of Board Certification of a Physician person). Board Certification is granted to the **Physician person.** 
Allow me to rant about #2....
This is a particular hot button for me because  the provenance of **MedicalSpecialty** is with the Physician, the person, and not the organization. But the **Physician-person** is currently non existent in the schema.org hierarchy.  **Physician** is currently an organization, and NOT a person. @twamarc is aware and he proposed some solutions in this thread here: https://github.com/schemaorg/schemaorg/issues/492#issuecomment-252326168
Recap of concerns:
_MedicalSpecialty originates with the Physician person(s) in the organization._
 If the Physician-person leaves with no replacement, the organization **MedicalSpecialty** is lost.  It is the Physician, the person, who gets Board Certification in a particular MedicalSpecialty.  Each MedicalSpecialty has a MedicalBoard who issues the Board Certification to the Physician person. Furthermore, each MedicalBoard has an oversight board.  In  your example, the individual physicians have Board Certification with either **AddictionMedicine** (issued by American Board of Preventive Medicine)  or **AddictionPsychiatry** (issued by American Board of Psychiatry and Neurology) . The trainings are different pathways with different focus and each one of these Boards are regulated by the **American Board of Medical Specialties (ABMS)**.   Approximately 80% of US physicians are under this system in the USA. @twamarc  had stated that ~a similar type structure applies to the EU.  
_Ontology alignment concerns_
 **Physician** was asserted as a person in Freebase, and it is a person in Wikidata.  **Physician** only exists as an organization in schema.org.   We need to make a data type for **Physician, the person**, and disambiguate it between the person and the organization.  If not, this is going to be a hot mess when Insurance and Clinical Trial vocabulary are introduced.  With Insurance, the Physician person and Physician organization are two different entities with different NPI numbers.  In Clinical Trials, the PI (primary investigator) of any trial is a **Physician person**, NOT a Physician organization. 
Apologies for the tangential rant. 
Nevertheless, I support adding the two ABMS MedicalSpecialty enumerations of **AddictionMedicine** and **AddictionPsychiatry**. As I understand it, the next iteration would overhaul the list of enumerations. Here is my working spreadsheet to help address this.
https://docs.google.com/spreadsheets/d/1y7KIP0icoqowZ1uX4H33rVJKfj5WAjIeqkEpnuN6A9U/edit#gid=0
Thanks for taking the time to think all of this through. _It's so important that we get this right so that the future AI engines will be able to deliver answers that can disambiguate the well credentialed providers from the posers._ 
#### new comment by 21245789 ####
I have the testing app up and running on the Google App Engine for people to review. The link to the main entry is at [http://health-lifesci.3-2.sdo-addiction.sdo-addiction.appspot.com/AddictionTreatmentCenter]. The only change from the proposal above is the accreditedBy property that has been added pursuant to @LeezaRodriguez's comment.
The portal to the app is at [http://sdo-addiction-dot-sdo-addiction.appspot.com], but this is resulting in an https error when you try to go into the health-sci extension. For some reason, adding 3-2 to the URL makes it work. I'm also not sure why the AddictionTreatmentCenter page is giving the same example twice. It is only in the file once.
I look forward to input/feedback.
</t>
  </si>
  <si>
    <t>Add a "LearningResource" type that can indicate learning-oriented educational content (and events, products...)</t>
  </si>
  <si>
    <t xml:space="preserve">In LRMI and related circles there has been much discussion of whether we should have a "learning resource" type. There are good arguments for this and against this, but here we capture the idea sufficiently to surface this debate (a) within our schema.org issue tracker and (b) in the "pending" section of schema.org.
An argument against LearningResource is that anything can be used to learn from. A counter-argument is that, while this is the case, there are still many events (c.f. existing EducationEvent) and pieces of content (e.g. textbooks, course materials, c.f. Course and CourseInstance) which are quite explicitly oriented towards learning.
Another argument against is that, with "learning-oriented-ness" being somewhat vague, such a term would be particularly prone to abuse or incorrect usage. Would it be wrong for every http://schema.org/NewsArticle on a site being also described as a LearningResource? 
I (danbri@) propose we continue the discussion in the context of a specific "pending" proposal here.
</t>
  </si>
  <si>
    <t>TypeError: 'NoneType' object is not iterable - 500 errors in Webschemas log</t>
  </si>
  <si>
    <t xml:space="preserve">Fairly common error in logs of webschemas:
TypeError: 'NoneType' object is not iterable
File "/base/data/home/apps/s~webschemas-g/1.396259617206838128/sdoapp.py", line 707, in ClassProperties
subprops = sorted(prop.subproperties(layers=layers),key=lambda u: u.id)
</t>
  </si>
  <si>
    <t xml:space="preserve">#### new comment by 170265 ####
Can you summarize the fix?
#### new comment by 13315406 ####
Analysing the code at the point of failure, there is potential that a sort operation will be given a list of potentially null items.
Made a couple of tweaks to 1. delegate the sorting to a later stage and only if a non-null list is returned.  2. Removed the unnecessary creation of some similar lists that are then not used within the function in question.
</t>
  </si>
  <si>
    <t>Wire up schema.org production site for cookie-based A-B testing.</t>
  </si>
  <si>
    <t xml:space="preserve">@RichardWallis is taking a look. We have had some hiccups in the past because schema.org itself is served from a slightly different Google appengine environment, this should give us a way of testing things properly when making official releases.
See also
- http://stackoverflow.com/questions/15032531/traffic-splitting-by-ip-address-on-google-app-engine
- https://cloud.google.com/appengine/docs/python/splitting-traffic?csw=1
</t>
  </si>
  <si>
    <t xml:space="preserve">#### new comment by 5252362 ####
This is great!
guha
On Fri, Oct 7, 2016 at 5:37 AM, Dan Brickley notifications@github.com
wrote:
&gt; @RichardWallis https://github.com/RichardWallis is taking a look. We
&gt; have had some hiccups in the past because schema.org itself is served
&gt; from a slightly different Google appengine environment, this should give us
&gt; a way of testing things properly when making official releases.
&gt; 
&gt; See also
&gt; - http://stackoverflow.com/questions/15032531/traffic-
&gt;   splitting-by-ip-address-on-google-app-engine
&gt;   http://stackoverflow.com/questions/15032531/traffic-splitting-by-ip-address-on-google-app-engine
&gt; - https://cloud.google.com/appengine/docs/python/
&gt;   splitting-traffic?csw=1
&gt; 
&gt; —
&gt; You are receiving this because you are subscribed to this thread.
&gt; Reply to this email directly, view it on GitHub
&gt; https://github.com/schemaorg/schemaorg/issues/1399, or mute the thread
&gt; https://github.com/notifications/unsubscribe-auth/AFAlChW-xSG-J2TmkT7pzM-v4B8MofJpks5qxj0hgaJpZM4KQ-7y
&gt; .
</t>
  </si>
  <si>
    <t>Tweak HTML on per-type pages so we have HTML anchor for #incoming properties</t>
  </si>
  <si>
    <t xml:space="preserve">#### new comment by 170265 ####
https://github.com/schemaorg/schemaorg/commit/dcfe48b4ab5b269f53e5cb1b575059386bd859ca
#### new comment by 170265 ####
Implemented: http://webschemas.org/QuantitativeValue#incoming
</t>
  </si>
  <si>
    <t>Provide a mechanism equivalent to Atom's "&lt;complete&gt;" element for indicating completeness of feeds</t>
  </si>
  <si>
    <t xml:space="preserve">#### new comment by 170265 ####
Drafted in pending for review: http://pending.webschemas.org/CompleteDataFeed
#### new comment by 986438 ####
@danbri are you fairly confident that this is better as a subtype rather than a property on DataFeed ?  Pros/Cons ?  Why not expose the `&lt;complete&gt;`element as a special property right on DataFeed , basically lifting it out of dataFeedElement which in theory is really were Atom `&lt;complete&gt;`realistically lives currently ?
</t>
  </si>
  <si>
    <t>Clarify description on MusicStore</t>
  </si>
  <si>
    <t xml:space="preserve">To help developers (and Thad with Wikidata mappings)
Does it currently represent:
1. a retail business that sells musical instruments and related ?
2. a retail business that sells recordings ?
3. any store selling anything music related, including an online only store ?
4. ???
</t>
  </si>
  <si>
    <t xml:space="preserve">#### new comment by 170265 ####
Since we didn't specify anything very clear, we should probably keep this generic. Also music recording shops are fading away, people buy fewer CDs, vinyl etc.
http://schema.org/MusicStore is under LocalBusiness which has a facet inheriting from Place so there's some emphasis on a bricks-and-mortar presence. However (and for LocalBusiness as a whole) I'd suggest that there's no need to overemphasize the physical place aspect on these types.
Something like: "A local business presence focussed on music, including record stores, instruments and related activities."
At a stretch this would even cover providers of piano lessons, I guess; unless we have a better home for those kinds of service.
#### new comment by 4692272 ####
Is this for the Wikidata mapping work?
#### new comment by 986438 ####
@vholland yeah for WP mapping, but its also for general public and developers.
@danbri yeah, I like your something like definition much better and its generally what I have seen being used...since we do not have the specific subtype of MusicInstrumentStore.
</t>
  </si>
  <si>
    <t>Clarify description on ExerciseGym, HealthClub, and SportsClub</t>
  </si>
  <si>
    <t xml:space="preserve">Let's try to make the definition a bit more useable for folks. (and to help Thad on his Wikidata mapping project)
Compare and contrast all 3 types in this issue to come up with usable consensus to improve their definitions.
</t>
  </si>
  <si>
    <t>Should InternetCafe be moved under FoodEstablishment or CafeOrCoffeeShop or changed definition?</t>
  </si>
  <si>
    <t xml:space="preserve">Currently InternetCafe leaves little clues in its description as to its limits or usage.  We simply repeated the Type name.  Bummer.
For developers it is unclear if the type IS or IS NOT a FoodEstablishment kinda thing.  If it is not a FoodEstablishment ,but simply some business that 'a business where customers pay for internet access typically in a lounge or seating area' then we should expand the definition to something like that.
</t>
  </si>
  <si>
    <t>For IOT support, discussion for a Sensor Type (see other issues for other levels of IOT)</t>
  </si>
  <si>
    <t xml:space="preserve">A Sensor can hold or report a measurement or a bag of measurements.
This issue brings forth the realistic need for aligning with something like  [SSN](https://www.w3.org/TR/vocab-ssn/) and its Sensor type http://www.w3.org/ns/ssn/Sensor that defines the capabilities as well as the Sensor's outputs (observed values / bag of measurements).
</t>
  </si>
  <si>
    <t>#### new comment by 95672 ####
Andy Stanford-Clarke mentioned http://www.hypercat.io/
#### new comment by 92420 ####
Another thought is to create not only a Sensor type, but rather adapt an existing sensor ontology such as [SSN](https://www.w3.org/TR/vocab-ssn/).  SSN models sensors and observations, as well as supporting entities such as features of interest, sampling time, units of measure, etc.  A small subset of classes could be included in schema.org, with the possibility of importing others as needed, while integrating them with related classes including PropertyValue, QuantitativeValue, and Dataset.
#### new comment by 4692272 ####
+1 to @joshsh's suggestion. Other folks have spent time thinking through a number of issues we have yet to conceive of. It would be better to take a moment to survey their work before creating a bunch of schema.
#### new comment by 95672 ####
Right, the MQTT org has done quite a bit as well, which is why I asked Andy.
#### new comment by 95672 ####
See also: 
https://github.com/w3c/wot
https://github.com/w3c/sensors
https://github.com/w3c/proximity
https://github.com/w3c/devicesensors-wg
https://github.com/w3c/magnetometer
https://github.com/w3c/beacon
https://google.github.io/physical-web/
https://github.com/w3c/vibration
#### new comment by 170265 ####
See also #1272 for top level IoT/WoT issue tracking.
We're not going to rush this one.
I was at W3C's annual TPAC event recently, where there were detailed discussions (see [minutes](https://www.w3.org/2016/09/20-sdw-minutes#item01)) in the Spatial Web WG session about coordinating between SSN and pre-existing OGC sensor-related standards, around the issue of distinguishing 'records of observations' vs 'activity of observing'. 
After some discussion that WG resolved (as the group working on SSN at W3C):
&gt; RESOLUTION: The ssn:Observation will be redefined as an activity, in line with O&amp;M Observation
See http://www.opengeospatial.org/standards/om "Observations and Measurements" and nearby.  For example in their 10-004r3_Topic_20_Observations_and_Measurements.pdf
&gt; OGC and ISO 19156:2011(E)
&gt; Introduction
&gt; This International Standard arises from work originally undertaken through the Open Geospatial Consortium’s Sensor Web Enablement (SWE) activity. SWE is concerned with establishing interfaces and protocols that will enable a “Sensor Web” through which applications and services will be able to access sensors of all types, and observations generated by them, over the Web. SWE has defined, prototyped and tested several components needed for a Sensor Web, namely:
&gt; — Sensor Model Language (SensorML).
&gt; — Observations &amp; Measurements (O&amp;M).
&gt; — Sensor Observation Service (SOS).
&gt; — Sensor Planning Service (SPS).
&gt; — Sensor Alert Service (SAS).
&gt; This International Standard specifies the Observations and Measurements schema, including a schema for sampling features.
There are a good number of initiatives in this area. This is a great time to experiment, explore and look into interoperability. We may we add vocabulary around sensors, devices, observations/measurments, and we could well end up adding detail to our /Action design to deal with initiating device-based actions, but it will take some investigation first.
It is also critical to clarify our approach to units of measure (we have two systems already, those types under http://schema.org/Quantity which were the original pragmatic schema.org design, and another around ecommerce that was added from Good Relations, see http://schema.org/QuantitativeValue). I've started investigating the potential integration of the (huge body of work at) http://qudt.org/ ("Quantities, Units, Dimensions and Data Types") in #1390 and had a very positive call with Ralph Hodgson yesterday.
Also - oddly enough - we got close to this territory of 'observations' previously in the work that Jason Johnson was doing around Sports to record sports score statistics. See https://www.w3.org/wiki/WebSchemas/Sports https://www.w3.org/wiki/images/6/60/2014SportsVocabularyProposalv2.pdf - I'm not saying we need to handle all of these things in a single approach, but it is worth standing back and looking at the larger landscape before sticking in a Sensor type.
#### new comment by 986438 ####
@danbri no plans to rush.  For many in the ICT industry it starts at the Sensor level, then Device.  Sensors are just 1 component of IOT, but the most heavily used so far in our industry.  In the ICT industry, we have to deal with communications of Devices, both in wireless and landline form.  This issue was to begin creation and documentation of a Sensor type **on paper** and further discussion. Thanks for quickly summarizing the Sensor discussion so far.  That's what I was hoping for in this issue.
#### new comment by 170265 ####
OK sounds good. Let's collect Sensor-related design input here, and revisit what we've learned in a month or so. All and any pointers welcomed!
#### new comment by 170265 ####
Here's a scoping question from a usecase in our '[getting started](http://iot.webschemas.org/docs/iot-gettingstarted.html)' doc. Consider a consumer device like 'wifi connected scales'. E.g. I have a Withings [scale](https://en.wikipedia.org/wiki/Withings#Smart_Body_Analyzer_.26_Wireless_Scale), which records depressing numbers about my weight and relays them to 'cloud' APIs. Would such a complete unit / product itself be considered a sensor, or just the components of the larger product?  The core idea seems to be that there are a set of measurement events (actions?) of some item using some device/system/product.
#### new comment by 986438 ####
Sensors are components of a larger device/system/product/platform.
A home weather station has many Sensors.  Some devices may only have a single Sensor.
See Platform and System already defined very well in SSN and this aligns perfectly in ICT industry as well. 
- http://www.w3.org/ns/ssn/Platform
  - http://www.w3.org/ns/ssn/System
    - http://www.w3.org/ns/ssn/Device
      - http://www.w3.org/ns/ssn/SensingDevice
    - http://www.w3.org/ns/ssn/Sensor
      - http://www.w3.org/ns/ssn/SensingDevice
The current matrix of IOT within ICT industry is fairly well represented in this article and visual diagram (Ericsson is one of the 3GPP authors) and we are supporting Sensors directly in 3GPP at the CAT NB1 Narrowband.
http://www.sequans.com/narrowband-lte-which-apps-need-cat-m1-and-which-need-cat-nb1/
http://www.slideshare.net/qualcommwirelessevolution/paving-the-path-to-narrowband-5g-with-lte-iot
@danbri those 2 links should give you an indication of the world that I have to straddle and help bridge consensus for everyone.
#### new comment by 92420 ####
Yes, granularity of "sensors" is a matter of choice.  The home weather station is a good example, as it contains a hierarchy of sensing devices.  Are the anemometer and wind vane separate sensors, or a single "wind sensor" which observes both wind speed and wind direction?  What about the I2C hygrometer in the weather station, which measures both air temperature and relative humidity?  Two sensors?  Separate from the wind sensors or not?  When there is no need to break down a sensing device into subsystems, SSN does allow it to observe multiple properties.
#### new comment by 694782 ####
SAREF Ontology and oneM2M use the type `Device` and specific categories  to model different devices (sensors, actuators, meters, ...). So I think the type to start with is `Device`
See http://ontology.tno.nl/saref/ 
#### new comment by 986438 ####
@jmcanterafonseca I understand where your coming from, but typically in Schema.org we try to find the lowest applicable Types in a Domain and then work our way up from there, abstracting higher ordered Types as we go along in time with discussions, pending reviews and releases.
#### new comment by 694782 ####
well I come from Spain, :)
now seriously, there are devices which combine both functions sensing and
actuating or actuating and metering and I think it would be wiser to start
with Device instead of Sensor ... and it seems it is what the existing work
suggests ...
2016-10-13 18:42 GMT+02:00 Thad Guidry notifications@github.com:
&gt; @jmcanterafonseca https://github.com/jmcanterafonseca I understand
&gt; where your coming from, but typically in Schema.org we try to find the
&gt; lowest applicable Types in a Domain and then work our way up from there,
&gt; abstracting higher ordered Types as we go along in time with discussions,
&gt; pending reviews and releases.
&gt; 
&gt; —
&gt; You are receiving this because you were mentioned.
&gt; Reply to this email directly, view it on GitHub
&gt; https://github.com/schemaorg/schemaorg/issues/1391#issuecomment-253569083,
&gt; or mute the thread
&gt; https://github.com/notifications/unsubscribe-auth/AAqZ_pbwT80HeKLQ2uIbAbHyG7lXt6U-ks5qzl-CgaJpZM4KPDox
&gt; .
#### new comment by 92420 ####
Some upper-level ontologies also organize "sensor" under "device".  For example, WordNet and SUMO have:
`entity &gt; physical entity &gt; object,physical object &gt; whole,unit &gt; artifact,artefact &gt; instrumentality,instrumentation &gt; device &gt; detector,sensor
`
UMBEL has:
`artifact &gt; device &gt; sensor
`
Wikipedia categorizes a sensor as a "tool":
`Category:Equipment,Category:Manufactured_goods &gt; Category:Tools &gt; Category:Measuring_instruments &gt; Sensor
`
In Wikidata, it's a "component":
`physical object &gt; perceptible object &gt; component &gt; electrical component &gt; electronic component &gt; sensor
`
In schema.org, a Device type (as a parent of Sensor) would be applicable to very many things described on the Web.  It would frequently overlap with Product, though.
#### new comment by 2311111 ####
Note this parallel discussion here:
https://groups.google.com/forum/#!topic/sdo-iot-sync/SO0ineFpygQ
#### new comment by 2311111 ####
One thing I would like to note is that it's very difficult to separate "this Thing is a sensor" from "this Thing is an actuator", as often a Thing will do both sensing an actuating.
A simple example of this would be a WeMo Socket, which has both a sensor - to tell whether it is on or off - and an actuator - which will turn it on or off. (It can also be turned off manually on the Socket itself).
It's also very useful to know the relationship within a Thing between the sensor and a corresponding actuator. In the WeMo example, if you have a web page displaying "this WeMo in ON" and you want to have a control to change this, generally you want these to be together.
Note that as you deal with even slightly complicated Things, there's some interesting cases that have to be considered. For example, an Oven Thing has an actuator to set the temperature, but also has a corresponding sensor to tell you what that set point is _as well as_ another sensor to tell you what the actual temperature of the oven is.
#### new comment by 694782 ####
David pointed out some very good reasons for `Device` being the abstraction to begin with. Then, we can define attributes to convey what functions the device can perform. 
However I don't support the definition of a kind of product named 'IoTProduct' as it is too specific and not certainly needed if we have a `Device` type. 
#### new comment by 2311111 ####
To bring this alive again, let me introduce the word [Sentroller](https://en.wikipedia.org/wiki/Sentroller): _A Sentroller, used in the Internet of Things is a sensor, controller or actuator or combination of these three_.
I propose it be used as follows:
---
Thing &gt; Product &gt; **Sentroller**
A sensor, controller or actuator or combination thereof. Multiple _attributes_ may be sensed or actuated. 
_Properties from Sentroller_
**attributes**: Attribute: sensing and actuating attribute available to this Sentroller.
---
Thing &gt; Intangible &gt; StructuredValue &gt; PropertyValue &gt; **Attribute**
A single logical sensor or actuator or combination thereof.
_Properties from Attribute_
**isSensor**: Boolean: is a value from a sensor
**isActuator**: Boolean: affects a change in an actuator
**purpose**: URL: define the semantic purpose of the Attribute (cf [here](https://groups.google.com/d/msg/sdo-iot-sync/SO0ineFpygQ/fG48wr_vBAAJ))
#### new comment by 694782 ####
oh that's really weird word
 and it seems there is no consensus on making Devices a subtype of Product
-1
2016-11-12 16:58 GMT+01:00 David Janes notifications@github.com:
&gt; To bring this alive again, let me introduce the word Sentroller
&gt; https://en.wikipedia.org/wiki/Sentroller: _A Sentroller, used in the
&gt; Internet of Things is a sensor, controller or actuator or combination of
&gt; these three_.
&gt; 
&gt; ## I propose it be used as follows:
&gt; 
&gt; Thing &gt; Product &gt; _Sentroller_
&gt; A sensor, controller or actuator or combination thereof. Multiple
&gt; _attributes_ may be sensed or actuated.
&gt; 
&gt; _Properties from Sentroller_
&gt; _attributes_: Attribute: sensing and actuating attribute available to
&gt; 
&gt; ## this Sentroller.
&gt; 
&gt; Thing &gt; Intangible &gt; StructuredValue &gt; PropertyValue &gt; _Attribute_
&gt; A single logical sensor or actuator or combination thereof.
&gt; 
&gt; _Properties from Attribute_
&gt; _isSensor_: Boolean: is a value from a sensor
&gt; _isActuator_: Boolean: affects a change in an actuator
&gt; _purpose_: URL: define the semantic purpose of the Attribute (cf here
&gt; https://groups.google.com/d/msg/sdo-iot-sync/SO0ineFpygQ/fG48wr_vBAAJ)
&gt; 
&gt; —
&gt; You are receiving this because you were mentioned.
&gt; Reply to this email directly, view it on GitHub
&gt; https://github.com/schemaorg/schemaorg/issues/1391#issuecomment-260130224,
&gt; or mute the thread
&gt; https://github.com/notifications/unsubscribe-auth/AAqZ_m_-2j82eL9MGzEfbBCfyaSt55Yxks5q9eI0gaJpZM4KPDox
&gt; .
#### new comment by 2311111 ####
I didn't make up the word, and it exists enough to have a Wikipedia page.
#### new comment by 238876 ####
+1 for starting with a *device* concept, as @joshsh,  @dpjanes,  @jmcanterafonseca  mentioned. I'd also suggest a *device deployment* concept that allows one to position the device in space/time. I'm not familiar with the SSN stuff yet, but looking at its concept map, it seems before diving into the details of sensor behavior and detailed measurement processes, we look at the upper part of that diagram (device and deployment).
I'm looking to represent a device that is placed on a race course and reads competitors' time as they move by. I noticed that the current schema.org model doesn't appear to have any notion of a physical device, sensor or otherwise, outside the concept of a product. The clear intent of subclasses of Product seems to involve trade and commerce. It seems the existing concepts of structured values and measurements, as well as the _action_ concept, might be sufficient for many applications if there were a `Thing &gt; Device`. Deployment could be handled simply by interposing a subclass of `Role` between the device and its location. 
#### new comment by 694782 ####
could the device's location just be an attribute of 'Device' ?
2016-12-12 20:51 GMT+01:00 Robert Lyons &lt;notifications@github.com&gt;:
&gt; +1 for starting with a *device* concept, as @joshsh
&gt; &lt;https://github.com/joshsh&gt;, @dpjanes &lt;https://github.com/dpjanes&gt;,
&gt; @jmcanterafonseca &lt;https://github.com/jmcanterafonseca&gt; mentioned. I'd
&gt; also suggest a *device deployment* concept that allows one to position
&gt; the device in space/time. I'm not familiar with the SSN stuff yet, but
&gt; looking at its concept map, it seems before diving into the details of
&gt; sensor behavior and detailed measurement processes, we look at the upper
&gt; part of that diagram (device and deployment).
&gt;
&gt; I'm looking to represent a device that is placed on a race course and
&gt; reads competitors' time as they move by. I noticed that the current
&gt; schema.org model doesn't appear to have any notion of a physical device,
&gt; sensor or otherwise, outside the concept of a product. The clear intent of
&gt; subclasses of Product seems to involve trade and commerce. It seems the
&gt; existing concepts of structured values and measurements, as well as the
&gt; *action* concept, might be sufficient for many applications if there were
&gt; a Thing &gt; Device. Deployment could be handled simply by interposing a
&gt; subclass of Role between the device and its location.
&gt;
&gt; —
&gt; You are receiving this because you were mentioned.
&gt; Reply to this email directly, view it on GitHub
&gt; &lt;https://github.com/schemaorg/schemaorg/issues/1391#issuecomment-266533598&gt;,
&gt; or mute the thread
&gt; &lt;https://github.com/notifications/unsubscribe-auth/AAqZ_j8ZnX1YpThSERFbrD-MaGzumozSks5rHaW4gaJpZM4KPDox&gt;
&gt; .
&gt;
#### new comment by 2311111 ####
This has the potential to get into somewhat dangerous territory, where we
start saying "this is what Devices _should_ do" rather than "this is what
Devices (actually) do". Or in other words, one actually starts defining a
new IoT standard, rather than defining useful terms that can be used in
existing IoT standards.
Some devices do have a Latitude and Longitude (and location info in
general) and are fixed in place. Some devices move around and are
continually reporting Lat/Lon. Some deployments might want to have this
information reported with the "Device" concept, some deployments might want
to have this information in a separate data stream, some deployments might
want to have a metadata concept that separates more ephemeral data from
core information like the model number.
IMO (isn't it always) you can't go wrong looking at how you would model the
Belkin WeMo and Philips Hue under any system and seeing how that looks.
Neither really have a strong concept of location embedded into their APIs.
The nice thing I like about schema.org is that of course you can mix and
match this stuff in as appropriate to what you're working with.
D.
On Tue, Dec 13, 2016 at 6:52 AM, Jose M. Cantera &lt;notifications@github.com&gt;
wrote:
&gt; could the device's location just be an attribute of 'Device' ?
&gt;
&gt; 2016-12-12 20:51 GMT+01:00 Robert Lyons &lt;notifications@github.com&gt;:
&gt;
&gt; &gt; +1 for starting with a *device* concept, as @joshsh
&gt; &gt; &lt;https://github.com/joshsh&gt;, @dpjanes &lt;https://github.com/dpjanes&gt;,
&gt; &gt; @jmcanterafonseca &lt;https://github.com/jmcanterafonseca&gt; mentioned. I'd
&gt; &gt; also suggest a *device deployment* concept that allows one to position
&gt; &gt; the device in space/time. I'm not familiar with the SSN stuff yet, but
&gt; &gt; looking at its concept map, it seems before diving into the details of
&gt; &gt; sensor behavior and detailed measurement processes, we look at the upper
&gt; &gt; part of that diagram (device and deployment).
&gt; &gt;
&gt; &gt; I'm looking to represent a device that is placed on a race course and
&gt; &gt; reads competitors' time as they move by. I noticed that the current
&gt; &gt; schema.org model doesn't appear to have any notion of a physical device,
&gt; &gt; sensor or otherwise, outside the concept of a product. The clear intent
&gt; of
&gt; &gt; subclasses of Product seems to involve trade and commerce. It seems the
&gt; &gt; existing concepts of structured values and measurements, as well as the
&gt; &gt; *action* concept, might be sufficient for many applications if there were
&gt; &gt; a Thing &gt; Device. Deployment could be handled simply by interposing a
&gt; &gt; subclass of Role between the device and its location.
&gt; &gt;
&gt; &gt; —
&gt; &gt; You are receiving this because you were mentioned.
&gt; &gt; Reply to this email directly, view it on GitHub
&gt; &gt; &lt;https://github.com/schemaorg/schemaorg/issues/1391#
&gt; issuecomment-266533598&gt;,
&gt; &gt; or mute the thread
&gt; &gt; &lt;https://github.com/notifications/unsubscribe-
&gt; auth/AAqZ_j8ZnX1YpThSERFbrD-MaGzumozSks5rHaW4gaJpZM4KPDox&gt;
&gt;
&gt; &gt; .
&gt; &gt;
&gt;
&gt; —
&gt; You are receiving this because you were mentioned.
&gt; Reply to this email directly, view it on GitHub
&gt; &lt;https://github.com/schemaorg/schemaorg/issues/1391#issuecomment-266719539&gt;,
&gt; or mute the thread
&gt; &lt;https://github.com/notifications/unsubscribe-auth/ACNDx0cXEtIfqvbtHQ8tUHwMorhr0QrNks5rHocbgaJpZM4KPDox&gt;
&gt; .
&gt;
#### new comment by 2311111 ####
Just to circle back to @nextdude's comment, the difference between a "device" and a "device deployment" is quite interesting, and had tripped me up for quite a while when writing IOTDB. 
One way of looking at it as the difference between a Class and an Object; another is to view it as Prototype vs. Instance. I prefer the latter, as more or less the original prototype device acts somewhat as a template that defines an actual instance out there in the world.
For a Belkin WeMo, this one might look at the "device" (using @nextdude's terminology here) as something like[*]
    name: Belkin WeMo Switch
    manufacturer: http://www.belkin.com/
    model: http://www.belkin.com/us/F7C027-Belkin/p/P-F7C027;jsessionid=FF9B0032273B51E522DEA08C48FCEA00/
    gtin13: 501234567890
    x-this-thing-is-a: Switch, Socket
But then when you actually get the "device deployment" you end up with something like 
    name: My Living Room Christmas Lights
    x-this-thing-is-a: Light Controller
    x-location: Living Room
Slight digression. In IOTDB world this is why we came up with the concept of _[bands](https://github.com/dpjanes/node-iotdb/blob/master/docs/bands.md)_, which says that we really need multiple data sets to describe a single Thing. In IOTDB the "device" is a **model** band and the "device deployment" is the **meta** band (and the data it reports is the **istate** band, and so on).
[*] using `x-` to indicate non-schema.org stuff, the term used is purely for illustrative purposes
#### new comment by 13315406 ####
@nextdude you are right there are several properties of schema:Product that facilitate trade, but as all properties are optional that should not be a barrier to its use in describing the model of a device as demonstrated in @dpjanes's example above.
Both of you highlight the need to identify the location and other attributes of a device, for which we ideally would want a Device type adding to Schema.org.  
If we followed the suggestion of ```Thing &gt; Device``` we would inevitably start discussing how to describe the manufacturer model number etc. of that device.  If we went with ```Thing &gt; Product &gt; Device``` we would inherit all that from the Product Type.   
I would suggest adding the [location](http://schema.org/location) property to such a Device type.  location accepts a [Place](http://schema.org/Place) (which provides the ability to describe both a geolocation or address of a location), [PostalAddress](http://schema.org/PostalAddress), or [Text](http://schema.org/Text).  These would take care of describing static locations from longitude &amp; latitude to simpler locations such as "Living Room".
What it doesn't handle are mobile locations such as attached to a vehicle of some sort.  My suggestion would be to add another property to device (_isPartOf_ or _attachedTo_) which would take a Thing as a value so for example could link to a [Vehicle](http://schema.org/Vehicle) description.
It also does not handle what I would term as _networkLocation_ which would be URL/IP Address/etc.
Picking up on earlier thoughts in this thread, _Device_ could also benefit from a _devicePurpose_ property.
I deliberately have not addressed here how to attach descriptions of device capabilities or measurements etc.  However in my view they could be added via more properties of _Device_.
#### new comment by 694782 ####
I cannot understand what's your concern with moving devices, location just
will be changing as any other attribute.
2016-12-13 13:16 GMT+01:00 David Janes &lt;notifications@github.com&gt;:
&gt; This has the potential to get into somewhat dangerous territory, where we
&gt; start saying "this is what Devices _should_ do" rather than "this is what
&gt; Devices (actually) do". Or in other words, one actually starts defining a
&gt; new IoT standard, rather than defining useful terms that can be used in
&gt; existing IoT standards.
&gt;
&gt; Some devices do have a Latitude and Longitude (and location info in
&gt; general) and are fixed in place. Some devices move around and are
&gt; continually reporting Lat/Lon. Some deployments might want to have this
&gt; information reported with the "Device" concept, some deployments might want
&gt; to have this information in a separate data stream, some deployments might
&gt; want to have a metadata concept that separates more ephemeral data from
&gt; core information like the model number.
&gt;
&gt; IMO (isn't it always) you can't go wrong looking at how you would model the
&gt; Belkin WeMo and Philips Hue under any system and seeing how that looks.
&gt; Neither really have a strong concept of location embedded into their APIs.
&gt;
&gt; The nice thing I like about schema.org is that of course you can mix and
&gt; match this stuff in as appropriate to what you're working with.
&gt;
&gt; D.
&gt;
&gt; On Tue, Dec 13, 2016 at 6:52 AM, Jose M. Cantera &lt;notifications@github.com
&gt; &gt;
&gt; wrote:
&gt;
&gt; &gt; could the device's location just be an attribute of 'Device' ?
&gt; &gt;
&gt; &gt; 2016-12-12 20:51 GMT+01:00 Robert Lyons &lt;notifications@github.com&gt;:
&gt; &gt;
&gt; &gt; &gt; +1 for starting with a *device* concept, as @joshsh
&gt; &gt; &gt; &lt;https://github.com/joshsh&gt;, @dpjanes &lt;https://github.com/dpjanes&gt;,
&gt; &gt; &gt; @jmcanterafonseca &lt;https://github.com/jmcanterafonseca&gt; mentioned. I'd
&gt; &gt; &gt; also suggest a *device deployment* concept that allows one to position
&gt; &gt; &gt; the device in space/time. I'm not familiar with the SSN stuff yet, but
&gt; &gt; &gt; looking at its concept map, it seems before diving into the details of
&gt; &gt; &gt; sensor behavior and detailed measurement processes, we look at the
&gt; upper
&gt; &gt; &gt; part of that diagram (device and deployment).
&gt; &gt; &gt;
&gt; &gt; &gt; I'm looking to represent a device that is placed on a race course and
&gt; &gt; &gt; reads competitors' time as they move by. I noticed that the current
&gt; &gt; &gt; schema.org model doesn't appear to have any notion of a physical
&gt; device,
&gt; &gt; &gt; sensor or otherwise, outside the concept of a product. The clear intent
&gt; &gt; of
&gt; &gt; &gt; subclasses of Product seems to involve trade and commerce. It seems the
&gt; &gt; &gt; existing concepts of structured values and measurements, as well as the
&gt; &gt; &gt; *action* concept, might be sufficient for many applications if there
&gt; were
&gt; &gt; &gt; a Thing &gt; Device. Deployment could be handled simply by interposing a
&gt; &gt; &gt; subclass of Role between the device and its location.
&gt; &gt; &gt;
&gt; &gt; &gt; —
&gt; &gt; &gt; You are receiving this because you were mentioned.
&gt; &gt; &gt; Reply to this email directly, view it on GitHub
&gt; &gt; &gt; &lt;https://github.com/schemaorg/schemaorg/issues/1391#
&gt; &gt; issuecomment-266533598&gt;,
&gt; &gt; &gt; or mute the thread
&gt; &gt; &gt; &lt;https://github.com/notifications/unsubscribe-
&gt; &gt; auth/AAqZ_j8ZnX1YpThSERFbrD-MaGzumozSks5rHaW4gaJpZM4KPDox&gt;
&gt; &gt;
&gt; &gt; &gt; .
&gt; &gt; &gt;
&gt; &gt;
&gt; &gt; —
&gt; &gt; You are receiving this because you were mentioned.
&gt; &gt; Reply to this email directly, view it on GitHub
&gt; &gt; &lt;https://github.com/schemaorg/schemaorg/issues/1391#
&gt; issuecomment-266719539&gt;,
&gt; &gt; or mute the thread
&gt; &gt; &lt;https://github.com/notifications/unsubscribe-auth/
&gt; ACNDx0cXEtIfqvbtHQ8tUHwMorhr0QrNks5rHocbgaJpZM4KPDox&gt;
&gt;
&gt; &gt; .
&gt; &gt;
&gt;
&gt; —
&gt; You are receiving this because you were mentioned.
&gt; Reply to this email directly, view it on GitHub
&gt; &lt;https://github.com/schemaorg/schemaorg/issues/1391#issuecomment-266724079&gt;,
&gt; or mute the thread
&gt; &lt;https://github.com/notifications/unsubscribe-auth/AAqZ_sUngf83LaqMBN-L4FZg_VD7IsS9ks5rHoyjgaJpZM4KPDox&gt;
&gt; .
&gt;
#### new comment by 238876 ####
@dpjanes  I think the prototype/instance is a nice way of thinking of device/deployment. Another way of thinking of deployment is as a role played by the device in a particular place and over some particular time period. Following @jmcanterafonseca, we could put a `location` property on `Device` and then use a `DeploymentRole` (subclass of `Role`) to intermediate for people that want to track more than location for deployment purposes.
Simple approach for a device that's deployed in my living room for christmas:
````json
{ 
  "@type": "Device",
  "@url": "http://example.com/BelkinWeMoSwitch-ChristmasLights",
  "name": "BelkinWeMoSwitch-ChristmasLights",
  "model" : "http://www.belkin.com/us/F7C027-Belkin/p/P-F7C027;jsessionid=FF9B0032273B51E522DEA08C48FCEA00",
  "gtin13": "501234567890",
  "location": "http://example.com/MyLivingRoom"
}
````
More complicated, but closer to prototype/instance, separating the deployment from the device:
````json
{ 
  "@type": "Device",
  "@url": "http://example.com/BelkinWeMoSwitch",
  "name": "BelkinWeMoSwitch-ChristmasLights",
  "model" : "http://www.belkin.com/us/F7C027-Belkin/p/P-F7C027;jsessionid=FF9B0032273B51E522DEA08C48FCEA00",
  "gtin13": "501234567890",
  "location": {
    "@type": "DeploymentRole",
    "@url": "http://example.com/DeploymentRole-ChristmasLights",
    "name": "Christmas Lights in My Living Room",
    "startDate": "2016-12-12T07:47:23-0400",
    "endDate": "2017-01-03T00:00:00-0400",
    "location":  "http://example.com/MyLivingRoom"
  }
}
````
#### new comment by 2311111 ####
@jmcanterafonseca I can get my argument down to one sentence:
The Location of an IoT Device is no more or less intrinsic to its description than Location is to schema:Product
#### new comment by 2311111 ####
Just in case anyone's taking this the wrong way: all I'm saying is schema.org lets you tack on location just like @nextdude just said. But it's no more or less important than adding location to Product.
#### new comment by 238876 ####
@RichardWallis I agree with you about putting `Device` under `Product`.
#### new comment by 2311111 ####
@nextdude @RichardWallis note this is what I was saying (Product &gt; Device) in my November 12 comment, though I didn't use the term "Device".
Building on @RichardWallis's comment immediately above that there's two different of concepts of "purpose" that have to be considered:
* the purpose of the device
* the purpose of it's various sensors / actuators
In IOTDB I call the first purpose a facet of the device - [list of facets here](https://iotdb.org/pub/iot-facet.html) - and the second a purpose of the attribute - [list of purposes here](https://iotdb.org/pub/iot-purpose.html).
Again I'll go to our trusty friend, the WeMo Switch to illustrate. Note all the bold terms I make below I'm just making up on the spot, but in reality they should have URLs and forma definitions
Out of the box, the WeMo itself has two facets (or devicePurpose, as Richard called it): a **Switch** and a **Socket**. That is, it's like a wall switch in that it has a button, and it controls an electrical socket. It has one way to be manipulated: it can be turned on or off. This is basically an immutable purpose called (for argument sake) **OnOff**. 
Now let's say I connect to the WeMo to a desk lamp. Now its facet / devicePurpose is best modelled as **Lighting**. If I connect it to a space heater, its facet / devicePurpose is now **Climate Control / Heating**. And so forth. 
But note in all cases the purpose of its single actuator remains the same: it can be turned on or off.
[Here's the link to the November 12 comment](https://github.com/schemaorg/schemaorg/issues/1391#issuecomment-260130224).
#### new comment by 238876 ####
@dpjanes I take your point, that if you're looking to describe a device then elaborating its purposes and the purposes of its sensors and actuators is important. To my mind, there is another equally important thing that needs description, which is how a particular purpose is realized in a particular place at a particular time. The latter concept is what I was thinking of when I was discussing a `deployment` earlier in this thread. 
As you point out, the space-time coordinate is not inherent to the device itself. But it is inherent to the realization of (one of) that device's purpose(s). Would it make sense to have a `devicePurpose` property on `Device`, with an intermediating `DevicePurposeRole` that can capture the space/time coordinate and possibly other properties of an application of a particular device purpose?
#### new comment by 2311111 ####
In terms of schema.org and semantics stuff, my (possibly misguided) philosophy is that:
* do the least we can, that solves the problem,
* discovery is better than invention
Which is why I've tried to illustrate everything with examples of "real world things" - e.g WeMo - or standards - e.g. W3C submissions - and see how it would apply.
Obviously there are some things that are invented - the concept of an `attributePurpose` and a `devicePurpose` let's say - but they're implicitly there in the device and the schema.org realization is very simple.
@nextdude so what I'm afraid of with `DevicePurposeRole` this gets into standards making. That's not to say it's a bad idea, or that disagree with the concept per se, it's just that no one outside of here is actually _doing_ something like this in data, i.e. that we have a Model/Template and then it enca</t>
  </si>
  <si>
    <t>QUDT - figure out how schema.org relates to QUDT.org's more detailed vocab for units/measures etc.</t>
  </si>
  <si>
    <t>See http://www.qudt.org/
Regarding datasets, see also https://www.w3.org/TR/2016/NOTE-tabular-data-primer-20160225/#units-of-measure</t>
  </si>
  <si>
    <t xml:space="preserve">#### new comment by 2311111 ####
Does anything have to be done ... will it not just "drop in"?
#### new comment by 1572627 ####
@dpjanes  I agree with you. 
@danbri Should we include QUDT's vocabularies "in" schema.org? (Like select a subset of vocabularies defined in QUDT and include them in schema.org?) I often just use QUDT entities (units) for objects of properties in schema.org. (I am currently using QUDT to extend my project and Brick, so I can work on any direction regarding this issue.)
#### new comment by 170265 ####
I just posted this in #1391 but I'll copy here,
&gt; We have two systems already, those types under http://schema.org/Quantity which were the original pragmatic schema.org design, and another around ecommerce that was added from Good Relations, see http://schema.org/QuantitativeValue).
I had a chat with Ralph Hodgson yesterday, re QUDT. There are some simple things we could do to make "dropping in" easier, such as including qudt's preferred prefixes into schema.org's JSON-LD [context file](http://schema.org/docs/jsonldcontext.json). This would remove  the need for the prefixes/URL mappings to be manually re-declared each time. We could also work through how some existing schema.org properties (such as those whose values are of type /Distance, /Duration, /Energy, /Mass - i.e. subtypes of http://schema.org/Quantity) would work with more explicit QUDT values. 
- http://schema.org/Distance "Properties that take Distances as values are of the form '&lt;Number&gt; &lt;Length unit of measure&gt;'. E.g., '7 ft'."
  - http://schema.org/depth
  - http://schema.org/distance
  - http://schema.org/flightDistance
  - http://schema.org/geoRadius
  - http://schema.org/height
  - http://schema.org/width
- http://schema.org/Duration "Quantity: Duration (use ISO 8601 duration format)."
  - http://health-lifesci.schema.org/activityDuration
  - http://schema.org/billingPeriod
  - http://schema.org/cookTime
  - http://schema.org/duration
  - http://schema.org/estimatedFlightDuration
  - http://schema.org/prepTime
  - http://schema.org/processingTime
  - http://schema.org/timeRequired
  - http://schema.org/totalTime
  - http://schema.org/validFor
- http://schema.org/Energy "Properties that take Energy as values are of the form '&lt;Number&gt; &lt;Energy unit of measure&gt;'."
  - http://schema.org/calories 
  - http://health-lifesci.schema.org/workload
- http://schema.org/Mass "Properties that take Mass as values are of the form '&lt;Number&gt; &lt;Mass unit of measure&gt;'. E.g., '7 kg'."
  - http://schema.org/carbohydrateContent
  - http://schema.org/cholesterolContent
  - http://schema.org/fatContent
  - http://schema.org/fiberContent
  - http://schema.org/proteinContent
  - http://schema.org/saturatedFatContent
  - http://schema.org/sodiumContent
  - http://schema.org/sugarContent
  - http://schema.org/transFatContent
  - http://schema.org/unsaturatedFatContent
  This is where we are today, with /Quantity. Meanwhile http://schema.org/QuantitativeValue ("A point value or interval for product characteristics and other purposes.") provides a related idiom. There are a lot of properties using these:
  - http://schema.org/width
  - http://schema.org/height
  - http://schema.org/advanceBookingRequirement
  - http://schema.org/deliveryLeadTime
  - http://schema.org/depth
  - http://schema.org/durationOfWarranty
  - http://schema.org/eligibleDuration
  - http://schema.org/eligibleQuantity
  - http://schema.org/inventoryLevel
  - http://schema.org/valueReference
  - http://schema.org/weight
  - http://schema.org/yearlyRevenue
  - http://schema.org/yearsInOperation
  - http://schema.org/partySize
  - http://schema.org/numAdults
  - http://schema.org/numChildren
  - http://schema.org/numberOfEmployees
  - http://schema.org/numberOfPlayers
  - http://schema.org/numberOfDoors
  - http://schema.org/numberOfAxles
  - http://schema.org/fuelConsumption
  - http://schema.org/fuelEfficiency
  - http://schema.org/numberOfForwardGears
  - http://schema.org/cargoVolume
  - http://schema.org/mileageFromOdometer
  - http://schema.org/numberOfPreviousOwners
  - http://schema.org/vehicleSeatingCapacity
(this list btw generated [via SPARQL](http://dydra.com/danbri/schema-org/@query#properties-with-quantitativevalue-values))
As we move towards schema.org interoperating more with externally managed schemas (e.g. GS1's, see http://gs1.org/voc/ or Wikidata) we'll want to clarify how these things fit together.
#### new comment by 170265 ####
See also http://www.semantic-web-journal.net/sites/default/files/swj177_7.pdf
#### new comment by 5252362 ####
We really should merge QuantitativeValue and Quantity and use the merged
thing everywhere.
guha
On Fri, Oct 7, 2016 at 2:58 AM, Dan Brickley notifications@github.com
wrote:
&gt; I just posted this in #1391
&gt; https://github.com/schemaorg/schemaorg/issues/1391 but I'll copy here,
&gt; 
&gt; We have two systems already, those types under http://schema.org/Quantity
&gt; which were the original pragmatic schema.org design, and another around
&gt; ecommerce that was added from Good Relations, see http://schema.org/
&gt; QuantitativeValue).
&gt; 
&gt; I had a chat with Ralph Hodgson yesterday, re QUDT. There are some simple
&gt; things we could do to make "dropping in" easier, such as including qudt's
&gt; preferred prefixes into schema.org's JSON-LD context file
&gt; http://schema.org/docs/jsonldcontext.json. This would remove the need
&gt; for the prefixes/URL mappings to be manually re-declared each time. We
&gt; could also work through how some existing schema.org properties (such as
&gt; those whose values are of type /Distance, /Duration, /Energy, /Mass - i.e.
&gt; subtypes of http://schema.org/Quantity) would work with more explicit
&gt; QUDT values.
&gt; - http://schema.org/Distance "Properties that take Distances as values
&gt;   are of the form ' '. E.g., '7 ft'."
&gt;   - http://schema.org/depth
&gt;   - http://schema.org/distance
&gt;   - http://schema.org/flightDistance
&gt;   - http://schema.org/geoRadius
&gt;   - http://schema.org/height
&gt;   - http://schema.org/width
&gt; - http://schema.org/Duration "Quantity: Duration (use ISO 8601
&gt;   duration format)."
&gt;   - http://health-lifesci.schema.org/activityDuration
&gt;   - http://schema.org/billingPeriod
&gt;   - http://schema.org/cookTime
&gt;   - http://schema.org/duration
&gt;   - http://schema.org/estimatedFlightDuration
&gt;   - http://schema.org/prepTime
&gt;   - http://schema.org/processingTime
&gt;   - http://schema.org/timeRequired
&gt;   - http://schema.org/totalTime
&gt;   - http://schema.org/validFor
&gt; - http://schema.org/Energy "Properties that take Energy as values are
&gt;   of the form ' '."
&gt;   - http://schema.org/calories
&gt;   
&gt;   ##   - http://health-lifesci.schema.org/workload
&gt;   
&gt;   http://schema.org/Mass "Properties that take Mass as values are of the
&gt;   form ' '. E.g., '7 kg'."
&gt; - http://schema.org/carbohydrateContent
&gt;   - http://schema.org/cholesterolContent
&gt;   - http://schema.org/fatContent
&gt;   - http://schema.org/fiberContent
&gt;   - http://schema.org/proteinContent
&gt;   - http://schema.org/saturatedFatContent
&gt;   - http://schema.org/sodiumContent
&gt;   - http://schema.org/sugarContent
&gt;   - http://schema.org/transFatContent
&gt;   - http://schema.org/unsaturatedFatContent
&gt;   
&gt;   This is where we are today, with /Quantity. Meanwhile
&gt;   http://schema.org/QuantitativeValue
&gt;   http://schema.org/QuantitativeValue ("A point value or interval for
&gt;   product characteristics and other purposes.") provides a related idiom.
&gt;   There are a lot of properties using these:
&gt; - http://schema.org/width
&gt;   - http://schema.org/height
&gt;   - http://schema.org/advanceBookingRequirement
&gt;   - http://schema.org/deliveryLeadTime
&gt;   - http://schema.org/depth
&gt;   - http://schema.org/durationOfWarranty
&gt;   - http://schema.org/eligibleDuration
&gt;   - http://schema.org/eligibleQuantity
&gt;   - http://schema.org/inventoryLevel
&gt;   - http://schema.org/valueReference
&gt;   - http://schema.org/weight
&gt;   - http://schema.org/yearlyRevenue
&gt;   - http://schema.org/yearsInOperation
&gt;   - http://schema.org/partySize
&gt;   - http://schema.org/numAdults
&gt;   - http://schema.org/numChildren
&gt;   - http://schema.org/numberOfEmployees
&gt;   - http://schema.org/numberOfPlayers
&gt;   - http://schema.org/numberOfDoors
&gt;   - http://schema.org/numberOfAxles
&gt;   - http://schema.org/fuelConsumption
&gt;   - http://schema.org/fuelEfficiency
&gt;   - http://schema.org/numberOfForwardGears
&gt;   - http://schema.org/cargoVolume
&gt;   - http://schema.org/mileageFromOdometer
&gt;   - http://schema.org/numberOfPreviousOwners
&gt;   - http://schema.org/vehicleSeatingCapacity
&gt; 
&gt; (this list btw generated via SPARQL
&gt; http://dydra.com/danbri/schema-org/@query#properties-with-quantitativevalue-values
&gt; )
&gt; 
&gt; As we move towards schema.org interoperating more with externally managed
&gt; schemas (e.g. GS1's, see http://gs1.org/voc/ or Wikidata) we'll want to
&gt; clarify how these things fit together.
&gt; 
&gt; —
&gt; You are receiving this because you are subscribed to this thread.
&gt; Reply to this email directly, view it on GitHub
&gt; https://github.com/schemaorg/schemaorg/issues/1390#issuecomment-252202548,
&gt; or mute the thread
&gt; https://github.com/notifications/unsubscribe-auth/AFAlCvEm0xjH7dzNw2sgLGtHEIRuI9Tuks5qxhepgaJpZM4KPA98
&gt; .
#### new comment by 1572627 ####
I found that QUDT 2.0 has released not many vocabularies for QuantityKind (which is corresponding to Quantity in schema.org in general) yet. I personally have QUDT 1.2 where many vocabularies are defined. I will ask Ralph, the lead of QUDT, if we can use 1.2 version in advance to 2.0 release. As far as I know, 1.2 is a preliminary version of 2.0.
There are several kinds of quantity categorizations in QUDT: (Base), Standard, Domain and Industry. Standard includes ISO, SI, Planck. Domain includes, acoustic, aerodynamics, etc. Base QuantityKinds consists of common Quantities that use common units in various standards. One can find full list here: http://www.qudt.org/release2/qudt-catalog.html
I would say to adopt all the Quantities in Base Quantity Vocabulary graph. If we want to consider the context of schema.org (e.g., what types of quantities schema.org are interested in), I need more study or advice. 
I will discuss with QUDT community and then share the actual vocabulary list here.
Thanks.
#### new comment by 170265 ####
@jbkoh - any progress looking into QUDT? 
#### new comment by 1572627 ####
@danbri  My advisor at that time told me that QUDT and schema.org were already collaborating so I decided to be out of the loop. If there is no person in charge of it, I can contribute here.
I definitely agree on adopting qudt as a prefix in the JSON-LD file. 
What I could do are:
1. selecting right properties from QUDT for (any) entities in schema.org to use.
2. selecting vocabularies of units for the above list such as unit:CAL for calories. (manual process) 
I saw that qudt:Quantity had "applicableUnit" properties in the previous versions of QUDT, with which we could automate the process of finding units for the above quantities. However, vocabulary files for Quantity are not officially accessible in the website for now (QA or in progress, [catalog](http://www.qudt.org/release2/qudt-catalog.html)). I have no string on the QUDT community, I can ask them to share temporary versions of it for now..
How do you think?
#### new comment by 170265 ####
@jbkoh I had an informal discussion with Ralph Hodgson some months back, but nobody is regularly pushing the collaboration forward. It would be great to have you more involved if you are interested. One difficulty from the schema.org side is that we already have two different structures relating to quantitative measures, so any QUDT integration ought to improve that situation rather than make things even more confused/fragmented. Maybe it would be a good time to ping Ralph and check in with them on their publication plans. I'll drop him a note referencing this chat... (will Cc: you).
Edit: mail -&gt; https://groups.google.com/forum/#!topic/sdo-iot-sync/1eOwzY1-lX0
#### new comment by 1572627 ####
I have looked at both schema.org Quantity/QuantitativeValue and qudt.org's Quantity. Here, I will use qudt: and schema: for each namespace.
## schema.org
First of all, as @rvguha pointed out, it is obvious that we need to unify schema:QuantitativeValue and schema:Quantity in schema.org. Here I only consider schema:Quantity for simplicity. (I personally think that there would be no problem substitute QuantitativeValue with Quantity, which is just removing QuantitativeValue)
Examples of schema:Quantity in RDFa and JSON-LD
(source:http://linter.structured-data.org/examples/schema.org/VisualArtwork/)
```
RDFa
&lt;span property="height" typeof="Distance"&gt;180 cm&lt;/span&gt;
JSON-LD
"height": [
        {
          "@type": "Distance",
          "name": "180 cm"
        }
      ],
```
(source:http://schema.org/duration)
```
RDFa
&lt;meta property="duration" content="T1M33S" /&gt;
JSON-LD
 "duration": "T1M33S",
```
A few problems with the current design
- There are various ways of implementations. (meta vs span depending on the purpose)
- Values are encoded in names often without rules.
  - Value type is not forced.
- An author should encode units in the value.
## QUDT
```
Turtle
example:person1	qudt:hasQuantity example:height1 . # or example:person1	example:hasHeight example:height1
example:Height rdfs:subClassOf qudt:Quantity; # example:Height should be defined as a Quantity.
example:height1 a example:Height;
                qudt:quantityValue qudt:height_value1 .
example:height_value1 a qudt:QuantityValue;
                      qudt:unit unit:CM;
                      qudt:numericValue "180"^^dtype:numericUnion .
```
## Suggestions and discussions
1. Can we remove schema:QuantitativeValue? (use schema:Quantity instead)
2. If subproperty is meaningful in schema.org, I'd suggest make all quantity-related properties under qudt:hasQuantity.
3. Then, all quantities such as schema:Energy and schema:Distance will be under schema:Quantity (which would be same as qudt:Quantity).
4. All schema:Quantity can have qudt:unit and qudt:numericValue as properties.
5. If the above are all agreeable, mapping vocabularies between schema.org and QUDT must be straigtforward.
#### new comment by 1572627 ####
The discussion is on going here: https://groups.google.com/forum/#!topic/sdo-iot-sync/1eOwzY1-lX0
#### new comment by 1572627 ####
Finding a sweet spot between usability and expressivity is always difficult. I add my findings here. Any comments are welcome.
## Vocabulary-wise:
I see several one-to-one mapping between qudt:QuantityKind and schema:Quantity such as
schema:Mass &lt;-&gt; qudt:Mass
schema:Energy &lt;-&gt; qudt:EnergyAndWork (side note: I would argue to keep Energy other than using EnergyAndWork to avoid confusions for users.)
schema:Duration &lt;-&gt; qudt:? (What should this be? Time?)
schema:Distance &lt;-&gt; qudt:Length (will this make sense?)
The first task would be curating necessary vocabularies from QUDT vocabularies. It's very comprehensive. I don't mind adopting the entire vocabularies once QUDT's internal review process is done, but I will leave it to the schema.org's curation policy. However, I suspect how much MolarEnergy will be used for any domains that schema.org targets for example. I will do some this weekend.
To QUDT developers: do you have any metrics for how many each of vocabularies is being used in public?
## Structure-wise:
Another dimension of decision that we should make is the quantity structure. If we follow QUDT's structure, a user (webmaster) should provide the quantity's QuantityKind and Unit. Let me try to give an example in JSON-LD. My experience with JSON-LD is not matured, so please correct me if needed.
```
# Strictly following QUDT structure.
# Differentiate namespaces to make vocabularies' origins clear for now.
# All these could be integrated into schema.org.
{
  "@context": {
    "schemaorg": "https://schema.org/",
    "qudt": "http://qudt.org/schemas/qudt/",
    "unit": "http://qudt.org/vocab/unit/",
    "quantitykind": "http://qudt.org/vocab/quantitykind/",
    "xs": "http://www.w3.org/2001/XMLSchema"
 },
"name": "Jason Koh",
"@type": "Person",
"schemaorg:height": {
    "@type": "qudt:Quantity",
    "qudt:quantityKind": "quantitykind:HeightKind",
    "qudt:quantityValue": {
      "@type": "qudt:QuantityValue",
      "qudt:numericValue": 182, # This could be {"@type": "xs:float", "@value": 182}, but simplified for now.
      "qudt:unit": "qudt:CM"
    }
  }
}
```
Currently, there is an indirection to get the actual value. "height"-&gt;"quantityValue"-&gt;"numericValue"
Why are qudt:Quantity and qudt:QuantityValue separated? Is it for representing a same value with different units? I personally wonder if webmasters would be capable enough to understand these to use. I'd argue to use numeric values to qudt:Quantity directly. Any thoughts from QUDT and iot.schema.org committee?
If we remove that indirection, it would look like:
```
# Removing an indirection in the original QUDT structure.
{
  "@context": {
    "schemaorg": "https://schema.org/",
    "qudt": "http://qudt.org/schemas/qudt/",
    "unit": "http://qudt.org/vocab/unit/",
    "quantitykind": "http://qudt.org/vocab/quantitykind/",
    "xs": "http://www.w3.org/2001/XMLSchema"
 },
"name": "Jason Koh",
"@type": "Person",
"schemaorg:height": {
    "@type": "qudt:Quantity",
    "qudt:quantityKind": "quantitykind:HeightKind",
    "qudt:numericValue": 182,
    "qudt:unit": "qudt:CM"
    }
  }
}
```
I think this is simpler than before and requires users to put decent amount of semantics, which are unit, value and QuantityKind.
In either way, the change to schema.org would be (which I think is fair)
1. following should be created:
  (1) schemaorg:quantityKind or hasQuantityKind
  (2) schema:QuantityKind
  (3) schemaorg:numericValue
  (4) schemaorg:unit or hasUnit
  (5) schemaorg:Unit (superclass of all units)
  (6) schemaorg:quantityValue (if we follow qudt directly.)
  (7) schemaorg:QuantityValue 
2. schema.org:Quantity should have more properties as following.
  (1) schemaorg:numericValue
  (2) shcmeaorg:quantityKind
  (3) schemaorg:unit
  (4) schemaorg:quantityValue (if we follow qudt directly.)
I would like to listen to both QUDT and schema.org committee for this issue. 
Thank you all
#### new comment by 608303 ####
FWIW I've made a small contribution to QUDT 2.0 by adding datatypes for UCUM codes and terminals, and ensuring that QUDT unit descriptions have the correct UCUM terminals. 
I baulked at also adding UCUM codes for QUDT units where they do not correspond to a simple UCUM terminal - these are non-unique in many cases, e.g. in UCUM both m.s-1 and m/s are valid symbols. 
#### new comment by 986438 ####
Thanks Simon for fixing up the unit descriptions !  That should help long
term.
Agree about being clear for UCUM codes, unique ones only.
-Thad
+ThadGuidry &lt;https://www.google.com/+ThadGuidry&gt;
&gt;
</t>
  </si>
  <si>
    <t>Add vocabulary to indicate which sections of a document are particularly 'speakable'</t>
  </si>
  <si>
    <t xml:space="preserve">Usecase:
"With use of text-to-speech on the rise in mainstream use-case scenarios such as smart
speakers (Amazon Echo, Google Home), multimodal interaction on smart phones and in-car systems, there is a need for authors and publishers to be able to easily call out portions of a Web page that are particularly appropriate for reading out aloud. Such read-aloud functionality may
vary from speaking a short title and summary, to speaking a few key sections of a page; in some cases, it may amount to speaking most non-visual content on the page. "
A vocab draft: 
- http://pending.webschemas.org/speakable
- http://pending.webschemas.org/SpeakableSpecification
- http://pending.webschemas.org/cssSelector
- http://pending.webschemas.org/xpath
</t>
  </si>
  <si>
    <t xml:space="preserve">#### new comment by 4714748 ####
It seems like you're identifying the "key bits of the page", presumably as an initial view of it, a bit like 
`&lt;meta name="description" content="This is the most important page about speaking things"&gt;` but more directly oriented to consuming the content or interacting with it than to choosing between two or more pages.
I think that kind of summary has a fair bit of application beyond reading it out on a speech system. I like the model of being able to gather a *few different* pieces of the content together, but I'm wary of trying to tie it tightly to text-to-speech usage.
On the other hand, I am still thinking about this.
(The examples also seem to be a bit broken)
@ljwatson ping?
#### new comment by 3501033 ####
This seems like a useful property. When using a voice UI the interaction needs to be clutter free, or it becomes fairly horrible.
The only other use case for something like it, is those tools that strip out the visual clutter of pages for better readability. I don't know whether the desireable content would be the same for both use cases though...
#### new comment by 170265 ####
@chaals @LJWatson - I've just posted a brief proposal to the JSON-LD group, who are working on improvements to JSON-LD. The idea would be for the cross-domain parts of this to be specified as something a JSON-LD parser might do, i.e. as @chaals says, not "tie it tightly to text-to-speech usage". Within the purely schema.org world, at least the 'xpath' and 'cssSelector' properties have nothing binding them to text-to-speech; other definitions and usecases could easily reuse them.
(edit - here's the issue I mentioned) - https://github.com/json-ld/json-ld.org/issues/498
#### new comment by 1728037 ####
I'm with Chaals regarding clarifying the goal. Is it about:
1. Annotating the portions of a page that would be particularly appropriate for reading out loud because the publisher think they could be accurately rendered via TTS?  This option mostly makes sense when publishers are TTS experts...
2. Annotating which portions of a page would be worth reading out loud because the publisher think they are the most important information on the page?  This option is more about marking up prominent information than speakable information...
3. Providing an alternate, speakable, version of the most prominent information on the page?
Also, we should look into SSML if we want to go beyond annotating the speakable portions of a page: 
* The [Speech Synthesis Markup Language](https://www.w3.org/TR/speech-synthesis11/) is "designed to provide a rich, XML-based markup language for assisting the generation of synthetic speech in Web and other applications."
* SSML is supported by Amazon Alexa, Microsoft Cortana, and the Google Assistant. 
#### new comment by 46296 ####
In https://github.com/json-ld/json-ld.org/issues/498#issuecomment-303482303 I suggested that it may simply be better to combine RDFa and JSON-LD on page to address this, as RDFa allows HTML content to be referenced/extracted from the page using `rdf:XMLLiteral` or `rdf:HTML`. Adding some new kind of HTML selector as a value in JSON-LD seems like mixing domain metaphors.
I don't think any existing examples contains both JSON-LD and RDFa, but this is feasible and well-supported by existing processors.
#### new comment by 170265 ####
Some implementor feedback from Google: the "cssSelector" (and "xpath") property would be particularly useful on http://schema.org/WebPageElement to indicate the part(s) of a page matching the selector / xpath. 
Note that this isn't "element" in some formal XML sense, and that the selector might match multiple XML/HTML elements if it is a CSS class selector.
I suggest adding WebPageElement as a type that these 2 properties are expected on.
#### new comment by 170265 ####
Ping @tmarshbing @scor @rvguha @vholland @tilid @nicolastorzec - any views?
#### new comment by 4692272 ####
+1
#### new comment by 170265 ####
Proceeding on the basis that this is a commonsense combination of two terms with related semantics, I'm making an edit now to cssSelector, xpath, and the expected type assocations of both. There might be some nuance in the details but it doesn't make sense having a type for parts of a page, a property for pointing into parts of a page, and failing to say how they relate!
</t>
  </si>
  <si>
    <t>How to record a 11179 data element (aka. variable)?</t>
  </si>
  <si>
    <t xml:space="preserve">The new dataset extension, which allows for the capture of recorded variables allows for text or a url, but there is no way to describe the definition for an individual variable? This is required for being compatible with SKOs/11179/etc. to help official statistical agencies and open data groups share context for their datasets.
https://developers.google.com/search/docs/data-types/datasets
In JSON-LD format being able to record the following would be useful:
```
{
  "@context": "http://schema.org/",
  "@type": "dataElement",
  "name": "Person-Age, Whole years",
  "definition": "The age in whole years of a human being",
  "class": "link_to_a_schema_org_class",
  "property": "link_to_a_schema_org_property",
  "enumeration": "link_to_a_schema_org_enumeration",
}
```
</t>
  </si>
  <si>
    <t xml:space="preserve">#### new comment by 986438 ####
@LegoStormtroopr You should be able to describe the definition of an individual variable (the key here is to think of a variable as a property itself I think. (property=value, key=value ... variable=value) by using https://schema.org/PropertyValue and https://schema.org/propertyID and a little bit of this just in case https://schema.org/PropertyValueSpecification  ?
#### new comment by 2173174 ####
Hmmm... `PropertyValueSpecification` looks like the thing.
Is there anyway to add an arbitrary link? Say between a `PropertyValueSpecification` and a `Class` and a `Property`?
Say:
```
{
  "@context": "http://schema.org/",
  "@type": "PropertyValueSpecification",
  "name": "Person-Age, Whole years",
  "definition": "The age in whole years of a human being",
  "class": "example.com/rdfs/person",
  "property": "example.com/rdfs/age",
}
```
where the class with id `example.com/rdfs/person`:
```
Lets say the id is '
{
  "@context": "http://schema.org/",
  "@type": "Class",
  "name": "Person",
  "definition": "A human being",
}
```
and the property with id `example.com/rdfs/age`:
```
{
  "@context": "http://schema.org/",
  "@type": "Property",
  "name": "Age",
  "definition": "The age of an entity",
}
```
Naturally, these are simple example and similar to things in FOAF and schema, but I'm looking at capturing the variable that records a labour force status or educational attainment, etc...
#### new comment by 671238 ####
From the top of my head, schema:additionalProperty is the way to go. We might need to expand its domain (as I had initially proposed).
</t>
  </si>
  <si>
    <t>how can we mark restaurant menu dishes data ?</t>
  </si>
  <si>
    <t xml:space="preserve">hi 
we at www.vieweat.com are marking restaurants menus including : 
Dish type,Menu type
dietary criteria range (  per 100 gr/per dish)
ingredient
typical flavours
how do you recommend us to do it ? 
are you planning on adding this to your schema ? 
thx
uri b
</t>
  </si>
  <si>
    <t xml:space="preserve">#### new comment by 16267789 ####
here's a sample restaurant page with dishes : 
http://www.vieweat.com/en/services/134057/fast-food-take-away/kfc
thx
</t>
  </si>
  <si>
    <t>CSS text select accessibility issue with schema.org site</t>
  </si>
  <si>
    <t xml:space="preserve">On the schema item pages themselves, for example:
[https://schema.org/Person](https://schema.org/Person)
Hovering over a property name will produce the hover state, with a burgundy background and white text (easily readable).
```
a:hover {
  color: #fff;
  background-color: #660000;
}
```
However, if I want to select the item property text to copy/paste, the selection background is grey on a grey background making it very hard to know what amount of text if any I have selected.
I suggest the selected state should mimic the hover style
```
.prop-nam a::selection {
  color: #fff;
  background-color: #660000;
}
```
</t>
  </si>
  <si>
    <t xml:space="preserve">#### new comment by 170265 ####
Sounds like a problem - thanks for taking the time to report it. @RichardWallis - could you take a look?
#### new comment by 4714748 ####
There's a problem that selection colours are a user setting. Messing with them is therefore pretty tricky. I suggest we actually flip the colour scheme, so the background is white, since in most cases the user will have defined a selection that works for them over white - being the most common background colour.
</t>
  </si>
  <si>
    <t>Legislation extension pull request</t>
  </si>
  <si>
    <t xml:space="preserve">From issue #1156
</t>
  </si>
  <si>
    <t xml:space="preserve">Additional properties for ScholarlyArticle </t>
  </si>
  <si>
    <t xml:space="preserve">[ScholarlyArticle](https://schema.org/ScholarlyArticle) doesn't seem to have any properties defined at the moment, but there are scholarly article specific things that would be good to exist:
- abstract (currently "about" is the closest thing, but not ideal)
- articleType (research paper, meta-analysis, reproducing article, thesis, survey, commentary, report, lecture, etc.)
- scienceBranch (computer science, mathematics, chemistry, etc.) - possibly "articleSection" can be used, but isn't an ideal match.
- peerReview - currently the review property can be used, but it doesn't define additional properties for a review, like: status (accepted, acceptable with revisions, rejected), meetsScientificStandards, clarityOfBackground, significance, studyAndDesignMethods, noveltyOfConclusions, qualityOfPresentation, qualityOfDataAnalysis.
</t>
  </si>
  <si>
    <t xml:space="preserve">#### new comment by 38491 ####
For abstract there is existing discussion (see https://github.com/schemaorg/schemaorg/issues/276), my preferred option is allowing `CreativeWork` for `description`.
The hard bit with article typing is picking a classification — there are _many_, and one could make the case that they all include crazy cases. The same would impact picking science branches. To me this indicates that both should be open worlds. I would contend that `about` is not necessarily a bad choice here.
Peer review is a universe on its own. I am not certain that a bag of properties would be sufficient to describe it (though in some cases they could certainly help). A graph of `Action`s is IMHO more appropriate — hopefully more on that soon!
#### new comment by 170265 ####
I'm supportive of the idea of improving our coverage here, and broadly agree with @darobin on the specifics. If there are widely used, established conventions from elsewhere that could guide us (e.g. categories) that would help...
#### new comment by 387325 ####
"category" would be okay for the science branches, yes.
As for peer review - it's complicated indeed, but at least a base set of parameters may be a good start?
#### new comment by 38491 ####
@Glamdring Maybe it's because I'm too close to the issue, but I don't know if a small set of descriptors for peer review would bring much. To give an example, here is the approach we use: http://api.science.ai/. When peer review is completed, it gives a full audit trail (and at every step it provides you with the next available actions). Obviously, that's a lot!
#### new comment by 16120690 ####
Hi all, this issue seemed like an appropriate place to comment on an issue we've recently run into  with our JSON-LD for type ScholarlyArticle webpages. Please let me know if I should start a new issue.
It seems like the Google Testing Tool is validating them as [AMP pages](https://developers.google.com/search/docs/data-types/articles), which *requires* the "headline" and "image" properties (as opposed to non-AMP pages - the properties are only recommended).  I say "seems like" as I'm in the process of confirming with Google, and it may turn out to be something else.
Still, headline is inherited from CreativeWork. This seems odd to me itself since it's "the most generic kind of creative work, including book...", but it makes even less sense on the ScholarlyArticle type, which is purely bibliographic...in that it's a BibEx type.
Am I missing something? I've looked through Issues here without seeing anything. I think the underlying problem is that search engines orgs adopting schema.org tend to be quite literal in their interpretations. For instance, AMP is very newsfeed oriented. They'll latch onto something that serves an immediate purpose and implement it in a way that, however unintentionally, conflates the use case.
I think the ScholarlyArticle type needs a simple "title" or "articleTitle" type, and I think it might be safest if it's inhereted from the Article type.
#### new comment by 170265 ####
@shaunmcdonald  - while we can't handle Google-related details here,  your point about the vocabulary is worth considering. Broadly "name" does the job of (bibliographic)"title" across schema.org. I'm not sure there would be value in adding yet another similar property. 
Perhaps 'headline' ought to be pushed down onto more specific subtypes for which it is more applicable? Many articles naturally have headlines. Perhaps most scholarly articles do not, but that's ok, the property can be omitted if not applicable. Is the motivating issue here that you are trying to get some specific Google feature to work, or just that Google's Article validator is triggering on ScholarlyArticle too? Don't take the Google Structured Data Testing Tools's red "errors" too literally, they're often just errors in the context of some specific feature.
#### new comment by 986438 ####
@danbri NO do not push headline down.  We already previously debated that many moons ago.  BBC, etc.. :)
#### new comment by 38491 ####
We are definitely happy with `name` for `ScholarlyArticle`. It seems pretty natural, and it's nice to reuse the same property for all `CreativeWork`s.
I think the Google tools tend to live in a parallel universe in which everything is a `NewsArticle`. I wish Google would fix that because it pressures a lot of people into pretending they are publishing news articles, but here isn't the right place to fix that :)
#### new comment by 16120690 ####
@danbri - thanks for the quick reply. You're right about the Testing Tool validation. In fact, I did map our article titles to the 'name' property, and the Tool is picking them up.
I appreciate thadguidry and darobin's comments, but I'm standing by the point that "headline" doesn't belong on ScholarlyArticle type. If your arguement is that it does belong on the CreativeWork super class, then ScholarlyArticle shouldn't be a subclass of CreativeWork.  Headlines are not bibliographic; they are marketing tools that can have very little to do with the content of the article.
I'm not even certain why "headline" would need to be pushed down as opposed to removed from ScholarlyArticle. The Article type doesn't appear to inherit "headline". Is that an oversight? Or should I be looking at source?
@darobin - Agree about Google 100%. I would not ask this group to address something they did. I apologize if I implied that in any way.
BTW - thank you all for engaging me on this. I appreciate your time. One way or another, this issue could end up costing my company a great deal of effort.
#### new comment by 170265 ####
On that last point - "headline" is a property attached solely to the CreativeWork type. In the logic of schema.org, all ScholarlyArticles are Articles, and all Articles are CreativeWorks, ... so it is applicable to those subtypes too.
#### new comment by 16120690 ####
OK.  It's just that I didn't see headline at https://schema.org/Article
#### new comment by 38491 ####
Indeed it's on http://webschemas.org/Article but not https://schema.org/Article — that looks a lot like a bug.
@shaunmcdonald `headline` makes sense for a lot of `CreativeWork` types. Sometimes properties don't make that much sense on a given subclass, for instance it's disputable whether whether `genre` makes much sense on a `ScholarlyArticle` ("it's police-procedural homotopy theory!") or `isFamilyFriendly` for that matter ("Baby de Sitter space!"). Ontological perfection is not within the reach of a simple class hierarchy with a bag of properties. So the "trick" is to just not use properties that don't make sense to one's given use case.
#### new comment by 23151 ####
Regarding peer review, and the difficulties describing it: one lightweight approach that also has important use cases would be to add additional dates to the existing `dateCreated`, `datePublished` and `dateModified`: 
* dateSubmitted
* dateAccepted
These are common metadata for scholarly articles, and often publicly available, as you can for example see in [this](https://doi.org/10.1371/journal.pone.0105948) article.
scienceBranch is a big mess, and I basically agree with @darobin that it should be left open as there is no community standard. `category` and/or `keywords` would then be a good fit.
If I had to pick a classification for the sciences to be used in `category`, and would need to cover all disciplines,  I would use the [OECD Fields of Sciences](https://en.wikipedia.org/wiki/Fields_of_Science_and_Technology). A short list of under 50 disciplines that is widely used.
</t>
  </si>
  <si>
    <t>How to create a third party schema?</t>
  </si>
  <si>
    <t xml:space="preserve">The documentation is unclear. I'd split this between "community question" and "possible documentation problem".
As a trite example, I have a roleplaying site and wish to extend Person to Character (or my own variant), which would have species and also preferences for RP. As a step beyond this, perhaps I also want to embed someone's D&amp;D character character sheet or tag it. Whatever.
So.
[Documentation](http://schema.org/docs/extension.html) reads:
&gt; Sometimes there might be a need for a third party (such as an app developer) to create extensions specific to their application. For example, Pinterest might want to extend the schema.org concept of ‘Sharing’ with ‘Pinning’. In such a case, they can create schema.pinterest.com and put up their extensions, specifying how it links with core schema.org. We will refer to these as external extensions.
&gt; 
&gt; There are also cases where a third party might want to host a broadly applicable extension themselves. In such cases, the extension may go through the kind of feedback process that reviewed extensions go through, but can be hosted on the third party's site.
Continues later on in a different heading:
&gt; We would like extension creators to not have to worry about running a website for their extension. Once the extension is approved, they simply upload a file with their extension into a certain directory on github. Changes are made through the same mechanism.
&gt; 
&gt; Since the source code for schema.org is publicly available, we encourage creators of external extensions to use the same application.
However, despite this, there's no clear indication of how to host a schema. Not only this, but I find it doubtful that a niche fetishist community would need mainstream acceptance so much as providing inter-operability and future proofing would make sense. (I have been working on generalizing roleplay preferences into a standardized format, by the way, inspired by none other than F-List and their public API.)
---
Also an aside, and at discretion perhaps suit for a second issue that would be of interest to the larger schema.org community, lack of a species notation makes animals all but impractical for markup. There's a joke that goes here about Harambe and poor representation of his identity, but even when it's down to it I would willingly abuse a race field for that except - taderp - no race field in Person, either.
---
Edit: fix my horizontal rule, was using wrong markdown dialect.
</t>
  </si>
  <si>
    <t xml:space="preserve">#### new comment by 1033730 ####
Couple of notes @greysondn.
First, you don't need to "extend Person to Character" as this is already supported.  [Game](http://schema.org/Game) takes the property [character](http://schema.org/character), which has an expected type of [Person ](http://schema.org/Person) or Organization.
So to accomplish what you want to do, the only extending you'd need to do is the addition of an additional property for Person.
```
&lt;script type="application/ld+json"&gt;
{
  "@context": "http://schema.org",
  "@type": "Game",
  "name": "Dungeons &amp; Dragons",
  "character": {
    "@type":"Person",
    "name": "Some Name",
    "species": "Some Species"
  }
}
&lt;/script&gt;
```
Regarding extension protocols, without addressing the robustness of the schema.org documentation on this, I do recommend this three-part series from @RichardWallis ([part 1](http://dataliberate.com/2016/02/10/evolving-schema-org-in-practice-pt1-the-bits-and-pieces/), [part 2](http://dataliberate.com/2016/02/25/evolving-schema-org-in-practice-pt2-working-within-the-vocabulary/), [part 3](http://dataliberate.com/2016/03/01/evolving-schema-org-in-practice-pt3-choosing-where-to-extend/)).
#### new comment by 986438 ####
@Aaranged Person != Monster != Jellyfish  I.E. The Type there would be optional to support 'species' essentially being the Type.  Unfortunately, we cannot currently do that sort of thing and it appear valid.
#### new comment by 1033730 ####
@thadguidry Hmm, yes ... I guess "Person" does in itself denote that the species being described is Homo Sapiens.
#### new comment by 38491 ####
Limiting `Person` to a given species is a pretty strong decision. There exist volume upon volume of philosophy, sci-fi, politics, and more about the issues surrounding personhood. I would suggest keeping it loose for now; if and when we meet aliens, AIs, sentient lizard overlords, etc. we can revisit the nuances.
I would therefore content that treating a monster as a `Person` is correct, in addition to being quite progressive.
#### new comment by 46296 ####
We discussed this at length several years ago when we were trying to distinguish between fictional and real things. IIRC, we settled on creating a FictionalThing class, which could be mixed in as a type to distinguish it from something that (may be) real. This is necessary not only for People/Characters, but Places (e.g., Middle Earth) and Events. 
Gregg Kellogg
Sent from my iPhone
&gt; On Sep 23, 2016, at 11:16 AM, Robin Berjon notifications@github.com wrote:
&gt; 
&gt; Limiting Person to a given species is a pretty strong decision. There exist volume upon volume of philosophy, sci-fi, politics, and more about the issues surrounding personhood. I would suggest keeping it loose for now; if and when we meet aliens, AIs, sentient lizard overlords, etc. we can revisit the nuances.
&gt; 
&gt; I would therefore content that treating a monster as a Person is correct, in addition to being quite progressive.
&gt; 
&gt; —
&gt; You are receiving this because you are subscribed to this thread.
&gt; Reply to this email directly, view it on GitHub, or mute the thread.
#### new comment by 7691552 ####
Thing &gt; Person
A person (alive, dead, undead, or fictional).
No mention of a specific species!
~Richard
&gt; On 23 Sep 2016, at 19:17, Robin Berjon notifications@github.com wrote:
&gt; 
&gt; Limiting Person to a given species is a pretty strong decision. There exist volume upon volume of philosophy, sci-fi, politics, and more about the issues surrounding personhood. I would suggest keeping it loose for now; if and when we meet aliens, AIs, sentient lizard overlords, etc. we can revisit the nuances.
&gt; 
&gt; I would therefore content that treating a monster as a Person is correct, in addition to being quite progressive.
&gt; 
&gt; —
&gt; You are receiving this because you are subscribed to this thread.
&gt; Reply to this email directly, view it on GitHub, or mute the thread.
#### new comment by 986438 ####
@Dataliberate pfft.  Not helpful enough :) Then we should not have choosen to use the term "Person". Oh well.  Its history now and all we can do is 'clean up the definition'.  So... how to clean this up and not be so limiting in our definition ?  Or do we keep Person as is and simply create a new type ?  I want my talking SpongeBob Squarepants not to be typed as a Person during roleplaying.
My suggestion for a better definition to clean up to:
"Person in Schema.org means any type of being or species (alive, dead, undead, fictional, monster). This is not limited to just Homo Sapiens, entities in the human race"
Do we limit ourselves here to 'a biological entity' ?  or not ?  Talking Jellyfish ? how to handle ?
See the big can of worms that you Nice Semantic Folks (me included) drove me into opening ? :)
UPDATE: The above is the stupidest sounding definition in the world.  give me a break.  Honestly, let's create a new type to deal with this fiasco. Its only going to get worse the more all of us open that can of worms.
#### new comment by 3652901 ####
I will wait until the discussion coalesces into a given state on species, but I would like to point out that even if "Person" only meant "human" or "Homo Sapiens", it still is often of interest - both from a human rights perspective and historic anthropology perspective - to know the race or identified race of a person. That field's absence seems like an oversight, bare minimum.
And I could dive into other problems with Person besides but I had zero intention of being obtuse.
Not addressed was:
&gt; and also preferences for RP
While I appreciate people making light of the situation, the upshot of providing a markup for such data is that to retrieve a person's data all someone has to do is scrape the page, presumably. Not all RP is of a sexual nature but... Well, by storage volume, the internet _IS_ mostly porn, you know.
---
Edit: @Aaranged - 
&gt; First, you don't need to "extend Person to Character" as this is already supported. Game takes the property character, which has an expected type of Person or Organization.
Contextually speaking, while I do define a set of constraints as part of web application/etc, or - as the case may be - D&amp;D has a static set of data points to consider, the reality is that the character should be aware of such data when we talk about "what object owns it", granting that the OOP nomenclature is relevant but formally incorrect to use here.
Things to address in the [spec](http://schema.org/Game)?
&gt; characterAttribute - Thing - A piece of data that represents a particular aspect of a fictional character (skill, power, character points, advantage, disadvantage).
(data reformatted for local site limitations)
How to go from saying "game characters have x attribute" to making sure clients know to check for that attribute? How to specify type of data so that it can be deduced programmatically? (Important: Thing does not specify a strong data type in terms of source code; ie: int, float, string, etc. Granting Thing itself is a type, it gives us nothing useful to constrain data that may be of varying nature.)
&gt; So to accomplish what you want to do, the only extending you'd need to do is the addition of an additional property for Person.
Merely because the example is trivial doesn't mean the endpoint is trivial. It's a stepping stone to understanding. I realize I fail a different semantic question - "ask for exactly what it is you need" - but in some ways I needed to prod the topic space to feel that out.
I would have multiple interconnected objects - `players` would have their own `character`s, perhaps `character`s could fit into `campaign` or `location` or `era`.
The complexity rises arbitrarily, and frankly I can do this all day and justify existence of too many different object types. Again, I didn't set out to be obtuse. I'm not trying to be overly obtuse, but using a bit of a blunt instrument approach I'm hoping will illustrate the depth of my problems without getting nauseatingly NSFW in a sincere project's issue tracker.
I can also respect that perhaps NSFW work isn't in the interests of this community, but at the same time I see merits both in marking it up and merits in the issues such works present to more general cases.
#### new comment by 13315406 ####
Sorry if a bit Friday Afternoon flippancy entered the conversation - but it is Friday. ;-)
More seriously I remember raising the FictionalType ( A new type with potential references back to the CreativeWork it came from) issue many months ago and IIRC there was general agreement on the need but a lack of enthusiasm on the practice as MTEs were not being pushed as much.  IIRC also there was a more restricted suggestion of a boolean property for Thing - fictionalThing.
As to the current definition, checking dictionaries for inspiration there were many references to _human being_ and _homo sapiens_ - I did find this however:  "_Philosophy_. a self-conscious or rational being."
#### new comment by 3652901 ####
&gt; Sorry if a bit Friday Afternoon flippancy entered the conversation - but it is Friday. ;-)
I'm not certain who you're directing this at or if it is directed at anyone at particular at all but... for what it's worth, the humor doesn't bother me at all. I'm a very morose person but I don't fault people for being high-spirited ;D
#### new comment by 986438 ####
@greysondn Richard's just being cool :)  In case anyone gets high-spirited with him as he slowly begins to drink his spirits this afternoon :) (or very shortly)
@greysondn We all understand the issue very well.  We'll get you sorted out, one way or another.  Most of all of us have played roleplaying games and understand your needs very, very well.  We're just trying to address high-level issues that we talked about in the past that directly impact your issue on how to best frame up 'fictional' things.
@greysondn To address your issue , we have the Property of https://schema.org/character ... and what you and many others need and have requested is a Type for that also... perhaps just https://schema.org/Character  (not existing yet, but looks like you and others are asking for this in this issue) and that would have some nice common properties underneath it and that could be a sub-type of our FictionalThing past proposal new Type.
All - I would be +1 for a new type 'FictionalThing'
All - I would be +1 for a new Type 'Character'  (it can be a sub-type of FictionalThing to start out with)
#### new comment by 1033730 ####
&gt; All - I would be +1 for a new type 'FictionalThing'
&gt; All - I would be +1 for a new Type 'Character' (it can be a sub-type of FictionalThing to start out with)
My +1s for both of these as well.
#### new comment by 7691552 ####
I've found out my original proposal for a FictionalThing type from February 2013  - doesn't time fly by when you are having fun!
&gt; https://www.w3.org/wiki/WebSchemas/FictionalThing
You can see from the language it was from a time when MTEs were new and a bit of a mystery to some.   
Nevertheless it covers many aspects of how fictional things might be described. 
~Richard
&gt; On 23 Sep 2016, at 22:18, Thad Guidry notifications@github.com wrote:
&gt; 
&gt; @greysondn Richard's just being cool :) In case anyone gets high-spirited with him as he slowly begins to drink his spirits this afternoon :) (or very shortly)
&gt; 
&gt; @greysondn We all understand the issue very well. We'll get you sorted out, one way or another. Most of all of us have played roleplaying games and understand your needs very, very well. We're just trying to address high-level issues that we talked about in the past that directly impact your issue on how to best frame up 'fictional' things.
&gt; 
&gt; @greysondn To address your issue , we have the Property of https://schema.org/character ... and what you and many others need and have requested is a Type for that also... perhaps just https://schema.org/Character (not existing yet, but looks like you and others are asking for this in this issue) and that would have some nice common properties underneath it and that could be a sub-type of our FictionalThing past proposal new Type.
&gt; 
&gt; All - I would be +1 for a new type 'FictionalThing'
&gt; All - I would be +1 for a new Type 'Character' (it can be a sub-type of FictionalThing to start out with)
&gt; 
&gt; —
&gt; You are receiving this because you were mentioned.
&gt; Reply to this email directly, view it on GitHub, or mute the thread.
#### new comment by 170265 ####
Lets not get caught up in the specifics of the example. Using a type like FictionalThing is difficult approach, since fact and fiction are inter-twined in the literary world. Historical figures - realistically or imaginatively altered - very often play a role in fiction (e.g. but not limited to SciFi). It is not a coincidence that the FOAF vocabulary also has a very broad definition for [foaf:Person](http://xmlns.com/foaf/spec/#term_Person), "The Person class represents people. Something is a Person if it is a person. We don't nitpic about whether they're alive, dead, real, or imaginary.". Eventually many types have to be grounded in social practice, natural language etc.
Regarding extensions, I think we are at a relatively early state and the looseness in the documentation reflects that. As far as I know, no major search engine yet has documented any features (or ability to consume) external-to-schema.org extensions (beyond their respective own, at least). I expect this situation will evolve over time. There are also technological aspects which need further exploration, in particular the possibilities and challenges presented by JSON-LD's context file.  Please take a look at https://github.com/schemaorg/schemaorg/issues/1186 for some examples that explore this via Wikidata-based-extensions as a usecase. For the most mature and well documented external extension, see GS1's work: http://gs1.org/voc/
#### new comment by 170265 ####
The general issue with extension documentation (hosted, external, or change proposal) is now noted under broad themes in #1. 
</t>
  </si>
  <si>
    <t>Consider adding addressNeighborhood to PostalAddress</t>
  </si>
  <si>
    <t xml:space="preserve">http://schema.org/PostalAddress has all usual fields for addresses except neighborhoods. It would be nice to have addressNeighborhood too.
</t>
  </si>
  <si>
    <t>Consider adding geospatial relations echoing the predicates from DE-9IM</t>
  </si>
  <si>
    <t xml:space="preserve">- https://en.wikipedia.org/wiki/DE-9IM has a list of topological relationship types between 2d-geometrically described places
  - "The Dimensionally Extended nine-Intersection Model (DE-9IM) is a topological model and a standard used to describe the spatial relations of two regions (two geometries in two-dimensions, R2), in Geometry, Point-set topology, Geospatial topology, and fields related to computer spatial analysis. "
- http://schema.org/GeoShape is the closest schema.org currently gets to having a type for geo-spatial geometry.
It would be useful (as [discussed](https://www.w3.org/2016/09/19-sdw-irc#T15-42-31) 2016-09-19) at W3C/OGC Spatial Data on the Web WG meeting in Lisbon if these could be used within schema.org.
</t>
  </si>
  <si>
    <t xml:space="preserve">#### new comment by 170265 ####
Suggest: 
```
* geospatiallyEquals
* geospatiallyDisjoint
* geospatiallyTouches
* geospatiallyContains
* geospatiallyCovers
* geospatiallyIntersects
* geospatiallyWithin
* geospatiallyCoveredBy 
* geospatiallyCrosses 
* geospatiallyOverlaps
```
with text based on Wikipedia's summaries, and allowing each to link either geometries or places.
#### new comment by 170265 ####
Ok I have made a FIRST CUT with DELIBERATE MISTAKES for discussion in Schema.org and W3C circles. 
Further things to consider:
- I included a GeospatialGeometry definition to avoid editing the existing deployed GeoShape (which could become a subtype)
- It tries to make these relations applicable both at the geometry and at the place level. Of all the relations, "equals" is the hardest to consider without concrete geometry.
- Text is based heavily on Wikipedia, no proper citation to underlying standards yet.
- We haven't got inverseOf relations or subPropertyOf relations yet (although schema.org understands these). Also we don't have "symmetric property" in schema.org's meta model yet, although that could be useful here.
- It was suggested that similar temporal relations could be added (see Working Draft)
#### new comment by 170265 ####
http://pending.webschemas.org/GeospatialGeometry /cc @philarcher1 @6a6d74 
#### new comment by 5252362 ####
Who is this vocab targeted at? Who will mark things up and who will use it?
guha
#### new comment by 170265 ####
It's part of an effort to get existing professional  geospatial  systems to expose modern Web-based views rather than just GIS-specific standards. Those tools support such relations out of the box. (stopgap reply for now, typing on a phone)
#### new comment by 986438 ####
Not sure if this is in another issue somewhere but....
We'll also need to support a Geo Feature class (a code or text string) to
hold things not just name-like 'pond', 'mountain', 'orchard', but also
code-like 'PND', 'MT', 'ORC'.
(this is not Geonames - USA specific, but a global Geo Feature class)
NOTED: additionalType could actually be utilized for handling this on
GeoCoordinates and GeoShape, but I think all the GIS folks might runaway
from Schema.org rather than embrace us.
References:
https://www.wikidata.org/wiki/Property_talk:P2452
http://www.geonames.org/export/codes.html
https://data.gov.uk/dataset/register-of-geographic-codes-apr-2016-uk
http://webhelp.esri.com/arcgisdesktop/9.2/index.cfm?TopicName=Associating_Geonames_with_other_features
#### new comment by 5252362 ####
Ok, sounds like a good idea.
guha
</t>
  </si>
  <si>
    <t>Some changes in the definitions of spouse and honorific suffix</t>
  </si>
  <si>
    <t>Restaurant health inspections: Review? Report? Article?</t>
  </si>
  <si>
    <t xml:space="preserve">Hi,
I build open-government-data sites with content like this: https://eaternet.io/us/ca/sf/the-stinking-rose/443.
I'd really like to use (restaurant) Review for it, because so much of the metadata and typical presentation in search engine results could apply. But I'm not sure that these inspections are in the spirit of review, and so may not be appropriate.
I'd appreciate any guidance!
</t>
  </si>
  <si>
    <t xml:space="preserve">#### new comment by 5252362 ####
This would be awesome! I think they are very much in the spirit of the
review, where the reviewer is the health department.
guha
On Wed, Sep 14, 2016 at 12:36 PM, Robb Shecter notifications@github.com
wrote:
&gt; Hi,
&gt; 
&gt; I build open-government-data sites with content like this:
&gt; https://eaternet.io/us/ca/sf/the-stinking-rose/443.
&gt; 
&gt; I'd really like to use (restaurant) Review for it, because so much of the
&gt; metadata and typical presentation in search engine results could apply. But
&gt; I'm not sure that these inspections are in the spirit of review, and so may
&gt; not be appropriate.
&gt; 
&gt; I'd appreciate any guidance!
&gt; 
&gt; —
&gt; You are receiving this because you are subscribed to this thread.
&gt; Reply to this email directly, view it on GitHub
&gt; https://github.com/schemaorg/schemaorg/issues/1373, or mute the thread
&gt; https://github.com/notifications/unsubscribe-auth/AFAlCm0_z72bOR5UJiigpOZIq-8-tk2hks5qqEzCgaJpZM4J9J-6
&gt; .
#### new comment by 150670 ####
&gt; the reviewer is the health department
Thanks; that's exactly what I'm thinking. I have all the information about each health department and could easily populate the review attributes.
An alternate possibility is to propose a new review subtype, e.g. `inspection`. So I'm taking the temperature here to see how people feel this should go.
#### new comment by 5252362 ####
SanitationInspection (or whatever the full name is), would be a good
subclass of Review.
guha
On Wed, Sep 14, 2016 at 12:47 PM, Robb Shecter notifications@github.com
wrote:
&gt; the reviewer is the health department
&gt; 
&gt; Thanks; that's exactly what I'm thinking. I have all the information about
&gt; each health department and could easily populate lots of the review
&gt; attributes.
&gt; 
&gt; An alternate possibility is to propose a new review subtype, e.g.
&gt; inspection. So I'm taking the temperature here to see how people feel
&gt; this should go.
&gt; 
&gt; —
&gt; You are receiving this because you commented.
&gt; Reply to this email directly, view it on GitHub
&gt; https://github.com/schemaorg/schemaorg/issues/1373#issuecomment-247131855,
&gt; or mute the thread
&gt; https://github.com/notifications/unsubscribe-auth/AFAlCoqFin5cZZdbe23tEkl-o6mRK3I4ks5qqE9egaJpZM4J9J-6
&gt; .
#### new comment by 4692272 ####
+1 to a SanitationInspection type to differentiate that it is not a Review based on opinion, but on health guidelines.
#### new comment by 150670 ####
I'm wondering if it should be more generic, i.e. just Inspection, because I'll be also publishing fire safety inspections. (And hopefully others are too.) Every restaurant, and many other businesses, are inspected perdiocally by their fire department in many countries. 
(I think this will serve a good public purpose. I spoke to our fire chief and she told me that there's a wide range of findings in the buildings they inspect, and there are some she won't go in, even though they're able to remain open to the public.)
Maybe there are other kinds of government or semi-official inspection types we haven't thought of. So should we hold off on subclassing too specifically?
#### new comment by 5252362 ####
Are these published? Would be good to see an example
On Sep 14, 2016 1:48 PM, "Robb Shecter" notifications@github.com wrote:
&gt; I'm wondering if it should be more generic, i.e. as Inspection, because
&gt; I'm considering also publishing fire safety inspections. (And hopefully
&gt; others are too.) Every restaurant (and many other public businesses) are
&gt; inspected perdiocally by the fire department in many countries.
&gt; 
&gt; I think this will serve a good public purpose. E.g., I spoke to our fire
&gt; chief and she told me that there's a wide range of findings in the
&gt; buildings they inspect, and there are some she won't go in, even though
&gt; they're able to remain open to the public.
&gt; 
&gt; —
&gt; You are receiving this because you commented.
&gt; Reply to this email directly, view it on GitHub
&gt; https://github.com/schemaorg/schemaorg/issues/1373#issuecomment-247148447,
&gt; or mute the thread
&gt; https://github.com/notifications/unsubscribe-auth/AFAlCqWeG0CtST-QnRT5l0oXoD-ARBl-ks5qqF2sgaJpZM4J9J-6
&gt; .
#### new comment by 150670 ####
@rvguha No, I've just been doing the initial research on fire and safety inspections, and how to get the data.
#### new comment by 986438 ####
@rvguha its public data when done by a government official, or a contractor fulfilling a government contract.  There are also federal Right-To-Know laws around hazardous materials, etc.  Getting the data for fire and safety inspections is sometimes fairly easy with a request to the city...some keep very good aggregate records, some do not and are individualized.  ex. https://www.columbus.gov/public-safety/fire/inspections/Permits-and-Records-Office/
#### new comment by 13315406 ####
This looks like a good proposal to extend reviews/rating types into the area of official inspection reporting.  
I would support more generic type names, not only so that they can cover other inspection areas such as fire safety etc. but also to avoid localised confusion.  The term SanitationInspection would have no meaning in the UK for example.
Whilst looking at official/government reviews/inspection it could also be useful to include official ratings.
In the UK we have a government organisation - The Food Standards Agency - which inspects and rates restaurants and food related businesses, giving them a rating 0-5 for which they display a relevant sign in the window of the business.  The data is openly available.
Here for example is a listing of ratings http://ratings.food.gov.uk/enhanced-search/en-GB/%5E/Evesham/Relevance/0/%5E/EqualAll/0/1/50 for businesses local to me, including inspection dates etc.
A great candidate use-case for this type of information.
#### new comment by 986438 ####
@RichardWallis is the food still tasty at a 0 rating ?  have you dare tried ? do they even display that ? :)
#### new comment by 150670 ####
@thadguidry 
&gt; is the food still tasty at a 0 rating ? have you dare tried ?
I think we all have; we just never knew it. 😷 
#### new comment by 170265 ####
+1 for doing this, and building it around Review.
BTW I've been meaning to try the Stinking Rose, is it any good? :)
#### new comment by 150670 ####
@RichardWallis 
&gt; UK Food Standards Agency . . .
Yes! The UK has excellent data, and they're top on my todo list.
Denmark is another country that's a role model, with the Smiley System, e.g.: http://www.findsmiley.dk/130223 — also a great use case.
![screen-shot-2016-04-04-at-08-27-56](https://cloud.githubusercontent.com/assets/150670/18532274/ff59d336-7a8f-11e6-8517-4c29ca646983.png)
#### new comment by 150670 ####
@danbri I'm new to the schema.org process, but I'm down for jumping in with this.
#### new comment by 5252362 ####
Where are we on this?
guha
On Wed, Sep 14, 2016 at 5:02 PM, Robb Shecter notifications@github.com
wrote:
&gt; @danbri https://github.com/danbri I'm new to the schema.org process,
&gt; but I'm down for jumping in with this.
&gt; 
&gt; —
&gt; You are receiving this because you were mentioned.
&gt; Reply to this email directly, view it on GitHub
&gt; https://github.com/schemaorg/schemaorg/issues/1373#issuecomment-247193590,
&gt; or mute the thread
&gt; https://github.com/notifications/unsubscribe-auth/AFAlCtiOUCS9Mwk-A7TE3Y4pmFuOmG-hks5qqIsugaJpZM4J9J-6
&gt; .
#### new comment by 150670 ####
@rvguha I've finished a first pass at implementing the inspection markup simply as a Review. Here's [a gist of the json](https://gist.github.com/dogweather/c9fb52bd5a28f9aad56ec6c513887317) for a [live page](https://eaternet.io/us/ca/sf/the-stinking-rose/443).
Today I'll read the docs for submitting a proposal and get the ball rolling.
#### new comment by 5252362 ####
I think it might be a good idea to have a subclass of Review for Health and
Safety Inspection reports. Not sure what the right name should be, but that
would make things clear
guha
On Tue, Sep 20, 2016 at 2:30 PM, Robb Shecter notifications@github.com
wrote:
&gt; @rvguha https://github.com/rvguha I've finished a first pass at
&gt; implementing the inspection markup simply as a Review. Here's a gist of
&gt; the json
&gt; https://gist.github.com/dogweather/f5d97445ddca95062368a5e1f7efdcee for
&gt; a live page https://eaternet.io/us/ca/sf/the-stinking-rose/443.
&gt; 
&gt; Today I'll read the docs for submitting a proposal and get the ball
&gt; rolling.
&gt; 
&gt; —
&gt; You are receiving this because you were mentioned.
&gt; Reply to this email directly, view it on GitHub
&gt; https://github.com/schemaorg/schemaorg/issues/1373#issuecomment-248440569,
&gt; or mute the thread
&gt; https://github.com/notifications/unsubscribe-auth/AFAlCh2X9KcuKZxGTIig4131mhCmXorUks5qsFBxgaJpZM4J9J-6
&gt; .
#### new comment by 150670 ####
@rvguha I agree, a subclass makes sense because an inspection can be understood as a specific kind-of review.
</t>
  </si>
  <si>
    <t>http://schema.org/VisualArtwork: style/schoolings</t>
  </si>
  <si>
    <t xml:space="preserve">There are many beliefs/styles/fashions what is an artwork. If someone wants to search for particular style, e.g. "french painting school" or "modern art" - there should be a term in the ontology for the style also.
</t>
  </si>
  <si>
    <t xml:space="preserve">#### new comment by 5252362 ####
Same thing applies to other kinds of art, like music. We should consider
sharing vocabulary. And some might consider cooking/food an art form :)
guha
On Wed, Sep 14, 2016 at 6:51 AM, Mailis notifications@github.com wrote:
&gt; There are many beliefs/styles/fashions what is an artwork. If someone
&gt; wants to search for particular style, e.g. "french painting school" or
&gt; "modern art" - there should be a term in the ontology for the style also.
&gt; 
&gt; —
&gt; You are receiving this because you are subscribed to this thread.
&gt; Reply to this email directly, view it on GitHub
&gt; https://github.com/schemaorg/schemaorg/issues/1372, or mute the thread
&gt; https://github.com/notifications/unsubscribe-auth/AFAlCtqAZQoWD5XRX0TtcPmG2Ubbzeb7ks5qp_vHgaJpZM4J8y4C
&gt; .
#### new comment by 13315406 ####
I am tempted to suggest using the [category](http://schema.org/category) property for this - "modern art category, heavy rock music category, etc.) 
Except however currently it seems to have a  Product/Service focus.
"_consider cooking/food an art form_"?  Not when I do it! ;-)
#### new comment by 4692258 ####
I wouldn't call 'modern art' or 'French painting school' a style, maybe
more like a category, they are usually considered a classification of
specific movement or period of time/place for visual artworks. As for music
as style or category such as for 'heavy metal' I would assume it would best
match with the existing genre property for CreativeWork and MusicGroup.
I agree the current category property is really product focused. Wikidata
(and Freebase before that) used Movement
https://www.wikidata.org/wiki/Property:P135.
Gordon Mackenzie |  Schema Wrangler (Ontologist) |  gmackenz@google.com |
On Wed, Sep 14, 2016 at 8:07 AM, Richard Wallis notifications@github.com
wrote:
&gt; I am tempted to suggest using the category http://schema.org/category
&gt; property for this - "modern art category, heavy rock music category, etc.)
&gt; 
&gt; Except however currently it seems to have a Product/Service focus.
&gt; 
&gt; "_consider cooking/food an art form_"? Not when I do it! ;-)
&gt; 
&gt; —
&gt; You are receiving this because you are subscribed to this thread.
&gt; Reply to this email directly, view it on GitHub
&gt; https://github.com/schemaorg/schemaorg/issues/1372#issuecomment-247044497,
&gt; or mute the thread
&gt; https://github.com/notifications/unsubscribe-auth/AEeZIjM0eqDcye8gW6X5uKOE9OphmoVqks5qqA2-gaJpZM4J8y4C
&gt; .
#### new comment by 1056637 ####
yes, I was meaning movement.
#### new comment by 5252362 ####
movement sounds too ambiguous. We will need a more self explanatory term.
guha
On Wed, Sep 14, 2016 at 10:21 AM, Mailis notifications@github.com wrote:
&gt; yes, I was meaning movement.
&gt; 
&gt; —
&gt; You are receiving this because you commented.
&gt; Reply to this email directly, view it on GitHub
&gt; https://github.com/schemaorg/schemaorg/issues/1372#issuecomment-247088917,
&gt; or mute the thread
&gt; https://github.com/notifications/unsubscribe-auth/AFAlCu60awsd8cXq3YmAzjoSlQCHixEcks5qqC0YgaJpZM4J8y4C
&gt; .
#### new comment by 4692258 ####
Art Movement (sometimes conflated with an Art Period) is the preferred term for the visual art as there identifiable time-related tendency or style in art created by a group of artist often associated with a goal or philosophy. Kanō school, Impressionism, Pop Art are classic examples of a distinct art movements. Tends to be used primarily 19th century to today.
Before the 19th century, Art Period is often used more than Art Movement in how how visual arts are usually classified—by specific time periods of an identifiably specific art form (that may or may not have an identified goal or philosophy associated with itself). Examples: Ancient Egyptian art, Hellenistic period, Baroque, Mannerism, etc.
#### new comment by 4126222 ####
I am reading your examples and most of them (_Baroque_, _Heavy Rock_, _Modern Art_) could fall in the [genre property](http://schema.org/genre) of CreativeWork.
Moreover, the example in the website for genre is _Late Renaissance_, which can also be considered a school/movement.
#### new comment by 13315406 ####
Are we saying that [genre](http://schema.org/genre), perhaps with a few more examples would satisfy the need here?  
Would it be applicable to food? - I think so
#### new comment by 986438 ####
@Mailis Schema.org does not necessarily have to have a term for every possible subproperty in Art.
You can always use additionalType to fill in gaps that Schema.org has for long tail domains such as Art.
Having said that...
Movement(new), Periods(new), Culture (new), and Manufactory (utilize genre), Geography (where found, sometimes overlaps with Culture) are sometimes used by curators.
I've sent a quick request to a friend at the The Met to ask for their schema...just as a double-check.
http://www.metmuseum.org/exhibitions/view?exhibitionId=%7b118765df-ee1c-4f92-9606-27916c0763ab%7d&amp;amp;oid=197733
http://www.metmuseum.org/exhibitions/view?exhibitionId=%7b118765df-ee1c-4f92-9606-27916c0763ab%7d&amp;amp;oid=70541
http://www.metmuseum.org/exhibitions/view?exhibitionId=%7b118765df-ee1c-4f92-9606-27916c0763ab%7d&amp;amp;oid=451008
</t>
  </si>
  <si>
    <t>http://schema.org/VisualArtwork: participation history</t>
  </si>
  <si>
    <t xml:space="preserve">Visual Artwork has also participation history: participated exhibitions, auctions or some other kind of happenings.
</t>
  </si>
  <si>
    <t xml:space="preserve">#### new comment by 13315406 ####
@Mailis It may be a good idea to pull together the several issues you are raising around VisualArtwork into a single proposal to enhance the Type.  That would provide a single place to focus discussion, and provide some examples, about your suggestions.
For clarity you can then close the individual ones.
#### new comment by 13315406 ####
From a property name point of view the ```isPartOf``` property seems to do the job.  
However it would need its range expanding to include ```Event```.  Potentially a useful addition anyway.
</t>
  </si>
  <si>
    <t>http://schema.org/VisualArtwork: ownership history</t>
  </si>
  <si>
    <t xml:space="preserve">Visual ArtWork may also have an ownership history: owner may be a person or organization and history of ownership should include dates when the owner was changed.
</t>
  </si>
  <si>
    <t xml:space="preserve">#### new comment by 13315406 ####
This is already possible to describe using [OwnershipInfo](https://schema.org/OwnershipInfo) when considered from the point of view of the ```Person``` or ```Organization``` that ```owns``` a ```Product``` (or ```Service```).   Commonly a ```VisualArtwork``` could also be described also as a ```Product``` to capture its physical attributes, so a ```VisualArtwork``` special case might not be needed.
It could possibly be argued that the range of ```typeOfGood``` for this case could be expanded to include ```CreativeWork``` to enhance this capability.
Your use case is coming at this from the inverse point of starting with a ```CreativeWork``` to record its ownership history.  This suggests a need for an ```ownedBy``` property that also has ```OwnershipInfo``` in its range, and ```CreativeWork```, ```Product``` and ```Service``` in its range.
We normally do not encourage inverse properties unless really needed as the required relationships can usually be described using what is currently available.  If a compelling case why the inverse would be needed in this case I may well support it.
</t>
  </si>
  <si>
    <t>schema:translator defined in core and bib extension</t>
  </si>
  <si>
    <t xml:space="preserve">bdso-1.0.rdfa needs cleaning up
</t>
  </si>
  <si>
    <t>weight</t>
  </si>
  <si>
    <t xml:space="preserve">Visual ArtWork as a physical thing should have a property of weight also - must be added to the other measuremnts (width, height, depth) . E.g. if I want to send it by mail somewhere, the weight is required.
</t>
  </si>
  <si>
    <t>Express open-ended intervals in temporalCoverage</t>
  </si>
  <si>
    <t xml:space="preserve">See discussion at https://lists.w3.org/Archives/Public/public-schemaorg/2016Sep/0055.html
An idea would be to allow something similar to http://www.lyberty.com/meta/iso_8601.htm :
"""
Open Date Ranges
Some record-keeping metadata requires specification of date ranges.
For example, a Business Activity may only have been valid between the
years 1949 and 1953. ISO 8601 allows the specification of date ranges
using a forward slash (/) to separate dates representing the start and
end of the range. For example, "1949/1953". Recordkeeping metadata
also requires specification of open date ranges. For example, an
Agency may have an operational period from July 1st 1998 until the
present date. Open date ranges such as this are not defined in ISO
8601. The RKMS Extension to ISO 8601 allows open date ranges to be
specified by extending the ISO 8601 syntax to allow the omission of
either the start or end date in the range. Acceptable RKMS date ranges
are then:
Closed date range: DateTime/DateTime (e.g. 1949/1953-01-01)
Date range with unknown start: /DateTime (e.g. /2000-12-31T11:59:59)
Date range with no end date: DateTime/ (e.g. 1998-07-01/)"""
</t>
  </si>
  <si>
    <t xml:space="preserve">Legislation: to harmonize proposed extension with AKN and LexML </t>
  </si>
  <si>
    <t xml:space="preserve">The #1156 of  _"Legislation: Proposed extension"_ is a great proposal, the suggestion here is to check and harmonize  AppspotCom's concepts with the used in the structure of _legal documents_ ([CreativeWorks](http://schema.org/CreativeWork) used in [legal systems](https://www.wikidata.org/wiki/Q2478386)). Some concrete examples of legal-system documents:
- **[LexML Brazil](https://en.wikipedia.org/wiki/LexML_Brasil)** at [LexML.gov.br](http://www.lexml.gov.br/) with [1,238,121 legislative itens](http://www.lexml.gov.br/busca/search?keyword=&amp;f1-tipoDocumento=Legisla%C3%A7%C3%A3o) and [ 5,471,221 precedent itens](http://www.lexml.gov.br/busca/search?keyword=&amp;f1-tipoDocumento=Jurisprud%C3%AAncia), all organized by the URN LEX hierarchy and [Brazilian's document-type ontology](http://www.lexml.gov.br/vocabulario/tipoDocumento.rdf.xml).
- **N-Lex** at [eur-lex.europa.eu/n-lex](http://eur-lex.europa.eu/n-lex/), a common access point to _national [statutes](https://www.wikidata.org/wiki/Q820655)_ of each country of European Union.
Today there are no "universal standard" for legislative documents, but all national standards (as LexML) use, in some proportion, the [Akoma Ntoso](https://www.wikidata.org/wiki/Q20313093) (the XML AKN format) as _reference model_... And seems that all, as AKN, use the _"content"_ (work, document, expression, version, manifestation, etc. of the same "base content") concept of [FRBR](https://www.wikidata.org/wiki/Q16388).
The [Akoma Ntoso schema](http://www.akomantoso.org/akoma-ntoso-in-detail/schema/) (see [Specifications of version 1.0](http://docs.oasis-open.org/legaldocml/akn-core/v1.0/csprd01/part2-specs/akn-core-v1.0-csprd01-part2-specs.html)) define with precision (and concrete examples!) all **concepts to describe "structural semantics" of a legal document**. 
---
Note-1: this issue is a personal adaptation  of the [this _public-vocabs_ discussion](https://lists.w3.org/Archives/Public/public-vocabs/2016Sep/0000.html).
Note-2: today there are no "universal standard" for identifying legislative  documents, like [DOI](https://www.wikidata.org/wiki/Q25670), and perhaps the best  national standard for "generic legislation" is the Brazilian [URN LEX](https://www.wikidata.org/wiki/Q6537508). To identify  "legal documents" in the Web is the first step to organize all SchemaOrg users.
Note-3: other ontologies as [US Legislative Information Data Model](https://blog.law.cornell.edu/metasausage/files/downloads/2013/02/legis-test3.png) ([docs](https://blog.law.cornell.edu/metasausage/downloads-and-related-information/)) can be also used for harmonization analysis.
</t>
  </si>
  <si>
    <t xml:space="preserve">#### new comment by 327651 ####
See also #448
#### new comment by 170265 ####
Just to be clear regarding "harmonize AppspotCom's concepts"; appspot.com is merely Google's free hosting site for AppEngine users. It is often used for experimental / transient versions of schema.org designs.
</t>
  </si>
  <si>
    <t>blogPost: adding hasPart as super-property?</t>
  </si>
  <si>
    <t xml:space="preserve">I think [`blogPost`](http://schema.org/blogPost) should have [`hasPart`](http://schema.org/hasPart) as super-property.
Thoughts?
</t>
  </si>
  <si>
    <t xml:space="preserve">#### new comment by 170265 ####
I can see where you're going with that, and I do think we could do more with superproperties or other forms of metadata about properties ... but where would we [stop](http://plato.stanford.edu/entries/mereology/)? I'm skeptical about bringing a theory of parts to schema.org.
Do teams have parts that are their members? Do local businesses have parts that are their departments, or corporations have parts that are their local branches? Do departments of local branches have parts that are their employees, and those employees have parts that are their [nerves](http://health-lifesci.schema.org/nerveMotor)? There are so many senses of 'part' whose usage might overlap, I'm not sure what could be practically inferred at the instance level if we declared them all to imply 'hasPart'.
Random thought on the blogPost front: can a blog post be part of two blogs? Maybe via iframe, js or RSS/Atom syndication, eg. planet sites like http://planetrdf.com/
#### new comment by 13315406 ####
I can also see where @unor is coming from and in isolation it seems a sensible suggestion, if nothing else giving a bit of a clue that a blog is made up of blog postings.
@danbri is right however to raise the broader concern as to the potential sub-property flood gates that this could open.  So, I am undecided as to if I should support this or not and would be happy with a decision either way.
As to @danbri's random thought, yes a blog post could easily be part of more than one blog - guest postings repeated on home blogs, and blog aggregation sites demonstrate this possibility. 
#### new comment by 986438 ####
-1 for this proposal.  Agreed with @danbri this causes to much inference issues for machine reading and understanding.
But I would be +1 for a property like 'postedOn' or 'postedAt' that expects another Blog if it helps @unor 
#### new comment by 6901294 ####
@danbri: But the `hasPart` property has only `CreativeWork` as domain and range, so the mentioned examples (teams &amp; members, local businesses &amp; departments, corporations and branches, local branches &amp; employees, employees &amp; nerves) don’t seem to apply to this specific property, right? We don’t want to broaden it. I’m aware of the potential problems with mereology, but as long as we stay in the same domain (`CreativeWork`), couldn’t it work?
From the author perspective: 
1. I consider to use `hasPart` to add a `BlogPosting` to a `Blog`
2. I check the definition of `hasPart`: its description matches ("a CreativeWork that is (in some sense) a part of this CreativeWork")
3. I check the 'Sub-properties' of `hasPart`, maybe there is a more specific property available: `containsSeason`, `episode`, `hasEnumerationValue`, `season` don’t seem to apply, so I go with `hasPart`
If we’d add `blogPost`, authors could find this property that way, just like authors could find `episode` etc.
Even just looking at the definitions of the two properties in question, it seems as they are perfect matches:
&gt; A posting that is part of this blog.  
&gt; […] a CreativeWork that is […] part of this CreativeWork.
And I can’t think of a case where using `blogPost` is appropriate, but `hasPart` would not be.
#### new comment by 170265 ####
Yes, maybe you triggered my standard anti-parts rant ;) There is some sense in which an entire blog could be considered a Creative Work, and "I can’t think of a case where using blogPost is appropriate, but hasPart would not be" is a good test. Anyone else have views?
#### new comment by 986438 ####
@danbri Hmm... Well, as long as we don't assume anything about 'containerization' here with blogPost being a part of a Blog.  I guess I could live with the proposal.  In fact, this whole discussion makes me want to lean over the edge and see us explicitly call that out in the hasPart definition. 'this property does not assume any form of containerization', just to avoid artifacts of mereology potentially coming into the picture ?
#### new comment by 25924080 ####
Sorry for my question.  Is my "hasPart" correct?
```
&lt;html itemscope itemtype="http://schema.org/WebSite"&gt;
&lt;head&gt;
&lt;/head&gt;
&lt;body itemprop="hasPart" itemscope itemtype="http://schema.org/WebPage"&gt;
    &lt;link itemprop="mainEntityOfPage" href="http://example.com/" /&gt;
    &lt;link itemprop="specialty" href="http://schema.org/Dentistry" /&gt;
    &lt;link itemprop="audience" href="http://schema.org/Patient" /&gt;
    &lt;div class="wrapper"&gt;
        &lt;header itemprop="hasPart" class="header" itemscope itemtype="http://schema.org/WPHeader"&gt;
        &lt;/header&gt;
        &lt;nav itemprop="hasPart"  itemscope="" itemtype="http://schema.org/SiteNavigationElement"&gt;
            &lt;ul&gt;
                &lt;li&gt;&lt;a href="/"&gt;something&lt;/a&gt;&lt;/li&gt;
                &lt;li&gt;&lt;a href="#"&gt;something&lt;/a&gt;&lt;/li&gt;
                &lt;li&gt;&lt;a href="#"&gt;something&gt;&lt;/li&gt;
            &lt;/ul&gt;
        &lt;/nav&gt;
        &lt;main class="main"&gt;
            &lt;section&gt;
                &lt;article class="content"&gt;
                    &lt;div class="flex-container"&gt;
                    &lt;/div&gt;
                &lt;/article&gt;
            &lt;/section&gt;
            &lt;section class="news"&gt;
&lt;aticle itemprop="hasPart" itemscope itemtype="http://schema.org/NewsArticle"&gt; 
&lt;!--  somenews   --&gt;
&lt;/article&gt;
         &lt;/section&gt;
        &lt;/main&gt;
        &lt;aside itemprop="hasPart" itemscope itemtype="https://schema.org/WPSideBar"&gt;
        &lt;/aside&gt;
        &lt;footer itemprop="hasPart" class="footer" itemscope="" itemtype="http://schema.org/WPFooter"
        &lt;/footer&gt;
    &lt;/div&gt;
&lt;/body&gt;
```
</t>
  </si>
  <si>
    <t>Support feature or sub-service for those pick-n-play style Service offerings</t>
  </si>
  <si>
    <t xml:space="preserve">Let me explain the use case.  Pay-to-play services are offered by many phone carriers, even online poker gaming :).  Some folks call these Service packages, etc.  But basically, you have websites were you can order cell phone service and pick and choose the sub-services or features of the service that you want....all of which are tied to your base cell phone service (not your account, and that's where the difference is).
So... we already have Offer &gt; Service ... and under Service, I didn't see a way to fully express that a Mobile Phone service (the base service) has additional pick and choose sub-services available.
**I only saw isRelatedTo and we need something more concrete, like 'subService', 'ancillaryService' or 'serviceFeature'** which expects another Service or perhaps even better and more appropriate a new ServiceFeature.  (If you were invoiced for it all...these would be line items under your base service)
@mfhepp @vholland any thoughts there ?
</t>
  </si>
  <si>
    <t xml:space="preserve">#### new comment by 13315406 ####
Could you follow the Offer model with [addOn](http://schema.org/addOn) having its domain, range, and description tweaked to include Service?
Or is it good enough as it is with addOn offers to the offer of the basic service?
#### new comment by 986438 ####
@RichardWallis Ah, addOn ... let me think...are there any cons to the Offer model for pick-n-play services I wonder...no...there are cons on Service, since it doesn't have Price or SKU.
OK, so there it is ... addOn would work.
And we just need a good example on addOn :)
#### new comment by 671238 ####
+1 to use addOn for indication optional additional products or services for which the pricing and availability is dependent on the context of a base product or service offer.
---
martin hepp  http://www.heppnetz.de
mhepp@computer.org          @mfhepp
&gt; On 09 Sep 2016, at 15:53, Richard Wallis notifications@github.com wrote:
&gt; 
&gt; Could you follow the Offer model with addOn having its domain, range, and description tweaked to include Service?
&gt; 
&gt; Or is it good enough as it is with addOn offers to the offer of the basic service?
&gt; 
&gt; —
&gt; You are receiving this because you were mentioned.
&gt; Reply to this email directly, view it on GitHub, or mute the thread.
#### new comment by 986438 ####
@mfhepp Thanks for weighing in on this issue Martin.
TODO:  Someone to create an example for addOn and then close this issue.
</t>
  </si>
  <si>
    <t>Storing National Identity Numbers, Passport Numbers etc in Schema.org</t>
  </si>
  <si>
    <t xml:space="preserve">I realise this is perhaps not the correct place to ask this question, however the issue has been raised via the mailing list last year by someone else and was not answered, so I'm raising it here in hope there is a straight forward answer. 
How does one store a national identity number in schema.org format?  Given:
{
  "@context": "http://schema.org/",
  "@type": "Person",
  "name": "Jonathan Endersby",
  "givenName": "Jonathan",
  "familyName": "Endersby",
  "birthDate": "1980-02-20",
  "gender": "Male"
}
How would I add a South African National Identity number of "8002203838229" to that entity? (that's not my real ID, don't worry).
I realise that this may have to go via a "serviceOutput", but I'm yet to find a clear example of that.
Thank you in advance.
J.
</t>
  </si>
  <si>
    <t xml:space="preserve">#### new comment by 170265 ####
We don't have a structure for this yet. One approach would be as explored in https://github.com/schemaorg/schemaorg/issues/1186 where we try to use properties from Wikidata within a Schema.org JSON-LD setting. The Wikidata folk have added lots and lots of these kinds of identification properties. I don't know if they have the one you're interested in, though.
Perhaps we might also extend http://schema.org/additionalProperty to be applicable on more types (like Person); this would allow you to make up your own structure that indicated a value was South African national ID...
#### new comment by 986438 ####
Wikidata does not have the South African National Identity number.
+1 for extending http://schema.org/additionalProperty
Since there are a few important properties currently missing from Person like **profession**.
#### new comment by 671238 ####
Note that my initial proposal when crafting additionalProperty to make this applicable to schema:Thing, but so many Semantic Web folks raised concern that this would be an evil extension mechanism that I had to contrain it to schema:Product.
See here and the following hundreds of emails if you want to understand the context:
```
https://lists.w3.org/Archives/Public/public-vocabs/2014Apr/0295.html
```
Martin
---
martin hepp  http://www.heppnetz.de
mhepp@computer.org          @mfhepp
&gt; On 09 Sep 2016, at 14:54, Dan Brickley notifications@github.com wrote:
&gt; 
&gt; We don't have a structure for this yet. One approach would be as explored in #1186 where we try to use properties from Wikidata within a Schema.org JSON-LD setting. The Wikidata folk have added lots and lots of these kinds of identification properties. I don't know if they have the one you're interested in, though.
&gt; 
&gt; Perhaps we might also extend http://schema.org/additionalProperty to be applicable on more types (like Person); this would allow you to make up your own structure that indicated a value was South African national ID...
&gt; 
&gt; —
&gt; You are receiving this because you are subscribed to this thread.
&gt; Reply to this email directly, view it on GitHub, or mute the thread.
#### new comment by 134428 ####
Any news on this? I believe it is still current.
#### new comment by 13315406 ####
Since this thread went quiet the [identifier](http://schema.org/identifier) property was introduced in v3.2 and can be used thus:
```
{
"@context": "http://schema.org/",
"@type": "Person",
"name": "Jonathan Endersby",
"givenName": "Jonathan",
"familyName": "Endersby",
"birthDate": "1980-02-20",
"gender": "Male",
"identifier": {
    "@type":"PropertyValue",
   "propertyID": "South African National Identity number",
   "value":  "8002203838229"
   }
}
```
or:
```
{
"@context": "http://schema.org/",
"@type": "Person",
"name": "Jonathan Endersby",
"givenName": "Jonathan",
"familyName": "Endersby",
"birthDate": "1980-02-20",
"gender": "Male",
"identifier": {
    "@type":"PropertyValue",
   "propertyID": "http://www.wikidata.org/entity/Q22908937",
   "value":  "8002203838229"
   }
}
```
The Wikidata URI I used in this example is for South African identity card, which I presume (as a non-expert) is the source of said number.
#### new comment by 134428 ####
Thanks @RichardWallis, this works.
I think we can do better though, by standardising a few properties of those identifiers. For example, since it's a national ID, there is an emitting country. Then, inside a given country, there are sometimes a couple of different valid types of national documents, for example in Peru of you have Peruvian nationality you will have a DNI (documento nacional de identidad, national identity document) but if you're an authorised resident what you have is a CE (carnet de extranjería, foreigner card). So those are local types. However there are also global types such as passport. What's the name of the South-African one(s)? Last but not least, as a person you may well own several of those documents. 
I believe what we need is a full-fledged Government identifier with maybe documentNumber, documentType, (with a few fixed types such as "nationalId", "passport", etc.), and a local subtype. Or maybe just try to list all existing types with a syntax such as "passport", "DNI", "CE", "SSN", etc. in one field. And then other properties such as validFromDate, validUntilDate... 
Thoughts? 
#### new comment by 13315406 ####
A couple of thoughts come to mind.
- A Person could have an array of any number of these _identifier_ values which would take care of the different types you reference.  Using well known values for propertyID, Wikidata references for example could introduce the standardisation you are looking for.
- The main use case (not the only but the main one) for Schema.org is to provide data for sharing on the web to help in the description and discovery of things.  I am struggling to see where in that use case it would be desirable to share this detailed personal information.
</t>
  </si>
  <si>
    <t>Testing new output formats</t>
  </si>
  <si>
    <t xml:space="preserve">Pull request (#1351) has introduced new output formats - csv for [download files](http://webschemas.org/docs/developers.html#defs) and csv, n-triples, rdf/xml, json-ld, turtle for per-term outputs.
These could benefit from a look over on webschemas.org, before release, by many eyes to check and comment.
Per-term outputs can be accessed in two ways. Firstly by adding the appropriate suffix (.csv, .nt, .jsonld, .rdf, .ttl) to the term URI:
- http://webschemas.org/Book.ttl
- http://webschemas.org/Product.rdf
- http://webschemas.org/description.jsonld
- http://webschemas.org/Paperback.nt
- http://webschemas.org/LocalBusiness.csv
Secondly they are available using content-negotiation, supplying the appropriate value for 'Accept' in the http request header (text/csv, text/plain, application/ld+json, application/rdf+xml, application/x-turtle).
</t>
  </si>
  <si>
    <t xml:space="preserve">#### new comment by 170265 ####
For .rdf, http://rdflib3.readthedocs.io/en/latest/faq.html reports that "pretty-xml" could make the RDF/XML use some syntax shortcuts that reduces verbosity. Have you tried it?
#### new comment by 7691552 ####
No but will take a look.
#### new comment by 13315406 ####
PR (#1357) introduces "pretty-xml"
#### new comment by 170265 ####
What's the goal of this open issue? To ensure we've had review of all the formats?
#### new comment by 13315406 ####
Yes, and a place for comments to be collected - the individual elements are spread across several other issues.
This one can be closed when we are not inviting more comments.
#### new comment by 11824025 ####
I noticed the page at http://webschemas.org/docs/developers.html#defs returns a file with extension `.xml` when format "RDF/XML" is selected.  As noted in the original comment, you add `.rdf` to a term URI to get RDF/XML output.  I'm guessing we want both methods to use the same extension.
If we have a choice, I'd prefer `.rdf` myself.
#### new comment by 13315406 ####
Thanks @JimSaiya  - taken onboard in PR(#1366)
</t>
  </si>
  <si>
    <t>500 errors for certain bad URLs</t>
  </si>
  <si>
    <t xml:space="preserve">http://schema.org/http://schema.org/Person gives a 500, whereas http://schema.org/http://schema.org/PersonXYZ does not. We should be robust enough to just give 404s for goofy URLs.
</t>
  </si>
  <si>
    <t>redundant property "numberOfRooms" in Apartment</t>
  </si>
  <si>
    <t xml:space="preserve">Accommodation AND Apartment have the property numberOfRooms even though Apartment is a child of Accommodation. Same is true for House, Suite ...
``` html
  &lt;div typeof="rdf:Property" resource="http://schema.org/numberOfRooms"&gt;
    &lt;span class="h" property="rdfs:label"&gt;numberOfRooms&lt;/span&gt;
    &lt;span property="rdfs:comment"&gt;The number of rooms (excluding bathrooms and closets) of the acccommodation or lodging business.
Typical unit code(s): ROM for room or C62 for no unit. The type of room can be put in the unitText property of the QuantitativeValue.&lt;/span&gt;
    &lt;span&gt;Domain: &lt;a property="http://schema.org/domainIncludes" href="http://schema.org/House"&gt;House&lt;/a&gt;&lt;/span&gt;
    &lt;span&gt;Domain: &lt;a property="http://schema.org/domainIncludes" href="http://schema.org/Accommodation"&gt;Accommodation&lt;/a&gt;&lt;/span&gt;
    &lt;span&gt;Domain: &lt;a property="http://schema.org/domainIncludes" href="http://schema.org/Apartment"&gt;Apartment&lt;/a&gt;&lt;/span&gt;
    &lt;span&gt;Domain: &lt;a property="http://schema.org/domainIncludes" href="http://schema.org/Suite"&gt;Suite&lt;/a&gt;&lt;/span&gt;
    &lt;span&gt;Domain: &lt;a property="http://schema.org/domainIncludes" href="http://schema.org/SingleFamilyResidence"&gt;SingleFamilyResidence&lt;/a&gt;&lt;/span&gt;
    &lt;span&gt;Range: &lt;a property="http://schema.org/rangeIncludes" href="http://schema.org/Number"&gt;Number&lt;/a&gt;&lt;/span&gt;
    &lt;span&gt;Range: &lt;a property="http://schema.org/rangeIncludes" href="http://schema.org/QuantitativeValue"&gt;QuantitativeValue&lt;/a&gt;&lt;/span&gt;
    &lt;span&gt;Source:  &lt;a property="dc:source" href="https://www.w3.org/wiki/WebSchemas/SchemaDotOrgSources#STI_Accommodation_Ontology"&gt;STI Accommodation Ontology&lt;/a&gt;&lt;/span&gt;
&lt;/div&gt;
```
</t>
  </si>
  <si>
    <t xml:space="preserve">#### new comment by 170265 ####
@mfhepp @vholland any reason we shouldn't trim these definitions?
#### new comment by 4692272 ####
Seems reasonable to me.
#### new comment by 671238 ####
## i would be fine with that
martin hepp  http://www.heppnetz.de
mhepp@computer.org          @mfhepp
&gt; On 08 Sep 2016, at 15:49, Dan Brickley notifications@github.com wrote:
&gt; 
&gt; @mfhepp @vholland any reason we shouldn't trim these definitions?
&gt; 
&gt; —
&gt; You are receiving this because you were mentioned.
&gt; Reply to this email directly, view it on GitHub, or mute the thread.
</t>
  </si>
  <si>
    <t>Fix Schema.org search input box indexing for names, keywords, descriptions, Types, Properties</t>
  </si>
  <si>
    <t xml:space="preserve">Complaints from web developers:
"Schema.org's search box does not work very well, sometimes it completely misses showing results for Types or Properties that have the term I searched for'
"Why didn't that even show up on page 1 of the results instead of not at all ? OMG"
What I saw just now as well during my testing...
When I type 'price' or 'amount' in Schema.org search input box... 'Monetary Amount' falls far down the result ranking ... in fact ... so far down... it doesn't show up in results !!!
The description in MonetaryAmount has the term 'amount' but for some reason it doesn't return in 1-4 pages of the result set either.
Monetary Amount is a way to say "Schema.org's Price Type" and it should return on page 1 result set if a user types 'price' or 'amount', **instead of not appear on any of the result pages as its currently doing for some strange reason.**
Others terms seem to show up just fine within descriptions... like 'periodical' https://schema.org/docs/search_results.html#q=periodical
UPDATE:
another example search that should be at the top of results, but fails to show on any results:
http://schema.org/docs/search_results.html#q=areaServed
</t>
  </si>
  <si>
    <t xml:space="preserve">#### new comment by 170265 ####
It's a Google custom search engine, afaik without a lot of customization. I inherited it and have tweaked it trivially but never really looked deeply.
</t>
  </si>
  <si>
    <t xml:space="preserve">Test to compare releases for not obvious changes </t>
  </si>
  <si>
    <t xml:space="preserve">As identified in issue (#1341) inconsistencies of output can creep in unnoticed.
Should investigate tools to capture and compare outputs and flag up differences between releases, that have not been marked as expected differences.
</t>
  </si>
  <si>
    <t>isAccessibleForFree on Event and PublicationEvent</t>
  </si>
  <si>
    <t xml:space="preserve">isAccessibleForFree is associated with PublicationEvent, but is already associated with the supertype Event. It should probabaly be removed from PublicationEvent.
</t>
  </si>
  <si>
    <t xml:space="preserve">#### new comment by 170265 ####
We do sometimes leave such things in for emphasis but in this case I think you're right.
</t>
  </si>
  <si>
    <t>RDFa expression of equivalent term mappings not showing up</t>
  </si>
  <si>
    <t xml:space="preserve">We collect mappings to other schemas (and these are showing up in the dumps, see https://github.com/schemaorg/schemaorg/issues/1337#issuecomment-244339641 ) but apparently not currently in per-term RDFa pages.
At least types like our Event -&gt; Dublin Core event used to have in-page owl equivalences inline in RDFa. Looking at https://github.com/schemaorg/schemaorg/blob/sdo-callisto/sdoapp.py#L369 we should have properties too. This seems not to be working.
@RichardWallis can you investigate + figure out an approach to unit testing such things so functionality can't silently break?
</t>
  </si>
  <si>
    <t xml:space="preserve">#### new comment by 13315406 ####
Fixed in PR (#1345)
Need a bigger test issue (#1346) to identify such changes as this was effectively an unknown unknown.
</t>
  </si>
  <si>
    <t xml:space="preserve">"Could not guess mimetype" warnings should be suppressed in appengine app.yaml </t>
  </si>
  <si>
    <t xml:space="preserve">Every time we upload it complains about numerous files with .nt, .jsonld, .nq suffixes from data/releases/*. We fixed this warning for the single .owl file but need to do same for regex-defined patterns.
I experimented unsuccessfully along these lines:
```
# Attempt to avoid many warnings of this form:
#   "Could not guess mimetype for data/releases/3.1/all-layers.jsonld.  Using application/octet-stream."
#   "Could not guess mimetype for data/releases/3.0/ext-auto.nt.  Using application/octet-stream."
# using *
- url: /data/releases/*/*.nt # URL path seems required here, we didn't expose /data/ previously.
  static_files: data/releases/*/(*.nt)
  upload: data/releases/*/\1
  mime_type: application/n-triples
```
This particular snippet is broken, subtleties are around which '.' needs \ escaping, and handling the larger set of paths. I started here: http://stackoverflow.com/questions/20425364/could-not-guess-mimetype
</t>
  </si>
  <si>
    <t>We don't have length/thickness under Product</t>
  </si>
  <si>
    <t xml:space="preserve">We need to clarify that depth is also known as thickness.
In expanded form of the depth description, we could even say 'the depth or thickness or length of the item'.  But this begs the question of how not to confuse thickness with height
In general terms, its left/right, front/back, top/bottom.
In the States, we typically express those same general terms of a Products' dimensions as length/width/height  .. but for Product we currently have depth/width/height.  I think for developers, that causes more harm than good in trying to align with those general terms.
Proposal:
1. Rename depth to length instead. (or update its description to say 'the depth or length of the item'
Also found in the complaint #528 Product dimensions should be length x width x height
</t>
  </si>
  <si>
    <t xml:space="preserve">#### new comment by 170265 ####
/cc @mfhepp - any thoughts?
#### new comment by 671238 ####
Hmm. We already have properties for three dimensions. The naming might be suboptimal for some cases and straightforward for others. 
I see two options:
1. We revise the model and add a clean yet lightweight model for 3D geometries, because the current model works only for rectangular, solid shapes, and supports only a single shape per product (e.g. no packing vs. product size).
2. We recommend the use of additionalProperty for additional measures by crafting examples.
I tend to recommend #2 because a clean model for 3D shapes will be quite some effort and likely hard to populate from existing databases.
Martin
---
martin hepp  http://www.heppnetz.de
mhepp@computer.org          @mfhepp
&gt; On 30 Sep 2016, at 16:21, Dan Brickley notifications@github.com wrote:
&gt; 
&gt; /cc @mfhepp - any thoughts?
&gt; 
&gt; —
&gt; You are receiving this because you were mentioned.
&gt; Reply to this email directly, view it on GitHub, or mute the thread.
#### new comment by 986438 ####
+1 on using 2 , the use of additionalProperty with some good examples.
#### new comment by 170265 ####
ok where are we with this? is the proposal to just updated the description? What about the mention of additionalProperty? 
/cc @vholland @nicolastorzec @scor @rvguha @tilid @tmarshbing 
#### new comment by 170265 ####
(we're also btw now committing changes direct to master branch, so any PR will need to be targetted there, sorry for the administrivia)
#### new comment by 4692272 ####
This and issue #544 about Product quantity seemed to split our collective energy. I am not sure if we should try to merge them under one issue or just be aware there are two.
</t>
  </si>
  <si>
    <t>author property not showing on [https version of] CreativeWork page</t>
  </si>
  <si>
    <t xml:space="preserve">Reported by Thad in https://lists.w3.org/Archives/Public/public-schemaorg/2016Sep/0013.html and Aaron notes it as an intermittent bug.
http://schema.org/author lists it as applicable to CreativeWork, and data/schema.rdfa has the following triples:
```
&lt;http://schema.org/author&gt; &lt;http://schema.org/domainIncludes&gt; &lt;http://schema.org/CreativeWork&gt; .
&lt;http://schema.org/author&gt; &lt;http://www.w3.org/1999/02/22-rdf-syntax-ns#type&gt; &lt;http://www.w3.org/1999/02/22-rdf-syntax-ns#Property&gt; .
&lt;http://schema.org/author&gt; &lt;http://www.w3.org/2000/01/rdf-schema#comment&gt; "The author of this content or rating. Please note that author is special in that HTML 5 provides a special mechanism for indicating authorship via the rel tag. That is equivalent to this and may be used interchangeably." .
&lt;http://schema.org/author&gt; &lt;http://schema.org/domainIncludes&gt; &lt;http://schema.org/Rating&gt; .
&lt;http://schema.org/creator&gt; &lt;http://www.w3.org/2000/01/rdf-schema#comment&gt; "The creator/author of this CreativeWork. This is the same as the Author property for CreativeWork." .
&lt;http://schema.org/author&gt; &lt;http://schema.org/rangeIncludes&gt; &lt;http://schema.org/Person&gt; .
&lt;http://schema.org/author&gt; &lt;http://schema.org/rangeIncludes&gt; &lt;http://schema.org/Organization&gt; .
&lt;http://schema.org/author&gt; &lt;http://www.w3.org/2000/01/rdf-schema#label&gt; "author" .
```
Thad's post also notes that the wording of /creator isn't ideal, but let's worry about that elsewhere - this bug is about the presentation of author on CreativeWork (and anything systematically equivalent to this).
/cc @RichardWallis 
</t>
  </si>
  <si>
    <t xml:space="preserve">#### new comment by 170265 ####
Two views of CreativeWork (in zip): 
- 322531 Sep  1 23:45 CreativeWork - schema.org.html (loaded from http://schema.org/)
- 307424 Sep  1 23:45 CreativeWork - schema.org2.html  (loaded from https://schema.org/)
[CreativeWork_1338_bug.zip](https://github.com/schemaorg/schemaorg/files/450862/CreativeWork_1338_bug.zip)
#### new comment by 13315406 ####
Analysis showing that it is a consistent difference between the http &amp; https versions of the page - not unexpected as the versions will be cached separately in the page cache.
Other differences also noted: accessibilityAPI &amp; associatedMedia  are also missing from https version
#### new comment by 170265 ####
[httpsoops.zip](https://github.com/schemaorg/schemaorg/files/451663/httpsoops.zip)
#### new comment by 1944680 ####
Found a related issue, datePublished is missing on https://schema.org/BlogPosting while it is there for http
#### new comment by 170265 ####
Thanks @vberkel. This seems to be a sporadic problem with the https. @RichardWallis any progress diagnosing? 
#### new comment by 13315406 ####
Not much progress on diagnosing the cause at the moment.
Not seeing the difference with datePublished on http/https versions of BlogPosting as described, whereas previous reported differences were solid, before a restart cleared them.
#### new comment by 1944680 ####
@RichardWallis the problem resolved for me when I emptied my cache and reloaded the page. Sorry for the false report. 
</t>
  </si>
  <si>
    <t>Civic Information extension proposal</t>
  </si>
  <si>
    <t xml:space="preserve">There is an expressed need that Schema.org and others should begin an extension proposal for Civic Information that is not currently covered by existing schema or extensions.  In the wild there are already APIs and websites that expose this information.  Examples: https://developers.google.com/civic-information/  (add a few more here)
Both Civic Places and Services (Things that benefit society after laws &amp; legislation are passed) can be discussed as part of this large extension proposal.
(Law and Legislation are being tracked in another large extension proposal: [#980 Vocabulary (or extension, community group etc.) for legal decisions and/or legislation](https://github.com/schemaorg/schemaorg/issues/980))
The following issues are related to this proposal discussion:
#627 Museum (or CivicBusiness?) should also subclass LocalBusiness
#621 Overhaul of Place&gt;CivicStructure necessary!
#448 opengov.schema.org extension
#425 Add a Community Service type
#254 Accessibility of places
</t>
  </si>
  <si>
    <t xml:space="preserve">#### new comment by 170265 ####
These things carve up in various ways. On the open govt front, see also e.g.
- https://github.com/ukpds/domain-models/blob/2ba287c6c5e7412284341c70a6e9bd723ad84f2d/_legacy/DataDotParliament.pdf
- https://lists.w3.org/Archives/Public/public-opengov/2016Aug/0002.html
... from the UK Parliament folk (@fantasticlife et al.)
#### new comment by 986438 ####
@danbri Let's keep Law and Legislation, separate from this Civic Information proposal, since some folks don't care about the laws, but only benefits (places, services, help) from those laws.  I have updated the proposal summary above.
#### new comment by 5718022 ####
i've considered law URI's to relate as a property.
dogWalking areas is a good simple example of where the two classes interact
IMHO.
Another property may also relate to health; ie - a lake, river or beach may
both have relations to local law (ie: 'naturalist' beach or no-dogs allowed
between 9 and 5) along side health (contaminated water) alongside
recreational attributes (ie: fishing) which in-turn could relate to other
environmental ontology so a question like 'where can i fish for barracuda'
can be answered (perhaps alongside information about being careful of the
crocodiles).
As noted: it's late here atm.  will follow-up tomorrow.
Tim.H
On Fri, 2 Sep 2016 at 01:46 Dan Brickley notifications@github.com wrote:
&gt; These things carve up in various ways. On the open govt front, see also
&gt; e.g.
&gt; 
&gt;    -
&gt;    https://github.com/ukpds/domain-models/blob/2ba287c6c5e7412284341c70a6e9bd723ad84f2d/_legacy/DataDotParliament.pdf
&gt; - https://lists.w3.org/Archives/Public/public-opengov/2016Aug/0002.html
&gt; 
&gt; ... from the UK Parliament folk (@fantasticlife
&gt; https://github.com/fantasticlife et al.)
&gt; 
&gt; —
&gt; You are receiving this because you are subscribed to this thread.
&gt; Reply to this email directly, view it on GitHub
&gt; https://github.com/schemaorg/schemaorg/issues/1337#issuecomment-244112941,
&gt; or mute the thread
&gt; https://github.com/notifications/unsubscribe-auth/AFdABrVOR5tlgioV5inT-TO5tXSfDV9Zks5qluzpgaJpZM4JyzDa
&gt; .
#### new comment by 5718022 ####
LinkedGeoData.org appears to have most of the ontology mapped.   https://github.com/GeoKnow/LinkedGeoData/blob/b5d487ce48a84482ff678e584219673317265c37/linkedgeodata-core/src/main/resources/org/aksw/linkedgeodata/sql/Mappings.sql 
How does mapping work with Schema.org? 
Thoughts?
#### new comment by 170265 ####
We collect a few mappings to other vocabularies in our schema definitions.  Each release of schema.org includes ntriples and other dump formats which also contain these (and are more easily subsetted using Unix tools like grep).
For example, here are lines from most recent nquads dump expressing equivalencies:
```
grep '#equivalent' data/releases/3.1/all-layers.nq 
&lt;http://schema.org/SurgicalProcedure&gt; &lt;http://www.w3.org/2002/07/owl#equivalentClass&gt; &lt;http://purl.bioontology.org/ontology/SNOMEDCT/387713003&gt; &lt;http://health-lifesci.schema.org/#3.1&gt; .
&lt;http://schema.org/Patient&gt; &lt;http://www.w3.org/2002/07/owl#equivalentClass&gt; &lt;http://purl.bioontology.org/ontology/SNOMEDCT/116154003&gt; &lt;http://health-lifesci.schema.org/#3.1&gt; .
&lt;http://schema.org/TherapeuticProcedure&gt; &lt;http://www.w3.org/2002/07/owl#equivalentClass&gt; &lt;http://purl.bioontology.org/ontology/SNOMEDCT/277132007&gt; &lt;http://health-lifesci.schema.org/#3.1&gt; .
&lt;http://schema.org/Artery&gt; &lt;http://www.w3.org/2002/07/owl#equivalentClass&gt; &lt;http://purl.bioontology.org/ontology/SNOMEDCT/51114001&gt; &lt;http://health-lifesci.schema.org/#3.1&gt; .
&lt;http://schema.org/Drug&gt; &lt;http://www.w3.org/2002/07/owl#equivalentClass&gt; &lt;http://purl.bioontology.org/ontology/SNOMEDCT/410942007&gt; &lt;http://health-lifesci.schema.org/#3.1&gt; .
&lt;http://schema.org/MedicalProcedure&gt; &lt;http://www.w3.org/2002/07/owl#equivalentClass&gt; &lt;http://purl.bioontology.org/ontology/SNOMEDCT/50731006&gt; &lt;http://health-lifesci.schema.org/#3.1&gt; .
&lt;http://schema.org/Substance&gt; &lt;http://www.w3.org/2002/07/owl#equivalentClass&gt; &lt;http://purl.bioontology.org/ontology/SNOMEDCT/105590001&gt; &lt;http://health-lifesci.schema.org/#3.1&gt; .
&lt;http://schema.org/MedicalDevice&gt; &lt;http://www.w3.org/2002/07/owl#equivalentClass&gt; &lt;http://purl.bioontology.org/ontology/SNOMEDCT/63653004&gt; &lt;http://health-lifesci.schema.org/#3.1&gt; .
&lt;http://schema.org/isbn&gt; &lt;http://www.w3.org/2002/07/owl#equivalentProperty&gt; &lt;http://purl.org/ontology/bibo/isbn&gt; &lt;http://schema.org/#3.1&gt; .
&lt;http://schema.org/temporalCoverage&gt; &lt;http://www.w3.org/2002/07/owl#equivalentProperty&gt; &lt;http://purl.org/dc/terms/temporal&gt; &lt;http://schema.org/#3.1&gt; .
&lt;http://schema.org/PublicationIssue&gt; &lt;http://www.w3.org/2002/07/owl#equivalentClass&gt; &lt;http://purl.org/ontology/bibo/Issue&gt; &lt;http://schema.org/#3.1&gt; .
&lt;http://schema.org/recordLabel&gt; &lt;http://www.w3.org/2002/07/owl#equivalentProperty&gt; &lt;http://purl.org/ontology/mo/label&gt; &lt;http://schema.org/#3.1&gt; .
&lt;http://schema.org/issn&gt; &lt;http://www.w3.org/2002/07/owl#equivalentProperty&gt; &lt;http://purl.org/ontology/bibo/issn&gt; &lt;http://schema.org/#3.1&gt; .
&lt;http://schema.org/Person&gt; &lt;http://www.w3.org/2002/07/owl#equivalentClass&gt; &lt;http://xmlns.com/foaf/0.1/Person&gt; &lt;http://schema.org/#3.1&gt; .
&lt;http://schema.org/spatial&gt; &lt;http://www.w3.org/2002/07/owl#equivalentProperty&gt; &lt;http://purl.org/dc/terms/spatial&gt; &lt;http://schema.org/#3.1&gt; .
&lt;http://schema.org/Dataset&gt; &lt;http://www.w3.org/2002/07/owl#equivalentClass&gt; &lt;http://www.w3.org/ns/dcat#Dataset&gt; &lt;http://schema.org/#3.1&gt; .
&lt;http://schema.org/pageStart&gt; &lt;http://www.w3.org/2002/07/owl#equivalentProperty&gt; &lt;http://purl.org/ontology/bibo/pageStart&gt; &lt;http://schema.org/#3.1&gt; .
&lt;http://schema.org/volumeNumber&gt; &lt;http://www.w3.org/2002/07/owl#equivalentProperty&gt; &lt;http://purl.org/ontology/bibo/volume&gt; &lt;http://schema.org/#3.1&gt; .
&lt;http://schema.org/Periodical&gt; &lt;http://www.w3.org/2002/07/owl#equivalentClass&gt; &lt;http://purl.org/ontology/bibo/Periodical&gt; &lt;http://schema.org/#3.1&gt; .
&lt;http://schema.org/Dataset&gt; &lt;http://www.w3.org/2002/07/owl#equivalentClass&gt; &lt;http://rdfs.org/ns/void#Dataset&gt; &lt;http://schema.org/#3.1&gt; .
&lt;http://schema.org/DataCatalog&gt; &lt;http://www.w3.org/2002/07/owl#equivalentClass&gt; &lt;http://www.w3.org/ns/dcat#Catalog&gt; &lt;http://schema.org/#3.1&gt; .
&lt;http://schema.org/Dataset&gt; &lt;http://www.w3.org/2002/07/owl#equivalentClass&gt; &lt;http://purl.org/dc/dcmitype/Dataset&gt; &lt;http://schema.org/#3.1&gt; .
&lt;http://schema.org/ImageObject&gt; &lt;http://www.w3.org/2002/07/owl#equivalentClass&gt; &lt;http://purl.org/dc/dcmitype/Image&gt; &lt;http://schema.org/#3.1&gt; .
&lt;http://schema.org/DataDownload&gt; &lt;http://www.w3.org/2002/07/owl#equivalentClass&gt; &lt;http://www.w3.org/ns/dcat#Distribution&gt; &lt;http://schema.org/#3.1&gt; .
&lt;http://schema.org/pageEnd&gt; &lt;http://www.w3.org/2002/07/owl#equivalentProperty&gt; &lt;http://purl.org/ontology/bibo/pageEnd&gt; &lt;http://schema.org/#3.1&gt; .
&lt;http://schema.org/pagination&gt; &lt;http://www.w3.org/2002/07/owl#equivalentProperty&gt; &lt;http://purl.org/ontology/bibo/pages&gt; &lt;http://schema.org/#3.1&gt; .
&lt;http://schema.org/spatialCoverage&gt; &lt;http://www.w3.org/2002/07/owl#equivalentProperty&gt; &lt;http://purl.org/dc/terms/spatial&gt; &lt;http://schema.org/#3.1&gt; .
&lt;http://schema.org/issueNumber&gt; &lt;http://www.w3.org/2002/07/owl#equivalentProperty&gt; &lt;http://purl.org/ontology/bibo/issue&gt; &lt;http://schema.org/#3.1&gt; .
&lt;http://schema.org/Event&gt; &lt;http://www.w3.org/2002/07/owl#equivalentClass&gt; &lt;http://purl.org/dc/dcmitype/Event&gt; &lt;http://schema.org/#3.1&gt; .
&lt;http://schema.org/description&gt; &lt;http://www.w3.org/2002/07/owl#equivalentProperty&gt; &lt;http://purl.org/dc/terms/description&gt; &lt;http://schema.org/#3.1&gt; .
```
You can also SPARQL the schemas if you prefer that to grep, see https://github.com/schemaorg/schemaorg/wiki/BlazeGraphSPARQLHowto and http://dydra.com/danbri/schema-org-3-1-sdo-makemake/
We do this primarily as a matter of documentation and to acknowledge related works, rather than in expectation that all schema.org consuming apps will exploit the mappings. But you never know.
See also https://github.com/schemaorg/schemaorg/issues/280 for specific collaboration towards Wikidata mappings.
#### new comment by 5718022 ####
FYI: still processing. Hope to have progress by end of the week.
My thoughts are that we have two stages, the first is getting the simple
things working. The second is perhaps looking at something like
civics.schema.org, but I'm still working through a requirements analysis
process. Nonetheless, wanted to leave a note to ensure its understood I
haven't forgotten. ;)
Tim.h.
On Fri, 2 Sep 2016 at 8:24 PM, Dan Brickley notifications@github.com
wrote:
&gt; We collect a few mappings to other vocabularies in our schema definitions.
&gt; Each release of schema.org includes ntriples and other dump formats which
&gt; also contain these (and are more easily subsetted using Unix tools like
&gt; grep).
&gt; 
&gt; For example, here are lines from most recent nquads dump expressing
&gt; equivalencies:
&gt; 
&gt; grep '#equivalent' data/releases/3.1/all-layers.nq
&gt; http://schema.org/SurgicalProcedure http://www.w3.org/2002/07/owl#equivalentClass http://purl.bioontology.org/ontology/SNOMEDCT/387713003 http://health-lifesci.schema.org/#3.1 .
&gt; http://schema.org/Patient http://www.w3.org/2002/07/owl#equivalentClass http://purl.bioontology.org/ontology/SNOMEDCT/116154003 http://health-lifesci.schema.org/#3.1 .
&gt; http://schema.org/TherapeuticProcedure http://www.w3.org/2002/07/owl#equivalentClass http://purl.bioontology.org/ontology/SNOMEDCT/277132007 http://health-lifesci.schema.org/#3.1 .
&gt; http://schema.org/Artery http://www.w3.org/2002/07/owl#equivalentClass http://purl.bioontology.org/ontology/SNOMEDCT/51114001 http://health-lifesci.schema.org/#3.1 .
&gt; http://schema.org/Drug http://www.w3.org/2002/07/owl#equivalentClass http://purl.bioontology.org/ontology/SNOMEDCT/410942007 http://health-lifesci.schema.org/#3.1 .
&gt; http://schema.org/MedicalProcedure http://www.w3.org/2002/07/owl#equivalentClass http://purl.bioontology.org/ontology/SNOMEDCT/50731006 http://health-lifesci.schema.org/#3.1 .
&gt; http://schema.org/Substance http://www.w3.org/2002/07/owl#equivalentClass http://purl.bioontology.org/ontology/SNOMEDCT/105590001 http://health-lifesci.schema.org/#3.1 .
&gt; http://schema.org/MedicalDevice http://www.w3.org/2002/07/owl#equivalentClass http://purl.bioontology.org/ontology/SNOMEDCT/63653004 http://health-lifesci.schema.org/#3.1 .
&gt; http://schema.org/isbn http://www.w3.org/2002/07/owl#equivalentProperty http://purl.org/ontology/bibo/isbn http://schema.org/#3.1 .
&gt; http://schema.org/temporalCoverage http://www.w3.org/2002/07/owl#equivalentProperty http://purl.org/dc/terms/temporal http://schema.org/#3.1 .
&gt; http://schema.org/PublicationIssue http://www.w3.org/2002/07/owl#equivalentClass http://purl.org/ontology/bibo/Issue http://schema.org/#3.1 .
&gt; http://schema.org/recordLabel http://www.w3.org/2002/07/owl#equivalentProperty http://purl.org/ontology/mo/label http://schema.org/#3.1 .
&gt; http://schema.org/issn http://www.w3.org/2002/07/owl#equivalentProperty http://purl.org/ontology/bibo/issn http://schema.org/#3.1 .
&gt; http://schema.org/Person http://www.w3.org/2002/07/owl#equivalentClass http://xmlns.com/foaf/0.1/Person http://schema.org/#3.1 .
&gt; http://schema.org/spatial http://www.w3.org/2002/07/owl#equivalentProperty http://purl.org/dc/terms/spatial http://schema.org/#3.1 .
&gt; http://schema.org/Dataset http://www.w3.org/2002/07/owl#equivalentClass http://www.w3.org/ns/dcat#Dataset http://schema.org/#3.1 .
&gt; http://schema.org/pageStart http://www.w3.org/2002/07/owl#equivalentProperty http://purl.org/ontology/bibo/pageStart http://schema.org/#3.1 .
&gt; http://schema.org/volumeNumber http://www.w3.org/2002/07/owl#equivalentProperty http://purl.org/ontology/bibo/volume http://schema.org/#3.1 .
&gt; http://schema.org/Periodical http://www.w3.org/2002/07/owl#equivalentClass http://purl.org/ontology/bibo/Periodical http://schema.org/#3.1 .
&gt; http://schema.org/Dataset http://www.w3.org/2002/07/owl#equivalentClass http://rdfs.org/ns/void#Dataset http://schema.org/#3.1 .
&gt; http://schema.org/DataCatalog http://www.w3.org/2002/07/owl#equivalentClass http://www.w3.org/ns/dcat#Catalog http://schema.org/#3.1 .
&gt; http://schema.org/Dataset http://www.w3.org/2002/07/owl#equivalentClass http://purl.org/dc/dcmitype/Dataset http://schema.org/#3.1 .
&gt; http://schema.org/ImageObject http://www.w3.org/2002/07/owl#equivalentClass http://purl.org/dc/dcmitype/Image http://schema.org/#3.1 .
&gt; http://schema.org/DataDownload http://www.w3.org/2002/07/owl#equivalentClass http://www.w3.org/ns/dcat#Distribution http://schema.org/#3.1 .
&gt; http://schema.org/pageEnd http://www.w3.org/2002/07/owl#equivalentProperty http://purl.org/ontology/bibo/pageEnd http://schema.org/#3.1 .
&gt; http://schema.org/pagination http://www.w3.org/2002/07/owl#equivalentProperty http://purl.org/ontology/bibo/pages http://schema.org/#3.1 .
&gt; http://schema.org/spatialCoverage http://www.w3.org/2002/07/owl#equivalentProperty http://purl.org/dc/terms/spatial http://schema.org/#3.1 .
&gt; http://schema.org/issueNumber http://www.w3.org/2002/07/owl#equivalentProperty http://purl.org/ontology/bibo/issue http://schema.org/#3.1 .
&gt; http://schema.org/Event http://www.w3.org/2002/07/owl#equivalentClass http://purl.org/dc/dcmitype/Event http://schema.org/#3.1 .
&gt; http://schema.org/description http://www.w3.org/2002/07/owl#equivalentProperty http://purl.org/dc/terms/description http://schema.org/#3.1 .
&gt; 
&gt; You can also SPARQL the schemas if you prefer that to grep, see
&gt; https://github.com/schemaorg/schemaorg/wiki/BlazeGraphSPARQLHowto and
&gt; http://dydra.com/danbri/schema-org-3-1-sdo-makemake/
&gt; 
&gt; We do this primarily as a matter of documentation and to acknowledge
&gt; related works, rather than in expectation that all schema.org consuming
&gt; apps will exploit the mappings. But you never know.
&gt; 
&gt; —
&gt; You are receiving this because you commented.
&gt; 
&gt; Reply to this email directly, view it on GitHub
&gt; https://github.com/schemaorg/schemaorg/issues/1337#issuecomment-244339641,
&gt; or mute the thread
&gt; https://github.com/notifications/unsubscribe-auth/AFdABhuA6hL4Cl8x43VVRQ_fM5MHM3Bxks5ql_lGgaJpZM4JyzDa
&gt; .
#### new comment by 5718022 ####
FYI - still working on it.  
Looking into WHO definitions of issues; ie. [mobility](https://bioportal.bioontology.org/ontologies/ICF-d4/?p=summary), alongside other concepts.  
Have started outlining things; https://github.com/WebCivics/schemaorg/issues and am working on how to simplify. Therein considering the term hygiene + hygiene&gt;sanitation hygiene&gt;publicBathroom - however the process of discovery is taking a little longer than first expected. 
NB: IMHO: should be civics rather than civic.
Tim.
</t>
  </si>
  <si>
    <t>No schemas viewed on webschemas app</t>
  </si>
  <si>
    <t xml:space="preserve">Hi,
I am new to schemaorg project. I installed Google App Engine for python and loaded schemaorg project into the App engine and ran the project. But, in http://localhost:8080 i cannot see any schemas.
I checked the app.yaml and found that the files used in app.yaml such as /docs/schema_org_rdfa.html, /docs/jsonldcontext.json._, /docs/schemas.html, /docs/developers.html and /docs/tree.json._ are not present in docs folder.
Could someone please let me know the fix for this issue.
</t>
  </si>
  <si>
    <t xml:space="preserve">#### new comment by 13315406 ####
Hi,
The files you mention are created programatically so it is correct you won't see them in the folder.
Couple of questions, to help me help you.
What operating system are you on?
Are you running from the Google App Engine launcher or the commandline?
What do you get when you connect to locahost:8080 ?
You may find this [blog post](http://dataliberate.com/2016/02/10/evolving-schema-org-in-practice-pt1-the-bits-and-pieces/) helpful in identifying where your problem may be.
~Richard.
</t>
  </si>
  <si>
    <t>Addiction Enumeration</t>
  </si>
  <si>
    <t xml:space="preserve">I would like to suggest adding Addiction as an enumeration member of MedicalSpeciality in the health-lifesci extension. Addiction treatment centers often employ both medical and psychiatric providers, so it wouldn't make sense to use just Psychiatric alone. I have been unable to find an ontology for addiction treatment online, so I cannot reference an external vocabulary.
</t>
  </si>
  <si>
    <t xml:space="preserve">#### new comment by 3344792 ####
The concern I have is that "Addiction"  treatment clinics may or may not have a _properly trained and certified physician overseeing the treatment._  While these entities can certainly provide valuable services to those addicted to drugs, it may not be correct to allow these entities to assert a formal 'Medical Specialty'.   A 'Medical Specialty' is quite a formal thing which implies a medical residency  and certification by a Medical Board.  
In the USA, 'Addiction Psychiatry' is a formal **Medical Subspecialty** of the ABMS approved Medical Specialty of 'Psychiatry'.  http://www.abms.org/member-boards/contact-an-abms-member-board/american-board-of-psychiatry/
The other related formal ABMS Medical Subspecialty is 'Addiction Medicine' , a Subspecialty of the Medical Specialty of 'Preventive Medicine'.  Therefore, enumerations with either one of those names would be acceptable. 
 I do not know the criteria for owning an operating an 'addiction' clinic , but we should be very careful when creating **Medical Specialty** enumerations.  IMO, Medical Specialty enumerations should have a recognized Medical Board who grants the Medical Specialty or Subspecialty Certification.  Even so, there are lots of bogus Medical Boards floating around with no oversight organization.  
Knowing that a **Medical Specialty enumeration**  may eventually show up in G Knowledge Panels alongside a entity name, we have a responsibility to not mislead the consumer  . A clinic that specializes in a certain disease should have a physician with residency training and certification in that Medical Specialty or Subspecialty. IF no such medical specialist exist in the entity organization, it should not be able to assert itself as having that Medical Specialty.   Otherwise, it can be misleading to the consumer. 
In the US, "pain clinics" got totally out of control for many decades.  They marketed themselves on the web and TV as being 'Pain Specialist', although they were being run by anybody with a Medical School diploma, even though these physicians had _no formal certification in the formal 'Pain Medicine' Medical Subspecialty._    This created a hugely abusive infrastructure, as any clinic could market themselves as a 'pain clinic' .  To combat this many states now have statues which mandate that pain clinics must be owned and operated by a physician trained in the Medical Subspecialty = 'Pain Medicine'. Physicians can achieve this Subspecialty pathway via  ~7 different Medical Specialties.
So, let's please give this more thought. For 'Medical Specialty', let's stick to the ABMS Medical Specialty and Subspecialty lists or the lists at Wikipedia.  **In this case the applicable enumerations would be 'Addiction Medicine' and 'Addiction Psychiatry'.**
ABMS: http://www.abms.org/member-boards/specialty-subspecialty-certificates/
Wikipedia Worldwide: https://en.wikipedia.org/wiki/Specialty_(medicine)
cc: @twamarc 
#### new comment by 21245789 ####
I have no problem with using AddictionMedicine and AddictionPsychiatry. The differentiation is a solid one. Many addiction treatment centers offer only psychiatric treatment without medical specialists on staff, so it would help to make that distinction. And the fact that it conforms to an existing vocabulary already used in the medical field is a plus.
I'm not sure this will prevent the problem you outline above, however, although I certainly agree it is a problem. Given that markup is usually done by the organizations themselves, I'm not sure there is any mechanism to keep them from using enumerations inappropriately. A center that does not have formal certification can still describe themselves using these terms. The law may proscribe such use, but in that case it is an issue for law enforcement. The people who authored the schema would not be the ones misleading the public. 
As I understand ontologies, they are meant to provide a framework for marking data, and so we should ensure that they fulfill that role well. If people choose to use this markup inappropriately, I don't think there is much schema.org can do about it. Search engines may weed out those marked inappropriately, but I don't think there is a way to prevent inappropriate markup on our end.
#### new comment by 3344792 ####
In addition to tightly controlling the enumerated list, the only concrete thing to do is **better define the term MedicalSpecialty** so webmasters don't use the term so loosely.  Perhaps, something along these lines:
Current: 
Any specific branch of medical science or practice. Medical specialities include clinical specialties that pertain to particular organ systems and their respective disease states, as well as allied health specialties. Enumerated type.
**Proposed:** 
_A medical specialty is a branch of medical science or practice. Enumerated members of this data type are aligned with formal Residency training programs.  After completing medical school, physicians complete a formal multiple year residency in a Medical Specialty or Subspecialty.  Organizations who represent a Medical Specialty employ person(s) with formal training in this Medical Specialty._
#### new comment by 3344792 ####
ICYMI: A few months ago I started a Medical Specialty spreadsheet.  Marc and others gave it a thumbs up.  **It's a work in progress** as I am trying to utilize the ABMS Medical Specialty/Subspecialties lists  **and** the Medical Specialty members listed at Wikipedia. 
https://docs.google.com/spreadsheets/d/1y7KIP0icoqowZ1uX4H33rVJKfj5WAjIeqkEpnuN6A9U/edit#gid=575069605
#### new comment by 21245789 ####
Thanks. I hadn't seen that. Is there corresponding work being done for Medical Conditions? I've been using DSM-V for thinking about how to mark psychological disorders.
</t>
  </si>
  <si>
    <t>We have some enumerations that don't appear to be enumerated - these need checking</t>
  </si>
  <si>
    <t xml:space="preserve">From the new test added by @RichardWallis -
test_EnumerationWithoutEnums (test_graphs.SDOGraphSetupTestCase) ... INFO:test_graphs:Enumeration Type without Enumeration value(s) errors!!!
INFO:test_graphs:Enumeration Type 'http://schema.org/BedType' has no matching enum values
INFO:test_graphs:Enumeration Type 'http://schema.org/BusinessEntityType' has no matching enum values
INFO:test_graphs:Enumeration Type 'http://schema.org/BusinessFunction' has no matching enum values
INFO:test_graphs:Enumeration Type 'http://schema.org/CreditCard' has no matching enum values
INFO:test_graphs:Enumeration Type 'http://schema.org/DrugClass' has no matching enum values
INFO:test_graphs:Enumeration Type 'http://schema.org/DrugCost' has no matching enum values
INFO:test_graphs:Enumeration Type 'http://schema.org/EnumerationValue' has no matching enum values
INFO:test_graphs:Enumeration Type 'http://schema.org/LockerDelivery' has no matching enum values
INFO:test_graphs:Enumeration Type 'http://schema.org/MedicalEnumeration' has no matching enum values
INFO:test_graphs:Enumeration Type 'http://schema.org/ParcelService' has no matching enum values
INFO:test_graphs:Enumeration Type 'http://schema.org/Patient' has no matching enum values
INFO:test_graphs:Enumeration Type 'http://schema.org/PaymentCard' has no matching enum values
INFO:test_graphs:Enumeration Type 'http://schema.org/PaymentMethod' has no matching enum values
INFO:test_graphs:Enumeration Type 'http://schema.org/QualitativeValue' has no matching enum values
INFO:test_graphs:Enumeration Type 'http://schema.org/Specialty' has no matching enum values
INFO:test_graphs:Enumeration Type 'http://schema.org/WarrantyScope' has no matching enum values
</t>
  </si>
  <si>
    <t xml:space="preserve">#### new comment by 671238 ####
## Many of those are meant to allow the site-wide definition of enumerations, so this is not always a bug.
martin hepp  http://www.heppnetz.de
mhepp@computer.org          @mfhepp
&gt; On 26 Aug 2016, at 11:11, Dan Brickley notifications@github.com wrote:
&gt; 
&gt; From the new test added by @RichardWallis -
&gt; 
&gt; test_EnumerationWithoutEnums (test_graphs.SDOGraphSetupTestCase) ... INFO:test_graphs:Enumeration Type without Enumeration value(s) errors!!!
&gt; 
&gt; INFO:test_graphs:Enumeration Type 'http://schema.org/BedType' has no matching enum values
&gt; INFO:test_graphs:Enumeration Type 'http://schema.org/BusinessEntityType' has no matching enum values
&gt; INFO:test_graphs:Enumeration Type 'http://schema.org/BusinessFunction' has no matching enum values
&gt; INFO:test_graphs:Enumeration Type 'http://schema.org/CreditCard' has no matching enum values
&gt; INFO:test_graphs:Enumeration Type 'http://schema.org/DrugClass' has no matching enum values
&gt; INFO:test_graphs:Enumeration Type 'http://schema.org/DrugCost' has no matching enum values
&gt; INFO:test_graphs:Enumeration Type 'http://schema.org/EnumerationValue' has no matching enum values
&gt; INFO:test_graphs:Enumeration Type 'http://schema.org/LockerDelivery' has no matching enum values
&gt; INFO:test_graphs:Enumeration Type 'http://schema.org/MedicalEnumeration' has no matching enum values
&gt; INFO:test_graphs:Enumeration Type 'http://schema.org/ParcelService' has no matching enum values
&gt; INFO:test_graphs:Enumeration Type 'http://schema.org/Patient' has no matching enum values
&gt; INFO:test_graphs:Enumeration Type 'http://schema.org/PaymentCard' has no matching enum values
&gt; INFO:test_graphs:Enumeration Type 'http://schema.org/PaymentMethod' has no matching enum values
&gt; INFO:test_graphs:Enumeration Type 'http://schema.org/QualitativeValue' has no matching enum values
&gt; INFO:test_graphs:Enumeration Type 'http://schema.org/Specialty' has no matching enum values
&gt; INFO:test_graphs:Enumeration Type 'http://schema.org/WarrantyScope' has no matching enum values
&gt; 
&gt; —
&gt; You are receiving this because you are subscribed to this thread.
&gt; Reply to this email directly, view it on GitHub, or mute the thread.
#### new comment by 170265 ####
Probably time we did a compare/contrast with @RichardWallis 's https://github.com/schemaorg/schemaorg/issues/894 proposal
#### new comment by 4692272 ####
Some of these are from GoodRelations. We put examples in the description, but may be we should add something machine readable.
#### new comment by 7691552 ####
I can understand the need for an area specific super-type (sub type of
Enumeration) so I agree its probably not always a bug.
Maybe there is internal, as well as external, capability that Enumeration
value (from #894 https://github.com/schemaorg/schemaorg/issues/894),
could bring.
#### new comment by 170265 ####
I have marked this test as expectedFailure for now, but ongoing attention would be worthwhile.
#### new comment by 2270364 ####
I'll add to that list:
- CarUsageType
- CreditCard
- DrugClass
- DrugCost
- DrugCostCategory
- DrugPregnancyCategory
- DrugPrescriptionStatus
- InfectiousAgentClass
- LockerDelivery
- MedicalDevicePurpose
- MedicalEvidenceLevel
- MedicalImagingTechnique
- MedicalObservationalStudyDesign
- MedicalProcedureType
- MedicalSpecialty
- MedicalStudyStatus
- MedicalTrialDesign
- MedicineSystem
- ParcelService
- PaymentCard
- PhysicalExam
I'm using the machine readable JSON-LD to generate concrete POCO classes in C# at https://github.com/RehanSaeed/Schema.NET (Doing this has been much more difficult than I expected, it seems schema.org is not the single source of truth I expected it to be).
I've also come across the missing enumeration values in the machine readable content. Where can I get these enumeration values in a machine readable format? Should I exclude these properties altogether?
What is mean by:
&gt; Many of those are meant to allow the site-wide definition of enumerations, so this is not always a bug.
I've also come across GoodRelations in the JSON-LD. What is this and what can/should I do with it:
```
"http://purl.org/dc/terms/source": {
    "@id": "http://www.w3.org/wiki/WebSchemas/SchemaDotOrgSources#source_GoodRelationsTerms"
},
```
Also `QualitativeValue` seems to be a special case. It inherits from `Enumeration` but nothing inherits from it.
I've hit a roadblock, any help is much appreciated.
#### new comment by 671238 ####
&gt;I've also come across GoodRelations in the JSON-LD. What is this and what can/should I do with it:
&gt;
&gt;"http://purl.org/dc/terms/source": {
&gt;    "@id": &gt;"http://www.w3.org/wiki/WebSchemas/SchemaDotOrgSources#source_GoodRelationsTerms"
&gt;},
This is one of the values for identifying the sources of major contributions to schema.org and it is used to trigger the proper acknowledgments in the human-readable documentation. They are not meant for typical end-users.
&gt;Also QualitativeValue seems to be a special case. It inherits from Enumeration but nothing &gt;inherits from it.
QualitativeValue is the class for enumerated values that represent qualitative aspects. Most such values are defined in instance data, not inside schema.org.  See also
http://www.heppnetz.de/ontologies/goodrelations/v1.html#QualitativeValue
#### new comment by 2270364 ####
@mfhepp Thanks for that. 
Is there any machine readable format for all of the enumeration values above or is it the case that they are too open ended and the expectation is that users will have to go off to some other source of information and manually figure things out? 
In the documentation I read, the Countries list is like that, you are expected to use a two letter ISO code which schema.org does not maintain.
</t>
  </si>
  <si>
    <t>Add Subclass of Creative Work to Computer Language</t>
  </si>
  <si>
    <t xml:space="preserve">So that we have access to nice properties like 'creator' and 'dateCreated' among others.
</t>
  </si>
  <si>
    <t xml:space="preserve">#### new comment by 170265 ####
Could equally be considered a Product? How about we look at how many properties are directly applicable and consider adding them directly?
#### new comment by 986438 ####
@danbri if we go the direct route, we might piss off @mfhepp :)  but I would be OK with direct properties as well.
#### new comment by 4692272 ####
Out of curiosity, is there a use case for this? It might help ground the discussion.
#### new comment by 170265 ####
I can think of use cases in a Wikidata or KG direction e.g. http://rigaux.org/language-study/diagram.html family tree of programming languages. Less obvious for our core Web search-y usecases, but it wouldn't be the first time we've strayed from that zone.
It might be (with extensions etc.) that we're getting to a level of richness where schema.org + extensions are useful for structuring databases rather than just annotating pages. I made a quick demo this morning to show how to populate a SPARQL db with our schemas - https://github.com/schemaorg/schemaorg/wiki/BlazeGraphSPARQLHowto
#### new comment by 986438 ####
@vholland The use case is to 2 parts.
1. align with Wikidata mappings (and Infopanel on Wikimedia) that I am working towards
2. Align with Google's Base Info efforts for Computer Language entities and other entities (as well as Linked Data efforts starting at ACM.org and IEEE.org) ... Base Info is now showing like in this search: [https://www.google.com/#q=D+language](https://www.google.com/#q=D+language)  Notice the DEVELOPER, TYPING DISCIPLNE, STABLE RELEASE, and OS.
In particular, the Developer (creator) property is used as a reconciling qualifier for a computer language along with dateCreated, since funny enough, a few languages have the same name (some are older out of date historical languages that never reached full maturation).
I cannot speak for ACM or IEEE directly, but know of their efforts (helping search engines, by first helping themselves with Linked Data aggregation)
</t>
  </si>
  <si>
    <t>Test to catch terms that are subtype/property of an attic term</t>
  </si>
  <si>
    <t xml:space="preserve">Term should not be sub types or sup properties of terms that have been moved to the attic area.
</t>
  </si>
  <si>
    <t xml:space="preserve">#### new comment by 170265 ####
See also http://dydra.com/danbri/schema-org-3-1-sdo-makemake/@query#supersededby for potential terms we might migrate.
</t>
  </si>
  <si>
    <t>Example contains 'author' property with text value (which is not expected)</t>
  </si>
  <si>
    <t xml:space="preserve">[Example 1 for `Article`](http://schema.org/Article#example-1) contains an `author` property with a string value. But the [`author` property](http://schema.org/author) expects `Organization` or `Person`, not `Text`.
While the documentation makes clear that [providing a text value is fine (for every property)](http://schema.org/docs/gs.html#schemaorg_expected), in my opinion the examples should always use expected values (they represent good/best practices).
Thoughts? Keeping it like it is? Changing this and possibly other examples so that only expected values are used? Or listing `Text` as expected value for `author`?
</t>
  </si>
  <si>
    <t xml:space="preserve">#### new comment by 170265 ####
I was thinking about this today, and suggest we add an authorName property to keep the markup simplicity of this (very common) usecase. I agree that the original "expect strings where there should be strings" shouldn't really extend to our best-practice examples, particularly with the rise of JSON-LD which is somewhat more compact than Microdata/RDFa.
#### new comment by 170265 ####
authorName 
domainIncludes: CreativeWork, Rating (to match author exactly)
"The authorName property represents a name of an author of something."
#### new comment by 4692272 ####
authorName is potentially useful for authors using pseudonyms. For example, saying Richard Bachman is an alias for Stephen King is not nearly as useful as saying the authorName is "Richard Bachman" while the author is a schema.org/Person named Stephen King.
#### new comment by 170265 ####
Interesting @vholland, I guess it literally bypasses the troublesome Person entity...
#### new comment by 13315406 ####
On the surface the simple proposal for authorName looks attractive.
However in practice I can see it causing some issues.  All fine for a single author that you do not have a URL for.  
I can already hear the questions incubating for situations that are not so simple:
- I have a URL, should I use authorName as well?
  - .. and if I do, what about more than one, how do I associate each authorName with its relevant author?
- If I add two authorNames does that mean two names for the same author (Richard Bachman  &amp; Stephen King), or two different authors?
- If you have authorName, what about publisherName, characterName, providerName, sponsorName, translatorName?  Or itemOfferedName on Offer, or eventName on Organization &amp; Place, or deathPlaceName on Person.
I know I have gone a bit extreme on that last one, but I see this as  potential slippery slope towards string based degradation in the ability to describe relationships between Things.
Is this a necessary introduction of a duplicate way of identifying the same information [when](http://schema.org/docs/datamodel.html#conformance) "some types such as Role and URL can be used with all properties" anyway.
I agree there needs to be more guidance/examples encouraging the use of URLs when available but showing strings when not, but a text based authorName gets a -1 from me.
#### new comment by 170265 ####
@RichardWallis think blog post rather than a 3rd volume of a scholarly compendium... 
#### new comment by 170265 ####
Historically this little situation has caused no end of debate in e.g. Dublin Core circles, eg. see https://web.archive.org/web/20070909033748/http://ahds.ac.uk/public/metadata/disc_09.html "dc.creator.personalName.2" and so on.
Revised proposal: """The [[authorName]] property represents a name of an author of something. To fully describe multiple authors or other contributors, e.g. to associate them with URLs and other information, it is better to explicitly use [[author]] with [[Person]] or [[Organization]]. """
BTW the analogy between a CreativeWork's authorName and an Organization's (or Place's) supposed eventName doesn't really hold, since creative works most typically have only one author [established at outset], whereas an Organization or Place can be associated with a vast and growing range of events. It is very common to have only a name string for an author field, which is exactly why in Dublin Core and other metadata communities there were endless discussions about how a name-value for creator/author could be "dumbed down" to a person/agent value or vice-versa. 
See also http://dublincore.org/documents/info-factoring/
#### new comment by 13315406 ####
&gt; think blog post rather than a 3rd volume of a scholarly compendium...
CreativeWork is a super-type for far more than blog posts, think Book &amp; Article.  You cannot constrain the discussion of the ramifications of this to only one area of sub-types .
I am far from convinced that the edge-case benefits (_for people who cannot get their head around using a Person and/or a string for the author property_) of this proposal overcome the potential anomalies and confused practice it could introduce.
From the info-factoring document @danbri  references "_The only problem with this method is that it requires a lot of intelligence in the reader or user of the metadata to interpret the meaning of fields which occur more than once._ "  Multiple occurrences of authorName have no way to distinguish if they are different individuals or  pseudonyms of a single person, or a combination thereof.  
You underplay the prevalence of multiple author creative works.  For blog posts and works of fiction I agree it is unusual; in non-fiction it is more common; technical/academic non-fiction yet more common; for scientific/academic articles it is very common.
In referencing names of other types I was not implying that they often have multiple names.  
The point I was trying to make was that this [authorName] case, if adopted, would establish a new vocabulary pattern whereby at text property is introduced that duplicates the core capability within Schema.org for all properties to to accept a Text value.  Having introduced it, it would be difficult to reject similar proposals in other areas.  
I am still -1 on this
My [counter]proposal would be to explicitly add [Text](http://schema.org/Text) to the range of [author](http://schema.org/author).  Plus ensure that we show a mixture of examples with Text and Person references.
#### new comment by 4692272 ####
Schema.org already states it accepts Text for any property, so rather than add Text explicitly, I would rather put the burden on data consumers to understand how to convert a string into some sort of Agent type in their internal representation. They would need to do that anyway for a Text field.
#### new comment by 986438 ####
problem is that @unor just lacked a bit of extra documentation and knowledge.  Most of all of us developers have been expecting Text.  The examples for me are fine as-is.
-1 for introducing an authorName property and duplicating a known vocabulary pattern we already know and are used to.... except for @unor ... :) but now he knows also.
#### new comment by 170265 ####
I don't believe @unor is lacking knowledge.
&gt; The point I was trying to make was that this [authorName] case, if adopted, would establish a new vocabulary pattern whereby at text property is introduced that duplicates the core capability within Schema.org for all properties to to accept a Text value
Yes, I would like to gently move us away from that expectation, at least for common cases. I have seen no evidence that it is dealt with gracefully by the search engines. The flagship example by far is that it allows compact markup for the names of authors, so if we address that usecase (and eventually perhaps a handful of others) we could nudge the "strings instead of things" hack/heuristic back into being an exotic cornercase instead of a core claim for how schema.org should be consumed.
#### new comment by 13315406 ####
I think you balancing on the tip of a significant iceberg here.  We are discussing a potential individual property but there are further ramifications as to a) The future general development direction, and b) how it would be used.
Are you saying that you want to move towards a point where the following statement would _not_ be true? 
&gt; We also expect that often, where we expect a property value of type Person, Place, Organization or some other subClassOf Thing, we will get a text string, even if our schemas don't formally document that expectation.
If you are that is a really significant shift.
As to the use of the proposed authorName property, as I said earlier, it raises many questions about its application beyond the the simplistic author of a blogpost case, that I can see causing confusion.
#### new comment by 170265 ####
I'm suggesting that we keep that statement but it shouldn't be the centre-piece of our data consumption story, not least because it doesn't say what graph structure such strings map into. It is a matter of degree and tone rather than absolutes. Back when the schema.org steering group was debating whether to support JSON-LD there were some of us (including Microsoft folk) who were of the view that schema.org in the JSON data exchange world could usefully shed some of the scruffyness that was somewhat endorsed for HTML+Microdata. 
</t>
  </si>
  <si>
    <t>Default schema.org to HTTPS</t>
  </si>
  <si>
    <t xml:space="preserve">I would like to see the schema.org website default to `https`. 
Once this is done examples on the website can start to be updated to use `https` as well. 
</t>
  </si>
  <si>
    <t xml:space="preserve">#### new comment by 170265 ####
It will happen. We wanted to give a bit of time for http://schema.org/docs/faq.html#19 to settle in first...
#### new comment by 3837 ####
I understand, just glad to see its on the radar. My only thought is as a standard its sets a good example for others by seeing schema.org making the move soon. I would prefer the FAQ say that developers should going forward only use `HTTPS`, but still be clear that `HTTP` is still acceptable. 
So maybe the examples should be updated before the site forces `https`?
#### new comment by 7691552 ####
I’m probably going to regret this, but I’ll dive in anyway.
As the FAQ says, “both ‘https://schema.org' and ‘http://schema.org' are
fine."
In the sense of data identifiers, the URIs (URLs) ‘
http://schema.org/CreativeWork' and ‘https://schema.org/CreativeWork' are
different identifiers and, for instance, in a simple dataset matching query
they would not be matched to each other.  It is only in the hands of the
data consumers (search engines and others) to implicitly treat them as
equal.
The main point of moving towards https for web requests, which I whole
heartedly agree with, is to prevent requests and responses being sent in
clear text.  Defining a type or a property in the markup on a web page as ‘
http://schema.org/Book' or ‘https://schema.org/about', does not in
themselves instigate requests, they are just being used as an identifier
for the types and properties used.
So a page containing structured markup being identified as
https://example.com/page has many well discussed benefits.  Indicating
within the page markup that the thing being described as a
https://schema.org/Product or a http://Product has zero impact on the
security of that page or its use.
To that end, I think it would be detrimental, especially to new users, of
Schema.org to insist or imply that all term URLs should be of the https
form. The site and its terms operate under both protocols and it should
continue to do so.
~Richard.
Richard Wallis
Founder, Data Liberate
http://dataliberate.com
Linkedin: http://www.linkedin.com/in/richardwallis
Twitter: @rjw
On 24 August 2016 at 17:27, Brandon Hubbard notifications@github.com
wrote:
&gt; I understand, just glad to see its on the radar. My only thought is as a
&gt; standard its sets a good example for others by seeing schema.org making
&gt; the move soon. I would prefer the FAQ say that developers should going
&gt; forward only use HTTPS, but still be clear that HTTP is still acceptable.
&gt; 
&gt; So maybe the examples should be updated before the site forces https?
&gt; 
&gt; —
&gt; You are receiving this because you are subscribed to this thread.
&gt; Reply to this email directly, view it on GitHub
&gt; https://github.com/schemaorg/schemaorg/issues/1325#issuecomment-242126871,
&gt; or mute the thread
&gt; https://github.com/notifications/unsubscribe-auth/AHVdIMWZ9aWeCl3SCHdA9WW8PgI8Mnwrks5qjHDvgaJpZM4JrGyp
&gt; .
#### new comment by 6901294 ####
Also note that (currently?) W3C’s [RDFa Core Initial Context](https://www.w3.org/2011/rdfa-context/rdfa-1.1) (which is [also used for JSON-LD](http://www.w3.org/2013/json-ld-context/rdfa11); edit: as @gkellogg notes, not automatically, but only if the author specifies that context) defines that the prefix `schema` is used for the HTTP variant (`http://schema.org/`).
So whenever authors use the `schema` prefix in RDFa/JSON-LD without specifying their own mapping for it, the HTTP Schema.org URIs will be used.
#### new comment by 46296 ####
Agree with Richard, it’s important for backwards compatibility that schema.org terms remain in the “http:” schema. However requests to this should redirect to “https:”. This should be the same for the JSON-LD Context at “http://schema.org/“ (with appropriate content negotiation).
Ideally, TLS could be supported using the “http” scheme, without requiring redirects, something which I think may be coming to HTTP in the future.
(Also, note that JSON-LD does _not_ use the RDFa initial context; a JSON-LD context needs to be explicitly provided).
Gregg Kellogg
gregg@greggkellogg.net
&gt; On Aug 24, 2016, at 9:54 AM, Richard Wallis notifications@github.com wrote:
&gt; 
&gt; I’m probably going to regret this, but I’ll dive in anyway.
&gt; 
&gt; As the FAQ says, “both ‘https://schema.org' and ‘http://schema.org' are
&gt; fine."
&gt; 
&gt; In the sense of data identifiers, the URIs (URLs) ‘
&gt; http://schema.org/CreativeWork' and ‘https://schema.org/CreativeWork' are
&gt; different identifiers and, for instance, in a simple dataset matching query
&gt; they would not be matched to each other. It is only in the hands of the
&gt; data consumers (search engines and others) to implicitly treat them as
&gt; equal.
&gt; 
&gt; The main point of moving towards https for web requests, which I whole
&gt; heartedly agree with, is to prevent requests and responses being sent in
&gt; clear text. Defining a type or a property in the markup on a web page as ‘
&gt; http://schema.org/Book' or ‘https://schema.org/about', does not in
&gt; themselves instigate requests, they are just being used as an identifier
&gt; for the types and properties used.
&gt; 
&gt; So a page containing structured markup being identified as
&gt; https://example.com/page has many well discussed benefits. Indicating
&gt; within the page markup that the thing being described as a
&gt; https://schema.org/Product or a http://Product has zero impact on the
&gt; security of that page or its use.
&gt; 
&gt; To that end, I think it would be detrimental, especially to new users, of
&gt; Schema.org to insist or imply that all term URLs should be of the https
&gt; form. The site and its terms operate under both protocols and it should
&gt; continue to do so.
&gt; 
&gt; ~Richard.
&gt; 
&gt; Richard Wallis
&gt; Founder, Data Liberate
&gt; http://dataliberate.com
&gt; Linkedin: http://www.linkedin.com/in/richardwallis
&gt; Twitter: @rjw
&gt; 
&gt; On 24 August 2016 at 17:27, Brandon Hubbard notifications@github.com
&gt; wrote:
&gt; 
&gt; &gt; I understand, just glad to see its on the radar. My only thought is as a
&gt; &gt; standard its sets a good example for others by seeing schema.org making
&gt; &gt; the move soon. I would prefer the FAQ say that developers should going
&gt; &gt; forward only use HTTPS, but still be clear that HTTP is still acceptable.
&gt; &gt; 
&gt; &gt; So maybe the examples should be updated before the site forces https?
&gt; &gt; 
&gt; &gt; —
&gt; &gt; You are receiving this because you are subscribed to this thread.
&gt; &gt; Reply to this email directly, view it on GitHub
&gt; &gt; https://github.com/schemaorg/schemaorg/issues/1325#issuecomment-242126871,
&gt; &gt; or mute the thread
&gt; &gt; https://github.com/notifications/unsubscribe-auth/AHVdIMWZ9aWeCl3SCHdA9WW8PgI8Mnwrks5qjHDvgaJpZM4JrGyp
&gt; &gt; .
&gt; &gt; 
&gt; &gt; —
&gt; &gt; You are receiving this because you are subscribed to this thread.
&gt; &gt; Reply to this email directly, view it on GitHub https://github.com/schemaorg/schemaorg/issues/1325#issuecomment-242135045, or mute the thread https://github.com/notifications/unsubscribe-auth/AAC02ER0sL7fHhGfB53hM2K_bPzHTWZsks5qjHdSgaJpZM4JrGyp.
#### new comment by 170265 ####
See also #1338 for a glitch in the https version currently.
I believe we could migrate the site to default to https without changing all examples, however we should expect to see https: creeping into use within schema.org structured data, and it would be prudent to explore the impact of that with various JSON-LD, Microdata and RDFa tools before pushing it heavily.
One relatively cheap step we could try would be to have a new prefix in RDFa and (the optional) JSON-LD initial context (if they're open for updates) using e.g. 'sdo:' or 's:' but pointing to the https: URL instead of http:.
#### new comment by 1033730 ####
A lightweight interim improvement here would be at least to provide rel="canonical" on each page that points to the HTTPS version.  As this is simply a piece of search engine-facing metadata it should have null impact on any processes or tools (as any URL could still be accessed as HTTP), but would help the search engines which URL to preferentially return in search results.
E.g. for Thing this code in the `&lt;head&gt;` (for both http://schema.org/Thing and https://Thing):
`&lt;link rel="canonical" href="https://schema.org/Thing" /&gt;`
#### new comment by 5750656 ####
+1 @Aaranged. And then provide only https version in Sitemap.xml #1483 
#### new comment by 3028308 ####
Good day.
Just a thought:
As both http and https versions of site are working fine now, maybe it's better to **start using https in examples on site right now**, so new users (and some existing users) will use https version from start?
Also this will allow plugin makers (for various CMS) update their plugins in meantime, as they will see strong signal for coming migration.
And there will be less redirects from http to https after you set http -&gt; https redirect for site migration.
#### new comment by 3028308 ####
and there are both http://example.com/ and https://example.com/ versions used in examples.
</t>
  </si>
  <si>
    <t>Hotel examples and documentation must be updated for MTE pattern</t>
  </si>
  <si>
    <t xml:space="preserve">Unfortunately, the hotels documentation page
http://schema.org/docs/hotels.html
does not properly explain the use of MTEs for hotel rooms as part of offers. Thus, the described approach will not validate with 3.1.
This needs to be fixed, any helping hand is very welcome.
</t>
  </si>
  <si>
    <t xml:space="preserve">#### new comment by 170265 ####
My bad, I thought we'd handled this but I see in retrospect we focussed on the term names and this feel through the net. 
Related discussion https://lists.w3.org/Archives/Public/public-schemaorg/2016Aug/0020.html
Recently from @mfhepp :
&gt; simply use TWO schema.org types for the object of thr offer in the markup. search for MTE (multi-typed entity) in the discussions. so the hotel room will be both a HotelRoom and a Product at the instance level (instead of at the vocab level)
Let's work out the example here then update docs/hotels.html (and perhaps data/sdo-hotels-examples.txt too).
/cc @RichardWallis 
#### new comment by 170265 ####
1.) First Offer example:
```
&lt;div itemscope itemtype="http://schema.org/HotelRoom"&gt;
  &lt;span itemprop="name"&gt;Single Room&lt;/span&gt;
  &lt;span itemprop="description"&gt;Our single rooms are cosy and comfortable.&lt;/span&gt;
  Rate: &lt;span itemprop="offers" itemscope itemtype="http://schema.org/Offer"&gt;
    &lt;link itemprop="businessFunction" href="http://purl.org/goodrelations/v1#LeaseOut" /&gt;
    &lt;span itemprop="priceSpecification" itemscope itemtype="http://schema.org/UnitPriceSpecification"&gt;
      &lt;meta itemprop="price" content="99.00"&gt;$99.00
      &lt;meta itemprop="priceCurrency" content="USD"&gt;
      &lt;meta itemprop="unitCode" content="DAY"&gt;per night
    &lt;/span&gt;
  &lt;/span&gt;
&lt;/div&gt;
```
In Microdata, we can add another type (from same vocabulary) as a space separated list of URLs:
```
&lt;div itemscope itemtype="http://schema.org/HotelRoom http://schema.org/Product"&gt;
  &lt;span itemprop="name"&gt;Single Room&lt;/span&gt;
  &lt;span itemprop="description"&gt;Our single rooms are cosy and comfortable.&lt;/span&gt;
  Rate: &lt;span itemprop="offers" itemscope itemtype="http://schema.org/Offer"&gt;
    &lt;link itemprop="businessFunction" href="http://purl.org/goodrelations/v1#LeaseOut" /&gt;
    &lt;span itemprop="priceSpecification" itemscope itemtype="http://schema.org/UnitPriceSpecification"&gt;
      &lt;meta itemprop="price" content="99.00"&gt;$99.00
      &lt;meta itemprop="priceCurrency" content="USD"&gt;
      &lt;meta itemprop="unitCode" content="DAY"&gt;per night
    &lt;/span&gt;
  &lt;/span&gt;
&lt;/div&gt;
```
From https://www.w3.org/TR/2013/NOTE-microdata-20131029/#attr-itemtype
&gt; The itemtype attribute, if specified, must have a value that is an unordered set of unique space-separated tokens that are case-sensitive, each of which is a valid URL that is an absolute URL, and all of which are defined to use the same vocabulary.
&gt; 
&gt; The item types must all be types defined in applicable specifications and must all be defined to use the same vocabulary.
Note that Microdata is more constraining than RDFa and JSON-LD regarding multiple-types.
2.)  Can we show with itemOffered instead? 
From doc/hotels.html
&gt;   The relationship between the offer and the room included in the offer can be represented via either the offers property (from the room to the offer) or via itemsOffered (from the offer to the room).
#### new comment by 170265 ####
Aside: I imagine some might make the case that a hotel room is more of a service than a product. I imagine that @RichardWallis might note that this relates to his argument that we should have an Offerable type to stop this distinction being forced especially for not-for-profit scenarios. I also expect @mfhepp to note that Good Relation originally had a [ProductOrService](http://www.heppnetz.de/ontologies/goodrelations/v1.html#ProductOrService) type. But for the sake of rapid fix to the Hotel examples, should we used Product or Service for now? /cc @vholland 
#### new comment by 170265 ####
Here's a JSON-LD conversion of the above (both checked in http://linter.structured-data.org and elsewhere)
```
&lt;script type="application/ld+json"&gt;
{
  "@context": "http://schema.org/",
  "@type": ["HotelRoom", "Product"],
    "name": "Single Room",
     "description": "Our single rooms are cosy and comfortable.",
      "offers":
        { 
           "@type": "Offer",
           "businessFunction": "http://purl.org/goodrelations/v1#LeaseOut",
            "priceSpecification":
              {
                "@type": "UnitPriceSpecification",
                "price":  "99.00",
                "priceCurrency": "USD",
                "unitCode": "DAY"
              }
        }
}
&lt;/script&gt;
```
Here's RDFa 1.1:
```
&lt;div vocab="http://schema.org/" typeof="HotelRoom Product"&gt;
  &lt;span property="name"&gt;Single Room&lt;/span&gt;
  &lt;span property="description"&gt;Our single rooms are cosy and comfortable.&lt;/span&gt;
  Rate: &lt;span property="offers" typeof="Offer"&gt;
    &lt;link property="businessFunction" href="http://purl.org/goodrelations/v1#LeaseOut" /&gt;
    &lt;span property="priceSpecification" typeof="UnitPriceSpecification"&gt;
      &lt;meta property="price" content="99.00"&gt;$99.00
      &lt;meta property="priceCurrency" content="USD"&gt;
      &lt;meta property="unitCode" content="DAY"&gt;per night
    &lt;/span&gt;
  &lt;/span&gt;
&lt;/div&gt;
```
#### new comment by 170265 ####
Also relevant: in 3.1, http://schema.org/docs/datamodel.html#conformance was updated to clarify that it is not always necessary to explicitly list all relevant types of something you're describing:
&gt; It is not an error for a schema.org entity description to include properties from several independent types, e.g. something might simultaneously be both a Book and a Product and be usefully described with properties from both types. It is useful but not required for the relevant types to be included in such a description. 
#### new comment by 671238 ####
use Product, pls. Hotel rooms are actually bundles of rights on a) physical objects and b) services, but the business function of temporary access to the physical object is imo the dominant one. This also nicely fits the envisioned usage of the accommodation types for real estate patterns by simply changing the business function value.
---
martin hepp
www:  http://www.heppnetz.de/
email: mhepp@computer.org
&gt; Am 22.08.2016 um 16:52 schrieb Dan Brickley notifications@github.com:
&gt; 
&gt; Aside: I imagine some might make the case that a hotel room is more of a service than a product. I imagine that @RichardWallis might note that this relates to his argument that we should have an Offerable type to stop this distinction being forced especially for not-for-profit scenarios. I also expect @mfhepp to note that Good Relation originally had a ProductOrService type. But for the sake of rapid fix to the Hotel examples, should we used Product or Service for now?
&gt; 
&gt; —
&gt; You are receiving this because you were mentioned.
&gt; Reply to this email directly, view it on GitHub, or mute the thread.
#### new comment by 170265 ####
@mfhepp thanks. Indeed, that works so long as we always take non-sale businessFunction into account. I'm not entirely comfortable with our "default = sell" (or defaulting at all) but that's a larger architectural debate and I can't see any easy alternative. Product works here.
#### new comment by 13315406 ####
See PR (#1323) for a first stab at an update to the document.
Thanks @danbri for adding justification to [my suggestion](https://github.com/schemaorg/schemaorg/issues/1269#issuecomment-236542329)  for the potential for a new Intangible Type 'OfferableItem' that would help in s situation such as this.
#### new comment by 170265 ####
Thanks. @mfhepp, @vholland would you have time to review https://github.com/schemaorg/schemaorg/pull/1323/files ? I'll also take a look.
#### new comment by 13315406 ####
@mfhepp You may want to redo the diagram yourself - for some reason mine came out a bit clunky and a bit too pink!
#### new comment by 671238 ####
Here is a better version, based on my original OmniGraffle work. Please replace it in your PR.
![schema-hotels_1_v2](https://cloud.githubusercontent.com/assets/671238/17900515/e66f6494-695f-11e6-9d7e-587b4d0c6790.png)
#### new comment by 671238 ####
@danbri re "@mfhepp thanks. Indeed, that works so long as we always take non-sale businessFunction into account. I'm not entirely comfortable with our "default = sell" (or defaulting at all) but that's a larger architectural debate and I can't see any easy alternative. Product works here."
Yes, the "default" way was one of the premature optimizations we introduced in the early stage of schema.org to keep markup simple. GoodRelations never had the notion of a default business function, as far as aI remember.
The cleanest approach will be to 
1. Remove the "default" notion from the definition of the property.
2. Encourage that all known validators throw a warning or error if an Offer misses a businessFunction.
3. Update all examples in schema.org and on GBYY (Google-Bing-Yandex-Yahoo) documentation pages.
It will make schema.org much more future-proof for use cases that combine various products and services and is what the GoodRelations model initially suggested based on economic theory, see also
http://wiki.goodrelations-vocabulary.org/Documentation/Conceptual_model
#### new comment by 671238 ####
ALL: Keep in mind that there are issues with MTEs in Microdata in case the same property ID is defined differently for the two types. This is why we introduced additionalType for Microdata.
In Microdata, properties are AFAIK bound to a single type, not globally defined as in RDF.
This might not be a practical problem with the current schema.org meta-model, but it is a source of potential future problems. So RDFa and JSON-LD are better in this case (which will make teh SW advocats happy).
---
martin hepp  http://www.heppnetz.de
mhepp@computer.org          @mfhepp
&gt; On 22 Aug 2016, at 17:04, Dan Brickley notifications@github.com wrote:
&gt; 
&gt; Here's a JSON-LD conversion of the above (both checked in http://linter.structured-data.org and elsewhere)
&gt; 
&gt; &lt;script type="application/ld+json"&gt;
&gt; {
&gt;   "@context": "http://schema.org/",
&gt;   "@type": ["HotelRoom", "Product"],
&gt;     "name": "Single Room",
&gt;      "description": "Our single rooms are cosy and comfortable.",
&gt;       "offers":
&gt;         { 
&gt;            "@type": "Offer",
&gt;            "businessFunction": "http://purl.org/goodrelations/v1#LeaseOut",
&gt;             "priceSpecification":
&gt;               {
&gt;                 "@type": "UnitPriceSpecification",
&gt;                 "price":  "99.00",
&gt;                 "priceCurrency": "USD",
&gt;                 "unitCode": "DAY"
&gt;               }
&gt;         }
&gt; }
&gt; &lt;/script&gt;
&gt; 
&gt; Here's RDFa 1.1:
&gt; 
&gt; &lt;div vocab="http://schema.org/" typeof="HotelRoom Product"&gt;
&gt;   &lt;span property="name"&gt;Single Room&lt;/span&gt;
&gt;   &lt;span property="description"&gt;Our single rooms are cosy and comfortable.&lt;/span&gt;
&gt;   Rate: &lt;span property="offers" typeof="Offer"&gt;
&gt;     &lt;link property="businessFunction" href="http://purl.org/goodrelations/v1#LeaseOut" /&gt;
&gt;     &lt;span property="priceSpecification" typeof="UnitPriceSpecification"&gt;
&gt;       &lt;meta property="price" content="99.00"&gt;$99.00
&gt;       &lt;meta property="priceCurrency" content="USD"&gt;
&gt;       &lt;meta property="unitCode" content="DAY"&gt;per night
&gt;     &lt;/span&gt;
&gt;   &lt;/span&gt;
&gt; &lt;/div&gt;
&gt; 
&gt; —
&gt; You are receiving this because you were mentioned.
&gt; Reply to this email directly, view it on GitHub, or mute the thread.
#### new comment by 170265 ####
"In Microdata, properties are AFAIK bound to a single type, not globally defined as in RDF."
Microdata doesn't have a schema language, it is up to the party behind the type definition(s) to say how things work. In schema.org's case we choose to say that properties are drawn from a global namespace, and that their association to types evolves over time (along with the supporting definitions).
#### new comment by 671238 ####
What I wanted to say is that it is a schema.org design decision that properties are meant to be equivalent across types.
In Microdata, however, this intention is not hard-wired by the Microdata spec and there the decision could be revisited lateron.
So in the Microdata world, the property "name" applied to an entitiy of type http://schema.org/Organization and to another entity of type http://schema.org/Book CAN technically be TWO different properties.
If I read the Microdata-to-RDF spec properly, *\* in an RDF world **, it all depends on whether the current vocabulary for the type ends with a slash or does not:
```
https://www.w3.org/TR/microdata-rdf/#generate-predicate-uri
```
"Set expandedURI to the URI reference constructed by appending the canonicalized fragment value of name to current vocabulary, separated by a U+0023 NUMBER SIGN character ("#") unless the current vocabularyends with either a U+0023 NUMBER SIGN character ("#") or SOLIDUS U+002F ("/")."
In JSON-LD, this is formally specified in the JSON-LD context at 
```
http://schema.org/docs/jsonldcontext.json.
```
Note that by virtue of this, only the treatment of properties *\* in an RDF enviroment *\* is covered. Not all clients consuming schema.org might care about RDF.
The Microdata vocabulary spec, as far as I understand it, binds property names that are no full URIs to a single type and makes no statement on a "global" definition of a property independent from a type:
```
https://html.spec.whatwg.org/multipage/microdata.html#selecting-names-when-defining-vocabularies
```
"Properties whose names are just plain words can only be used within the context of the types for which they are intended; properties named using URLs can be reused in items of any type. "
---
martin hepp  http://www.heppnetz.de
mhepp@computer.org          @mfhepp
&gt; On 07 Sep 2016, at 13:08, Dan Brickley notifications@github.com wrote:
&gt; 
&gt; "In Microdata, properties are AFAIK bound to a single type, not globally defined as in RDF."
&gt; 
&gt; Microdata doesn't have a schema language, it is up to the party behind the type definition(s) to say how things work. In schema.org's case we choose to say that properties are drawn from a global namespace, and that their association to types evolves over time (along with the supporting definitions).
&gt; 
&gt; —
&gt; You are receiving this because you were mentioned.
&gt; Reply to this email directly, view it on GitHub, or mute the thread.
</t>
  </si>
  <si>
    <t>Create process/UI/etc for terms that graduate from Pending (or get archived/abandoned)</t>
  </si>
  <si>
    <t xml:space="preserve">We now have the Pending section as a place for proposed new terms. It isn't required for every schema.org change, especially those entangled with existing terms, but it is a useful way to make new schema ideas easier to find than they have previously been.
The next step is making sure have the workflow for these terms as they evolve further.
1. If a term (let's use "Course" as an example) is published initially in pending.schema.org but gets rough consensus and progresses to be added to the core, let's make sure that the old URLs still work. They should do, e.g. http://pending.schema.org/Person gives the pending section's view of a term from the core. We could probably do more to indicate status/history though.
2. If a term is retired, e.g. the proposal is retracted, or remodelled, or abandoned, how can we document that?
From https://twitter.com/danbri/status/766866355886911488 - suggestion of attic.schema.org,
&gt; .@rjw idea... http://attic.schema.org  "this section contains deprecated, superseded &amp; obsolete terms + proposals that have been abandoned."?
See also 'term status' discussion in #465 (such vocabulary would be defined in 'meta' section).
</t>
  </si>
  <si>
    <t xml:space="preserve">#### new comment by 13315406 ####
Propose that 'attic' terms display (probably with a warning)  if directly accessed but not to display in default listings (full.html), dumps (eg. all-layers.nt), etc.  With an attic specific dump available in all usual forms.
#### new comment by 170265 ####
@RichardWallis as discussed I see this as a "would be nice", I guess as I was assuming we would cut down the proposed terms to be quite minimal. But it makes sense to avoid cluttering the dumps and Web views. Currently we do already suppress superseded properties from most views.
#### new comment by 170265 ####
(I've just added "attic" to the webschemas.org DNS to try out the above idea)
</t>
  </si>
  <si>
    <t>Clearer (GS1-based?) guidelines for gender+age product codes would be useful</t>
  </si>
  <si>
    <t xml:space="preserve">Schema.org defines the [Audience](http://schema.org/Audience) type which is used to express target audience in a general way.  In particular [PeopleAudience](http://schema.org/PeopleAudience) has gender and age related fields. This property is present in the Product type, but it is fairly complex to specify two important notions in shopping: age-group and gender.  It would also be easy to present an overly simplistic view of these issues, particularly when considered in broader terms (i.e. beyond shopping product codes). http://schema.org/GenderType and http://schema.org/gender are also available, but are not integrated with the audience terminology. 
This is a difficult and sensitive area, but also one in which much Web content has a lot of structured content. Can we improve our markup examples in the Product area?
Proposal: document examples of schema.org Product markup that exploit GS1's terminology from http://gs1.org/voc/ConsumerLifestageCode and http://gs1.org/voc/TargetConsumerGenderCode
Nearby: https://github.com/schemaorg/schemaorg/issues/1278 on updating GS1 example(s), including MixedVocabExample.txt from @ekgs1 /cc @mgh128
</t>
  </si>
  <si>
    <t xml:space="preserve">#### new comment by 671238 ####
If we model age-ranges for Audience, I recommend using schema:QuantitativeValue, because it allows modeling point values as well as open and closed intervals ("you need to 18 years or up"), and both year and months as units of measure, which can be useful for child-related products ("for babies 3 - 6 month of age").
---
martin hepp  http://www.heppnetz.de
mhepp@computer.org          @mfhepp
&gt; On 18 Aug 2016, at 16:59, Dan Brickley notifications@github.com wrote:
&gt; 
&gt; Schema.org defines the Audience type which is used to express target audience in a general way. In particular PeopleAudience has gender and age related fields. This property is present in the Product type, but it is fairly complex to specify two important notions in shopping: age-group and gender. It would also be easy to present an overly simplistic view of these issues, particularly when considered in broader terms (i.e. beyond shopping product codes). http://schema.org/GenderType and http://schema.org/gender are also available, but are not integrated with the audience terminology.
&gt; 
&gt; This is a difficult and sensitive area, but also one in which much Web content has a lot of structured content. Can we improve our markup examples in the Product area?
&gt; 
&gt; Proposal: document examples of schema.org Product markup that exploit GS1's terminology from http://gs1.org/voc/ConsumerLifestageCode and http://gs1.org/voc/TargetConsumerGenderCode
&gt; 
&gt; Nearby: #1278 on updating GS1 example(s), including MixedVocabExample.txt from @ekgs1 /cc @mgh128
&gt; 
&gt; —
&gt; You are receiving this because you are subscribed to this thread.
&gt; Reply to this email directly, view it on GitHub, or mute the thread.
#### new comment by 170265 ####
@mfhepp could you sketch an example? is the idea that we go straight to specific numbers rather than try to pre-bake anticipated categories?
It would also be good to work through a multiple-JSON-LD-contexts example with GS1, to see how that looks and make sure the approach works. (ping @ekgs1 @mgh128).
#### new comment by 170265 ####
Passing along a couple of example records that were suggested as illustrative:
&gt; Title: Princess Unicorn Onesie
&gt; Brand: Cute ribbon
&gt; MPN: CRB341/PNK
&gt; Color: pink
&gt; Gender: Female
&gt; Age Group: Newborn
&gt; 
&gt; Title: Maxi leather boots
&gt; Brand: Labottine
&gt; MPN: LBT/4566
&gt; Size: 39
&gt; Color: Black
&gt; Gender: female
&gt; Age Group: Adult
</t>
  </si>
  <si>
    <t>Course-related administrivia tracking, breakout from #195</t>
  </si>
  <si>
    <t xml:space="preserve">@philbarker @westurner ... I'm opening a separate issue to track course-related admin issues separately from main #195 conversation.
On the question of keeping Github history trails and minimizing reworking of files - I've just broken out the courses file into a boilerplate-195.rdfa and an issues-195.rdfa. I'd encourage the Community Group to work from a fresh copy of latest branch of schema.org and make PRs against the latter; I'll take on the duty of updating boilerplate-195.rdfa. This does however mean (because our implementation uses special file paths for extensions) that when we do finally merge these definitions into data/schema.rdfa it won't be possible to understand the complete trail purely via Git, but that's why we have have also a releases page, blog posts, acknowledgements mechanism etc.  It is good to have Git but we don't want to get overly entangled with it. So for example releases are explicitly materialized in data/releases/\* too...
</t>
  </si>
  <si>
    <t xml:space="preserve">#### new comment by 658047 ####
happy to do what makes managing schema development easiest, and that seems easier all round.
#### new comment by 170265 ####
Likewise. I think the change I made yesterday makes it easier for something to temporarily be in pending even while destined for core, in terms of the RDFa+RDFS document's _contents_ but not its _filename_. But it is far from perfect.
Maybe I should have shared more explicitly one of my concerns regarding risk of Community Group git repos drifting too far from the latest commits in the project's working branch. We had quite a painful experience with the 3.0 release - which I take full responsibility for, and [fixed](http://schema.org/docs/releases.html#g1203) after several days work. See #1203 for details but basically I merged in a pull request from the Schemed CG that was based on their work in a schema.org fork which had not kept up to date. The commit was too large for visual review within Github's Web based UI, and I rather optimistically hit "merge" based on the false belief that the had been tracking recent changes. The result was that version 3.0 at release contained accidental rollbacks to 12+ previously fixed issues, and repairing this involved careful double-checking of a triple-by-triple, issue-by-issue crosschecking between 3.0 and 2.2's schema definitions. 
There are certainly other things we can also do to avoid those kinds of mistake - having more folk review drafts (by making sure things get onto webschemas.org faster), better unit tests, etc. But a lot of it comes back to keeping the CG schema drafting releases closer to the project's main branch...
#### new comment by 658047 ####
OK, I have tidied up my git repository for schema.org. It was a bit of mess before and cognitive overload of managing a repo with different branches forked different upstream repositories on github was likely lead to me making errors &amp; causing work for others.
@danbri you referenced  https://github.com/philbarker/schemaorg-1/ in https://github.com/schemaorg/schemaorg/issues/195#issuecomment-240729669  My 'clean' repository is now at https://github.com/philbarker/schemaorg/
@westurner you may have seen that I dropped the fork from your schema.org repository in order to have a repository forked directly from the latest development branch of schema.org . That was purely to make my life simple, to match my level of mastery of git. What would be the simple way to keep the files in our repos synched?
</t>
  </si>
  <si>
    <t>National language markup in schema.org</t>
  </si>
  <si>
    <t xml:space="preserve">Here are two sample markups of a single WikiData item in two languages: `en-us` (English-US) and `es` (Spanish).
Here is a reference:  https://github.com/schemaorg/schemaorg/issues/1079
The advantage of the "Two-Script" sample is that `url` and `sameAs` are linked to their respective language.
The disadvantage of the "One-Script" sample is that it's not clear which `url` is linked to its language (per the above GitHub link and related links).
Which is the preferred way?
Is there a better way to build a Glossary of Terms where each term is marked-up in the chosen National Languages?
```
&lt;script type="application/ld+json" id=""&gt;
{
    "@context": "http://schema.org/",
    "@type": "DataFeed",
    "@id": "https://www.wikidata.org/wiki/Q83323",
    "inLanguage": "en-us",
    "name": "Fertilizer",
    "url": "https://en.wikipedia.org/wiki/Fertilizer",
    "sameAs": "http://dbpedia.org/page/Fertilizer",
    "description": "A fertilizer is any material of natural or synthetic origin (other than liming materials) that is applied to soils or to plant tissues usually leaves) to supply one or more plant nutrients essential to the growth of plants."
}
&lt;/script&gt;
&lt;script type="application/ld+json" id=""&gt;
{
    "@context": "http://schema.org/",
    "@type": "DataFeed",
    "@id": "https://www.wikidata.org/wiki/Q83323",
    "inLanguage": "es",
    "name": "Fertilizante",
    "url": "https://es.wikipedia.org/wiki/Fertilizante",
    "sameAs": "http://es.dbpedia.org/page/Fertilizante",
    "description": "Un fertilizante es un tipo de sustancia o denominados nutrientes, en formas químicas saludables y asimilables por las raíces de las plantas, para mantener o incrementar el contenido de estos elementos en el suelo. Las plantas no necesitan compuestos complejos, del tipo de las vitaminas o los aminoácidos, esenciales en la nutrición humana, pues sintetizan todo lo que precisan. Sólo exigen una docena de elementos químicos, que deben presentarse en una forma que la planta pueda absorber."
}
&lt;/script&gt;
```
```
&lt;script type="application/ld+json" id=""&gt;
{
    "@context": "http://schema.org/",
    "@type": "DataFeed",
    "@id": "https://www.wikidata.org/wiki/Q83323",
    "name": [{
        "@language": "en",
        "@value": "Fertilizer"
        },{
        "@language": "es",
        "@value": "Fertilizante"
        }
    ],
    "description": [{
        "@language": "en",
        "@value": "A fertilizer is any material of natural or synthetic origin (other than liming materials) that is applied to soils or to plant tissues usually leaves) to supply one or more plant nutrients essential to the growth of plants."
        },{
        "@language": "es",
        "@value": "Un fertilizante es un tipo de sustancia o denominados nutrientes, en formas químicas saludables y asimilables por las raíces de las plantas, para mantener o incrementar el contenido de estos elementos en el suelo. Las plantas no necesitan compuestos complejos, del tipo de las vitaminas o los aminoácidos, esenciales en la nutrición humana, pues sintetizan todo lo que precisan. Sólo exigen una docena de elementos químicos, que deben presentarse en una forma que la planta pueda absorber."
        }
    ],
    "url": ["https://en.wikipedia.org/wiki/Fertilizer", "https://es.wikipedia.org/wiki/Fertilizante"],
    "sameAs": ["http://dbpedia.org/page/Fertilizer", "http://es.dbpedia.org/page/Fertilizante"]
}
&lt;/script&gt;
```
</t>
  </si>
  <si>
    <t xml:space="preserve">#### new comment by 170265 ####
I'm not understanding the reference to nations here. Isn't this more about identifying languages than countries?
#### new comment by 11330577 ####
I should have used more conversational language.
"National language" implementations often mean that a solution support 2+ spoken languages (https://msdn.microsoft.com/en-us/library/windows/desktop/dd319078(v=vs.85).aspx).
So yes Dan I had intended to ask: what's the best way to markup an `item` in English and Spanish (and German, etc.).
The "Two script" example uses `inLanguage` for each language.
The "One Script" uses `@language` and `@value`.
/jay
#### new comment by 4714748 ####
I don't know off-hand what the various different tools make of it and I guess that's what you want to know in reality, but my _instinct_ is to use the one-script model and rely on better understanding of JSON-LD over https://schema.org/inLanguage
</t>
  </si>
  <si>
    <t>paymentMethod and paymentMethodId for Reservation</t>
  </si>
  <si>
    <t xml:space="preserve">There's a need to capture [paymentMethod](https://schema.org/paymentMethod) and [paymentMethodId](https://schema.org/paymentMethodId) for [Reservation](https://schema.org/Reservation).
How shall we capture it?
- Option 1: change the domains of paymentMethod/paymentMethodId to include Reservation.
- Option 2: associate an Order/Invoice with each Reservation :\ 
@vholland, @danbri, @chaals, @rvguha, others?
</t>
  </si>
  <si>
    <t xml:space="preserve">#### new comment by 4692272 ####
@mfhepp may remember some of this history, but my recollection is that we considered the Reservation type for the details of the reservation and that Order/Offer/Invoice would be used for payment as appropriate.
#### new comment by 671238 ####
I think the core of our discussion was that there can be different entities involved (like the offer being made on a travel Web site and the contract/invoice/payment being handled by the actual carrier, etc.). 
In particular in the travel industry, we will often see very complex setting of business parties in the process from offer to fulfillment, so instead of oversimplification, I recommend to keep the 
- Offer ("Announcement of the Option to Purchase")
- Reservation ("Logistics of the Travel")
- Invoice/Payment (Financial / Legal part of the booking)
separate.
## Martin
martin hepp  http://www.heppnetz.de
mhepp@computer.org          @mfhepp
&gt; On 22 Aug 2016, at 21:10, vholland notifications@github.com wrote:
&gt; 
&gt; @mfhepp may remember some of this history, but my recollection is that we considered the Reservation type for the details of the reservation and that Order/Offer/Invoice would be used for payment as appropriate.
&gt; 
&gt; —
&gt; You are receiving this because you were mentioned.
&gt; Reply to this email directly, view it on GitHub, or mute the thread.
#### new comment by 1728037 ####
@mfhepp: so you are you suggesting that we use an Order/Invoice along with each Reservation to capture the payment details, right?
#### new comment by 671238 ####
yes
#### new comment by 5252362 ####
I am afraid that this will make things much too complex.
Could you provide examples of the simple case where a room is available at
a certain rate and John Smith makes a reservation for the room for a
particular date.
guha
On Tue, Aug 23, 2016 at 9:22 AM, Martin Hepp notifications@github.com
wrote:
&gt; I think the core of our discussion was that there can be different
&gt; entities involved (like the offer being made on a travel Web site and the
&gt; contract/invoice/payment being handled by the actual carrier, etc.).
&gt; 
&gt; In particular in the travel industry, we will often see very complex
&gt; setting of business parties in the process from offer to fulfillment, so
&gt; instead of oversimplification, I recommend to keep the
&gt; - Offer ("Announcement of the Option to Purchase")
&gt; - Reservation ("Logistics of the Travel")
&gt; - Invoice/Payment (Financial / Legal part of the booking)
&gt; 
&gt; separate.
&gt; 
&gt; ## Martin
&gt; 
&gt; martin hepp http://www.heppnetz.de
&gt; mhepp@computer.org @mfhepp
&gt; 
&gt; &gt; On 22 Aug 2016, at 21:10, vholland notifications@github.com wrote:
&gt; &gt; 
&gt; &gt; @mfhepp may remember some of this history, but my recollection is that
&gt; &gt; we considered the Reservation type for the details of the reservation and
&gt; &gt; that Order/Offer/Invoice would be used for payment as appropriate.
&gt; &gt; 
&gt; &gt; —
&gt; &gt; You are receiving this because you were mentioned.
&gt; &gt; Reply to this email directly, view it on GitHub, or mute the thread.
&gt; 
&gt; —
&gt; You are receiving this because you were mentioned.
&gt; Reply to this email directly, view it on GitHub
&gt; https://github.com/schemaorg/schemaorg/issues/1311#issuecomment-241790119,
&gt; or mute the thread
&gt; https://github.com/notifications/unsubscribe-auth/AFAlCoL6ghKAmUV5C9ChHfHp5rFIH_ruks5qix5JgaJpZM4JkzoR
&gt; .
#### new comment by 671238 ####
I think the simple solution is, now that we expect full support for MTEs, to combine "Reservation" and https://schema.org/Invoice in the simple cases where the reservation is directly made by the hotel. This still allows modeling the popular complex scenarions where you get n &gt; 1 invoices and contracts for one booking (witzh the agent, the hotel, the credit card processor, etc.).
The you have all the commercial properties you may need without blurring the conceptual model.
---
martin hepp  http://www.heppnetz.de
mhepp@computer.org          @mfhepp
&gt; On 05 Sep 2016, at 18:53, R.V.Guha notifications@github.com wrote:
&gt; 
&gt; I am afraid that this will make things much too complex.
&gt; 
&gt; Could you provide examples of the simple case where a room is available at
&gt; a certain rate and John Smith makes a reservation for the room for a
&gt; particular date.
&gt; 
&gt; guha
&gt; 
&gt; On Tue, Aug 23, 2016 at 9:22 AM, Martin Hepp notifications@github.com
&gt; wrote:
&gt; 
&gt; &gt; I think the core of our discussion was that there can be different
&gt; &gt; entities involved (like the offer being made on a travel Web site and the
&gt; &gt; contract/invoice/payment being handled by the actual carrier, etc.).
&gt; &gt; 
&gt; &gt; In particular in the travel industry, we will often see very complex
&gt; &gt; setting of business parties in the process from offer to fulfillment, so
&gt; &gt; instead of oversimplification, I recommend to keep the
&gt; &gt; - Offer ("Announcement of the Option to Purchase")
&gt; &gt; - Reservation ("Logistics of the Travel")
&gt; &gt; - Invoice/Payment (Financial / Legal part of the booking)
&gt; &gt; 
&gt; &gt; separate.
&gt; &gt; 
&gt; &gt; ## Martin
&gt; &gt; 
&gt; &gt; martin hepp http://www.heppnetz.de
&gt; &gt; mhepp@computer.org @mfhepp
&gt; &gt; 
&gt; &gt; &gt; On 22 Aug 2016, at 21:10, vholland notifications@github.com wrote:
&gt; &gt; &gt; 
&gt; &gt; &gt; @mfhepp may remember some of this history, but my recollection is that
&gt; &gt; &gt; we considered the Reservation type for the details of the reservation and
&gt; &gt; &gt; that Order/Offer/Invoice would be used for payment as appropriate.
&gt; &gt; &gt; 
&gt; &gt; &gt; —
&gt; &gt; &gt; You are receiving this because you were mentioned.
&gt; &gt; &gt; Reply to this email directly, view it on GitHub, or mute the thread.
&gt; &gt; 
&gt; &gt; —
&gt; &gt; You are receiving this because you were mentioned.
&gt; &gt; Reply to this email directly, view it on GitHub
&gt; &gt; https://github.com/schemaorg/schemaorg/issues/1311#issuecomment-241790119,
&gt; &gt; or mute the thread
&gt; &gt; https://github.com/notifications/unsubscribe-auth/AFAlCoL6ghKAmUV5C9ChHfHp5rFIH_ruks5qix5JgaJpZM4JkzoR
&gt; &gt; .
&gt; &gt; 
&gt; &gt; —
&gt; &gt; You are receiving this because you were mentioned.
&gt; &gt; Reply to this email directly, view it on GitHub, or mute the thread.
#### new comment by 1728037 ####
@mfhepp, @danbri:
What's the current status on MTEs?
@rvguha:
does using MTE address your concerns about keeping it simple?
#### new comment by 671238 ####
At the vocabulary level, MTEs are now a requirement (most hotels examples require them). I do not know whether the live systems at the sponsors of schema.org have done their homework in this regard yet. But I assume it will only be a question of time.
</t>
  </si>
  <si>
    <t>Capturing Taxi drop-off location and time, and expanding to ride sharing services</t>
  </si>
  <si>
    <t xml:space="preserve">**1) How to best capture Taxi drop-off locations and times?**
- Option 1: Add dropOffLocation and dropOffTime in [TaxiReservation](http://schema.org/TaxiReservation), similarly to [pickupLocation](http://schema.org/pickupLocation) and [pickupTime](http://schema.org/pickupTime)?
- Option 2: Add such details in a new TaxiTrip class (i.e. similarly to [BusTrip](https://schema.org/BusTrip), [TrainTrip](https://schema.org/TrainTrip), and [Flight](https://schema.org/Flight)), and link to it from TaxiReservation via [reservationFor](http://schema.org/reservationFor)?
## 
**2) Would it make sense to capture reservations and trips from "ride sharing" services similarly?**
- If it makes sense to capture reservations and trips from "ride sharing" and "vehicle for hire" services, we could either expand Taxi-related classes and properties, or create new ones.
## 
@vholland, @danbri, @chaals, @rvguha, others?
=&gt; If this topic has already been addressed, please close and point me to the suggested resolution. 
</t>
  </si>
  <si>
    <t xml:space="preserve">#### new comment by 4692272 ####
The most expedient thing would be to add dropOffLocation and dropOffTime to TaxiReservation, but I am not opposed to adding a TaxiTrip to have something similar to the other trip types.
By "ride sharing" do you mean car pool services or something more like uberPOOL?
I think it would be better to relax the definition of "TaxiReservation" to include ride services like Uber and Lyft. The space is evolving and it may be hard to define the lines between types otherwise. (For example, what is uberTAXI if we try to split out traditional taxis from other ride services?)
#### new comment by 170265 ####
Maybe "taxi" in the US is more fluid and colloquial, but calling private hire cars "taxis" in the UK is a very big deal. Particularly in London with "The [Knowledge](https://en.wikipedia.org/wiki/Taxicabs_of_the_United_Kingdom#The_Knowledge)". I can see the case for capturing the commonalities between taxis, private hire cars, ride-sharing services etc., but using the term "taxi" would be needlessly controversial (nearby: [sample news story](http://www.bbc.co.uk/news/technology-27517914)).
So +1 on addressing these issues in general, -1 on the specific of "I think it would be better to relax the definition of "TaxiReservation".
#### new comment by 4692258 ####
Maybe we leave TaxiReservation as is —just for registered tax services—and have a supertype for VehicleReservation for taxi service and all other non-taxi-services.
#### new comment by 4692272 ####
@gmackenz's solution sounds good to me.
#### new comment by 170265 ####
LGTM. @nicolastorzec ?
#### new comment by 1728037 ####
Let's keep TaxiReservation for registered taxi services for now, and work on "private hire cars" and " ride-sharing" services in a separate track.
If there are enough commonalities among them, we should indeed create a VehicleReservation or TransportReservation class. Same applies to Flight, TrainTrip, and BusTrip: common properties could be captured in a TransportTrip class holding concepts like departure/arrival, etc. 
Meanwhile, what shall we do with dropOffTime and dropOffLocations data properties? Add them into the TaxiReservation or add them in a new TaxiTrip class along with other properties about the course?
I have a slight preference towards creating a TaxiTrip/TaxiCourse class (esp. because we may not know about all the course details at the time of the reservation) but that may be a bit overkilling.
@vholland, @danbri, @chaals, @rvguha, @gmackenz, others ?
#### new comment by 1728037 ####
Shall I send a pull request for a TaxiCourse class - or something more general - then?
(@danbri, @vholland?)
#### new comment by 1186084 ####
As a result, do we have a schema for ride sharing rides that took place? Seeing the conversation ended in 2016.
#### new comment by 4714748 ####
A few thoughts:
"Taxi" means in many places a dedicated, licensed service that operates with special rules.
Then there are vehicles with drivers, which may or may not be taxis. Minicabs in the UK, uber services in many places, a chap driving down the street who will stop if you wave in many places, limo services and the like.
Uber services are often called shared rides, but they are not, in any obvious sense. Someone picks you up where you want them to, and drops you where you want them to, in a vehicle which offers what amounts to a private service for the passenger(s), as opposed to a shared ride in e.g. a minibus or a vehicle which simultaneously accepts other passengers for a different journey.
But in this case I am in favour of using the same term for uber, taxis, minicabs, limo services, and anything where someone else drives exclusively you and those you choose to somewhere you request a "taxi" or "PrivateVehicleHire" or something. Annotating the base type with some specific service details (provider-type, service provider, bus company, etc) where that makes sense seems more reasonable to me.
I would save the idea of a shared ride for services like US airport shuttles that may have fixed departure/arrival points, or offer drop-off/pickup at points of your choosing, but which differ from a private vehicle service in that other passengers may share the vehicle with you, whether going to the same or different destinations.
Note that I would suggest a service like a "hotel shuttle" that runs on a fixed route and takes passengers is actually the same as a regular bus - which shares many features with a train, scheduled airline flight, or ferry service.
Transport services for *things* should also align. From postal services for letters, to the people who hang around outside furniture shops and will take your big object in their van, or messenger / courier services.
#### new comment by 1186084 ####
From a brand perspective, at Lyft we seem to have an aversion from having our service referred to as "taxi". In the business ride sector, the term "ground transportation" is often used.
Regardless, I was looking into whether we could decorate our receipts with schema so they render better in Gmail, etc. and saw there's apparently no schema for this.
#### new comment by 986438 ####
@ikonst Don't worry about if we don't have schema yet for all this.  Just put together a strawman example proposal in any form or format for now (even simple text of the types and properties your thinking of) and link to the document or gist for all to review and make comments here.
#### new comment by 1728037 ####
Strawmen we discussed so far:
* Option 1:
Add dropOffLocation and dropOffTime in TaxiReservation, similarly to pickupLocation and pickupTime?
* Option 2:
Add such details in a new TaxiTrip class (i.e. similarly to BusTrip, TrainTrip, and Flight), and link to it from TaxiReservation via reservationFor?
#### new comment by 1728037 ####
This came up again while discussing product use cases around private vehicle trips, taxi trips, bus trip, train trips, flights, and cruises.
Any new thought on this @danbri @thadguidry @gmackenz @ikonst @chaals @vholland ?
(Also see #889, which is related)
#### new comment by 1186084 ####
At Lyft we've just finished launching [integration with multiple expense management systems](https://blog.lyft.com/posts/automatic-expensing-with-7-new-expense-management-partners). While we used a proprietary schema for this, it was my goal to revisit this after the launch to formalize a standard schema.
#### new comment by 170265 ####
I wish we could think of a good general word to avoid using Taxi for non-Taxis. I don't have a strong view on option 1 vs option 2, but would love to see us move forward with either if there's some rough consensus here. @ikonst - it would be great to see what you've done in this area.
(re the word "Taxi" this is a very heated topic in UK e.g. https://www.theguardian.com/technology/2016/feb/12/war-on-wheels-uber-driver-black-cab-driver-debate-london-taxi-trade ) 
#### new comment by 1186084 ####
Let's leave the question of "taxi" vs. "limo" vs. "ground transportation" for last, otherwise we risk bikesheding.
</t>
  </si>
  <si>
    <t>Description and sub-properties of 'productID'</t>
  </si>
  <si>
    <t xml:space="preserve">[`productID`](http://schema.org/productID) (Domain: `Product`, Range: `Text`):
&gt; The product identifier, such as ISBN. For example: `meta itemprop="productID" content="isbn:123-456-789"`.
---
### Description
I think it could use a more detailed description about the expected value. No expectation/recommendation, or does it have to use some format (like `prefix:value`)? 
And maybe it would be better to keep the description syntax-neutral (i.e., removing the Microdata example)?
See also @danbri’s [comment from 2014](https://github.com/schemaorg/schemaorg/issues/99#issuecomment-52653478):
&gt; http://schema.org/productID is vague too; what should it contain?
&gt; 
&gt; "What are the allowed prefixes? isbn? gtin? ean? jan? upc? sku? mpn? is the colon mandatory? Is the prefix case sensitive?"
&gt; (Matthias)
Some discussion (from 2015) about this starting at https://github.com/schemaorg/schemaorg/issues/428#issuecomment-93724706
### Sub-properties
Currently no property has `productID` as super-property. Would it work to add the "gtin" properties as sub-properties? They are also defined for `Offer`/`Demand`, but `productID` isn’t.
See also @mfhepp’s [comment from 2015](https://github.com/schemaorg/schemaorg/issues/428#issuecomment-93709711):
&gt; […] (same as productID is a superproperty to gtin13 etc.)
&gt; 
&gt; Note that the superproperty relations for productID are still missing in schema.org (but will follow)
</t>
  </si>
  <si>
    <t xml:space="preserve">#### new comment by 398765 ####
What is the difference between a productID of the form prefix:value and a PropertyValue where the name=prefix and value=value?
</t>
  </si>
  <si>
    <t>Feature Request: Subtypes of Webpage =&gt; AUP, TOS, Privacy, Shipping &amp; Refund</t>
  </si>
  <si>
    <t xml:space="preserve">Give search AI real data they may check for user experience. All of these are important to eCommerce and Web Privacy &amp; Security. The presence of these subtypes could assist AI develop scoring for a domain.
</t>
  </si>
  <si>
    <t xml:space="preserve">#### new comment by 26493779 ####
I agree there should be some type of PrivacyPolicyPage. There is already a TOS **property** (http://schema.org/termsOfService) which can be used with the types [@Service](https://schema.org/Service) and [@WebAPI](https://schema.org/WebAPI). There is also the property publishingPrinciples (http://schema.org/publishingPrinciples).
</t>
  </si>
  <si>
    <t>priceRange property is ambiguous</t>
  </si>
  <si>
    <t xml:space="preserve">Hello
The property schema.org/priceRange is ambiguous because it specifies text for a currency range. To use an example from the current docs, [schema.org/Hotel includes this property](http://schema.org/docs/hotels.html) with this example:
`
Room rates: &lt;span itemprop="priceRange"&gt;$100 - $240&lt;/span&gt;
`
The $ sign is ambiguous: Is it USD, CAD, AUD or...?
The schema.org/price [property and the accompanying example](http://schema.org/price) are much better:
`
&lt;span itemprop="priceCurrency" content="USD"&gt;$&lt;/span&gt;
&lt;span itemprop="price" content="1000.00"&gt;1,000.00&lt;/span&gt;
`
Can priceRange be update to be schema.org/PriceSpecification, which does include minPrice and maxPrice as numbers, as well as the the priceCurrency property that removes the ambiguity?
</t>
  </si>
  <si>
    <t xml:space="preserve">#### new comment by 671238 ####
You can simply use the price property with a range modeled as a PriceSpecification as it stands. priceRange is from the time before the more advanced price modeling from GoodRelations has been added to schema.org.
---
martin hepp
www:  http://www.heppnetz.de/
email: mhepp@computer.org
&gt; Am 15.08.2016 um 16:29 schrieb Pierre Far notifications@github.com:
&gt; 
&gt; Hello
&gt; 
&gt; The property schema.org/priceRange is ambiguous because it specifies text for a currency range. To use an example from the current docs, schema.org/Hotel includes this property with this example:
&gt; 
&gt; Room rates: &lt;span itemprop="priceRange"&gt;$100 - $240&lt;/span&gt;
&gt; 
&gt; The $ sign is ambiguous: Is it USD, CAD, AUD or...?
&gt; 
&gt; The schema.org/price property and the accompanying example are much better:
&gt; 
&gt; &lt;span itemprop="priceCurrency" content="USD"&gt;$&lt;/span&gt;
&gt; &lt;span itemprop="price" content="1000.00"&gt;1,000.00&lt;/span&gt;
&gt; 
&gt; Can priceRange be update to be schema.org/PriceSpecification, which does include minPrice and maxPrice as numbers, as well as the the priceCurrency property that removes the ambiguity?
&gt; 
&gt; —
&gt; You are receiving this because you are subscribed to this thread.
&gt; Reply to this email directly, view it on GitHub, or mute the thread.
#### new comment by 34682 ####
Ah gotcha, thanks. Maybe then stop using priceRange in the examples? The advanced price modeling is not that difficult and should really be the one standard way used in the examples IMO.
#### new comment by 170265 ####
+1 for retiring this in favour of a single idiom
#### new comment by 7320889 ####
A big thumbs up from me for this, but eh... 
To prevent having to spam a certain product forum after schema.org has made the changes, you might want to inform the sponsors upfront as there's currently not one that supports `schema.org/PriceSpecification` when it comes to rich snippets (and Google does support `priceRange`, don't know about Bing, Yandex or Yahoo though). 
#### new comment by 170265 ####
@jvandriel I'm sure the product forum(s) would be delighted to hear from you....
#### new comment by 482854 ####
In the `offer` specification the attribute `price` has an interesting description:
&gt; Usage guidelines:
&gt; Use the priceCurrency property (with ISO 4217 codes e.g. "USD") instead of including ambiguous symbols such as '$' in the value.
&gt; Use '.' (Unicode 'FULL STOP' (U+002E)) rather than ',' to indicate a decimal point. Avoid using these symbols as a readability separator.
&gt; Note that both RDFa and Microdata syntax allow the use of a "content=" attribute for publishing simple machine-readable values alongside more human-friendly formatting.
&gt; Use values from 0123456789 (Unicode 'DIGIT ZERO' (U+0030) to 'DIGIT NINE' (U+0039)) rather than superficially similiar Unicode symbols.
Maybe can help you
Cheers
#### new comment by 17980665 ####
&gt; Google does support `priceRange`
@jvandriel     It has (very recently, I think) started showing up as 'recommended' in the structured data testing tool, triggering a warning. I expect a lot of `localBusiness` owners will suddenly be wondering how many dollar signs to award to their software consultancy, law firm, vehicle hire place, etc.
#### new comment by 2337910 ####
I too would like to know, I presume it wouldn't matter if you use a $ or your local currency (providing a location is set).
Does a single $ represent 0-9 ?
$$ = 10-99 ?
$$$ = 100-999 ?
This thread contradicts that almost suggesting it's like a 5 star rating but for cost: http://stackoverflow.com/questions/40005100/what-is-the-pricerange-parameter-for-google-structured-data-reviews
Can we get some clarification on exactly what is necessary?
#### new comment by 153391 ####
A bit of clarification would go a long way. No need to change anything, just for someone in the know of how Google, ahem I mean 'the sponsors', actually interpret this value, to add some explanation in the docs.
I would guess based on the example that it's a 5 dollar-signs rating system, like star ratings, but with dollars. So currency would not matter. But without docs it's guesswork.
#### new comment by 2337910 ####
@danbri Do you have any idea on this, or, can you suggest somewhere/someone who would be able to provide answers? I've asked in WM forums, nobody has a clue.
#### new comment by 973543 ####
Lets ping some top contributors on this issue: @danbri, @RichardWallis, @vholland, @mfhepp, @twamarc, @unor.
As suggested earlier, Google JSON-LD testing tools is advising to include this field, e.g. https://search.google.com/structured-data/testing-tool/u/0/#url=https%3A%2F%2Fgo2cinema.com%2Fvenues%2Fvue-westwood-cross-1001132
&lt;img width="944" alt="screen shot 2017-07-17 at 15 32 36" src="https://user-images.githubusercontent.com/973543/28273070-313c9f9e-6b05-11e7-93b8-4c5f2e5970fa.png"&gt;
However, the directions, in terms of whats the data format is, are lacking.
How do I represent the cinema venue prices?
* As others suggested, the $$ digit representation does not make sense. All cinema venues will be either $ or $$.
* A range, such as $8-$16, does not make sense either, since currency is unknown.
#### new comment by 4692272 ####
I can't go into detail about how various consumers use this value, but for the reasons stated above, ```priceRange``` is of limited value.
Authors tend to interpret values like $$ based on their own domains, so a hotel with priceRange $$$ is not the same as a restaurant with priceRange $$$, or a hair salon with priceRange $$$.
If folks are interested in more precise schema, there were some suggestions earlier in the thread.
#### new comment by 1033730 ####
Regardless of how much the priceRange specification and description may benefit from improvement, the core issue here is _Google's_ warning message to webmasters, so it's contingent on them to clarify what their data expectations are here.
So I'd limit the ping to the Googlers, and limit the plea to "please urge your colleagues to address this long-standing ambiguity." :)
Two pertinent URL references here.
The longest-standing (or at least notable) thread in the Google Product Forums on priceRange (22 Dec. 2016).
priceRange for LocalBusiness, what is the preferred way to add this? - Google Product Forums
https://productforums.google.com/forum/#!topic/webmasters/ySYoZw0VRQA
For the record, the very knowledgeable Grace Massa Langlois provided this advice:
_I don't think marking up dollar symbols is what Google had in mind. The requirement is text therefore using the symbols is fine but you should markup the actual price range, for example, $20 to $80._
But subsequent code provided by Google in their [Reviews Data Type specification](https://developers.google.com/search/docs/data-types/reviews) - AFAIK the only reference to "priceRange" in all the Google Developers documentation (and the second URL I'll note) - where one will find in the example code for "Critic review examples &gt; Business reviews &gt; Embedded review", which suggests that "marking up dollar symbols" is precisely what Google is expecting. :)
`  "priceRange": "$$$",`
#### new comment by 4692272 ####
Questions/comments about how Google interprets markup should be taken to the Google developer forums.
#### new comment by 986438 ####
ALL - looks like most of the votes are in from my cursory glance that we deprecate `priceRange`.
So going forward we'll promote the use of the clearer PriceSpecification.
I am deprecating usage of `priceRange` and advising everyone I come in contact.
@Aaranged @jvandriel I'd say we go ahead and start voicing this.  The SDTT will catchup with our community power as it has in the past.
@danbri Are you OK with deprecating for next release ? Given the community has spoken and likes the idea of one idiom with PriceSpecification
#### new comment by 4692272 ####
Wouldn't it make more sense to add ```PriceSpecification``` to the range for  ```priceRange```? Simply deprecating leaves no analogous property for ```LocalBusiness```, etc.
#### new comment by 986438 ####
@vholland I won't use it or promote it unless its description is improved.  Confusing description "the price range of the business" versus something slightly more meaningful "the price range of products or services this business offers".  Even that is a loaded gun with an expectation that only some business types will actually bother seting a max price...others will simply ignore this because of worries of service competition.  I.E. it might work for bowling alleys, but doubtful for plumbers or fencing companies.  "our maximum fence price is $3000"..yeah...right
#### new comment by 2337910 ####
@Aaranged I am actually the author of the Google forums post you linked! As you can see, I didn't get any clarification, as for some reason you only get to speak to the middle men/women in that sub. And, in that case, I only got Grace's opinion on how the data was being used. There was no certainty behind that at all.
I appreciate going to Google direct is the best move to find out exactly what they're expecting, but, when there is literally nothing to go on from Google's side, surely the description from Schema.org is how Google would probably interpret the data?
[priceRange](http://schema.org/priceRange)
`The price range of the business, for example $$$.`
When that description about a property is incredibly vague, maybe you (Schema.org), and, Google, have had talks behind closed doors and forgot to let the public know how this data is meant to be used? Looking at Dan's Bio, it looks to me like schema &amp; google are merging?
Regardless, I think the idea of a property like that could of benefit to listings and such in the future, though, maybe a min/max/average value would be more beneficial?
#### new comment by 4692272 ####
I don't want to throw the baby out with the bath water. It seems like a few tweaks to the range and description would go a long way.
@joepagan suggested a range and average. In issue #1698, I proposed a ```MonetaryAmountDistribution```. Perhaps that would be useful here.
As for authors being able to be somewhat deceptive, that is beyond our scope. As @danbri often says, "We are providing the dictionary."
People can use that dictionary for all sorts of things. Nothing stops them from saying the maximum fence price is $3,000 only to find that is if you haul the pieces yourself and install it yourself. It is up to the consumers to figure out how to identify and deal with bad actors.
#### new comment by 986438 ####
@vholland Of course some data is better than none.  I'd be OK keeping it like I said, but only if we can help the publishers with clarity through tweaks, sure.  (not so sure about publishers pushing a stat distribution themselves with `MonetaryAmountDistribution` ...my feeling is that they give us the pricing data, and averages is acceptable... we as consumers of the data can then produce the stat distribution from learning algorithms, etc. and provide controls/filters to work with the sets, just like we all do for providing comparison shopping experiences)
So what's your suggestion for a better description ?  Let settle on that as a community first.
#### new comment by 153391 ####
I too think there is value in the `priceRange` propery as a simple 5-star system where the stars are dollars... which is how I interpret the current 'spec'.
How about we just change the description to:
&gt; 
&gt; The price range of the business expressed as one to five dollar symbols.
&gt; 
&gt; For example:  '$$$'
&gt;
&gt; One dollar means most inexpensive. Five dollars means most luxurious. 
&gt; Choose a rating that best describes the business relative to other comparable businesses in the region.
&gt; The dollar is used as an abstract money symbol here and does not actually relate to the currencies accepted by the business. 
&gt; 
Imho, this is just expressing explicitly what the current specification is *suggesting*.
#### new comment by 153391 ####
&gt; So I'd limit the ping to the Googlers, and limit the plea to "please urge your colleagues to address this long-standing ambiguity." :)
I'm not sure I agree with this. Google is warning that the `priceRange` property is an important part of the data as far as they are concerned. Ok that;s pretty clear. But how do they interpret that data?? Well, simple. They interpret it as is mandated by the spec. So let's check https://schema.org/priceRange .... Mmmmm now *that* is the ambiguous part!
Google's warning is clear. As an implementation it's not their job to specify how every part of schema.org should be interpreted. That's precisely what the specification is for! And in this case, the ambiguity is right here, so the issue belongs right here as well.
#### new comment by 2337910 ####
@Download 
&gt;The price range of the business expressed as one to five dollar symbols.
&gt;For example: '$$$'
&gt;One dollar means most inexpensive. Five dollars means most luxurious.
A Hotel may have a nice restaurant that serves a can of coke for £1, but, they may also have a room for £3000 per night. An electronics store may sell a stupidly expensive HDMI cable for £20, but, then sell an OLED TV for £10,000, and average sale may only be £500-1000.
In the past I have worked on a website where they sell items from a range of £30-500,000.
The problem with your suggestion is that it is NOT a range. This does not suggest a minimum &amp; maximum, only a maximum.
I do agree with the points in your second comment, as I've said previously I'm sure Google would look at a Schema.org definition when they haven't defined one themselves. And, in addition, it looks like a Google employee is involved in this very thread...
#### new comment by 671238 ####
we have a proper way of modeling all these patterns ever since the GoodRelations model was incorporated into schema.org. Imo, it makes no sense to reinvent the wheel in here.
Martin
---------------------------------------
martin hepp
www:  http://www.heppnetz.de/
email: mhepp@computer.org
&gt; Am 18.07.2017 um 20:33 schrieb joe &lt;notifications@github.com&gt;:
&gt; 
&gt; The price range of the business expressed as one to five dollar symbols.
&gt; For example: '$$$'
&gt; One dollar means most inexpensive. Five dollars means most luxurious.
&gt; 
&gt; A Hotel may have a nice restaurant that serves a can of coke for £1, but, they may also have a room for £3000 per night. An electronics store may sell a stupidly expensive HDMI cable for £20, but, then sell an OLED TV for £10,000.
&gt; 
&gt; I recently did a site where they sell items from £30-500,000.
&gt; 
&gt; The problem with your suggestion is that it is NOT a range. This does not suggest a minimum &amp; maximum, only a maximum.
&gt; 
&gt; —
&gt; You are receiving this because you were mentioned.
&gt; Reply to this email directly, view it on GitHub, or mute the thread.
&gt; 
#### new comment by 4692272 ####
tl;dr: We should change the definition of ```priceRange``` to "the average price of products or services this business offers". If people feel the need to express the average price as a quantitativeValue, we should expand the range to allow for that.
To clear something up, my understanding of ```priceRange``` and the understanding reflected in the data is not what is the range of prices offered across the spectrum of products offered. It would not be £20 - £10,000 as listed in an earlier example.
Instead, it is more along the lines of what can the average client expect to pay at this establishment. That is most often expressed in a number dollar signs. The convention has not been established for schema.org. Two conventions are Facebook and Zagat.
Facebook business pages use:
$ = inexpensive
$ = average/moderate
$$$ = expensive
Zagat uses a similar scale, but adds
$$$$ = very expensive
Note that the definitions are not based on quantitative values and are a reflection of the domain. In other words, if there are two Facebook pages: one for a hair salon and one for a restaurant, they may each use "$$" as their ```priceRange```, but mean very different quantitative values.
#### new comment by 153391 ####
&gt; The problem with your suggestion is that it is NOT a range. This does not suggest a minimum &amp; maximum, only a maximum.
First of all, 'my suggestion' is basically what the spec currently says, apart from the min and max values of 1 vs 5 dollar symbols (the spec currently gives no indication of possible values except for the `'$$$'` example).
Second of all, I feel like you are completely overthinking this.
&gt; A Hotel may have a nice restaurant that serves a can of coke for £1
`priceRange` should answer only one question: Is this a cheap or an expensive hotel?
Now some hotels may like to advertise themselves as cheap, then try to sell you a can of coke for $ 10,-... But as stated before, that's not our problem. On the other hand, an exclusive 5 star hotel will probably not want to advertise itself as cheap... Whereas a cheap motel will not want you to think it is expensive. So both will pick different ratings. 
And yes, it is a range. Two hotels being in the range 'cheap hotels'  (one dollar symbol) does not mean the rooms will have the exact same prices. It just means they will both be cheap as compared to other hotels in the area.
@vholland Thank you! What you are describing is exactly what I had in mind, based on the current spec text. Except you seem to opt for 1 .. 4 dollar symbols instead of 1 .. 5. I think the difference there is subtle so both would probably work fine. 5 dollar signs may be a bit 'safer' as it includes any existing data with 5 dollar symbols whereas the other way around would mean people who chose a 5 symbol rating system will suddenly have 'invalid' values.
&gt; we have a proper way of modeling all these patterns ever since the GoodRelations model was incorporated into schema.org. Imo, it makes no sense to reinvent the wheel in here.
`priceRange` is already in the spec. No one is inventing anything here. Either deprecate it (and wait for months/years until all tools catch up) or just write down what this thing is currently doing as far as we can tell based on the spec and use in the field. My vote is for the latter as it should be quicker to do and is imho much more productive than deprecating it. Many times a 4/5 symbol rating is all we need to be able to e.g. rank restaurants from cheap to expensive.
&gt; We should change the definition of priceRange to "the average price of products or services this business offers". If people feel the need to express the average price as a quantitativeValue, we should expand the range to allow for that.
Here I disagree. As pointed out before, interpreting `priceRange` as a literal min-max range makes no sense. Because saying that a restaurant has a price range of $1-$299, without specifying that the $1 is for a bottle of coke and the $299 is for a group arrangement for 4 people tells you absolutely nothing about the main question of 'is this an expensive restaurant?'. But it does make everything a whole lot more complex, drags in currency issues etc. So I ask what is the value of that? We have `Offer` where we can specify all that, with issues like currency resolved (but unfortunately [not VAT](https://github.com/schemaorg/schemaorg/issues/380)). 
A 5 dollar symbols rating system offers a clear, though limited, value in that it allows us to group e.g. restaurants into 5 distinct price ranges. Often, that's enough. If I just want a quick bite, I'm opting for a cheap restaurant and I'm ok with a wiener schnitzel or hamburger. But if I want to celebrate my wedding anniversary with my wife, I want to make it something special so I filter out the cheap places to find a 'fancy' restaurant. It's that simple. The one example we have in the spec right now clearly indicates that intent and we must assume authors using schema.org will have interpreted it that way. Whether the rating should be 4-star or 5-star is anyone's guess, but I'm proposing we choose 5-star as it's inclusive (e.g. backward compatible) and used often (for e.g. hotels, movies etc). Crude as this system is I don't think many authors will have assumed a 10 star rating system and have values like `'$$$$$$$$$$'`.
### proposal
&gt; **`priceRange`**
&gt; The average price of products or services this business offers, expressed as one to five dollar symbols.
&gt;
&gt; For example: '$$$'
&gt;
&gt; One dollar symbol means most inexpensive. Five dollar symbols means most luxurious.
&gt; Choose a rating that best describes the business relative to other comparable businesses in the region.
&gt; The dollar is used as an abstract money symbol here and does not actually relate to the currencies accepted by the business.
&gt; For backward compatibility, tool implementors are encouraged to accept alternative currency symbols here and interpret them as if they were dollar symbols. Authors are encouraged to limit themselves to dollar symbols as it prevents any confusion with `currenciesAccepted`.
This proposal is much, much more explicit than the current spec text, *without actually changing the current suggested meaning*. As such it shouldn't be very controversial. The only authoritative example we have to go on at the moment is the example of `'$$$'` and it leaves us not much choice but to conclude that we are looking at a 'some amount of dollar symbols' system here. The questions that then come up are 'how many dollar symbols max?' and 'can we use other currencies' etc. We should try to answer those questions instead of completely changing the meaning of the field, or scrapping it all together.
If the community could reach consensus on this, I would be willing to create a PR for it.
#### new comment by 153391 ####
@RichardWallis Any thoughts? I am asking you because I noticed you have 'issue closing powers'...  Should I whip up a PR?
#### new comment by 13315406 ####
I would suggest proposing a new definition for the property and, if you don't get shot down, turn it into a PR.
I tend to agree with you about 1 - 5 dollar symbols - it's sort of analogous with 1-5 star ratings.
As to values:
   $ = inexpensive
   $$ = average/moderate
   $$$ = expensive
   $$$$ = very expensive
   $$$$$ = if you have to ask the price, you can't afford it*
\* _Apparently attributed to J. P. Morgan, although disputed_
#### new comment by 153391 ####
Thanks for your quick response @RichardWallis !
&gt; I would suggest proposing a new definition for the property
Do you say that because you feel there is something wrong/missing from the definition I proposed above?
I got no negative response to it and two 'likes' so I think if I would turn it into a PR it would be more or less exactly what I wrote on July 19. Do you feel a PR would stand a chance of getting merged?
#### new comment by 13315406 ####
Ok go for it and see what the reaction is.
#### new comment by 153391 ####
Any tips how to get started? Docs are generated from some definition I guess? What file(s) should I be editing you think?
#### new comment by 7691552 ####
you may find the following "schema.org in practice" articles: part 1, 2, and 3, a help in how you can try/test things locally, and the HowWeWorkdocument for general background.
~Richard
&gt; On 12 Sep 2017, at 20:45, Stijn de Witt &lt;notifications@github.com&gt; wrote:
&gt; 
&gt; Any tips how to get started? Docs are generated from some definition I guess? What file(s) should I be editing you think?
&gt; 
&gt; —
&gt; You are receiving this because you are subscribed to this thread.
&gt; Reply to this email directly, view it on GitHub, or mute the thread.
&gt; 
#### new comment by 7691552 ####
you may find the following "schema.org in practice" articles: part 1, 2, and 3, a help in how you can try/test things locally, and the HowWeWorkdocument for general background.
~Richard
&gt; On 12 Sep 2017, at 20:45, Stijn de Witt &lt;notifications@github.com&gt; wrote:
&gt; 
&gt; Any tips how to get started? Docs are generated from some definition I guess? What file(s) should I be editing you think?
&gt; 
&gt; —
&gt; You are receiving this because you are subscribed to this thread.
&gt; Reply to this email directly, view it on GitHub, or mute the thread.
&gt; 
</t>
  </si>
  <si>
    <t>Feature Request: JSON+LD example for Organization w/ Logo using ImageObject</t>
  </si>
  <si>
    <t xml:space="preserve">Show basic Org json+ld with logo itemprop using imageobject =&gt; contenturl, width:auto, height:auto
</t>
  </si>
  <si>
    <t>Consider datacite wrt Dataset vocab</t>
  </si>
  <si>
    <t xml:space="preserve">https://schema.datacite.org/
</t>
  </si>
  <si>
    <t xml:space="preserve">#### new comment by 170265 ####
Also http://www.nationalarchives.gov.uk/PRONOM/Default.aspx maybe oais too
#### new comment by 327651 ####
Slightly on-topic, a W3C workshop:
&gt; The need to describe data with metadata is well understood: the problem is how best to do it. There are many answers to that question which in itself creates a further problem: with so many standards to choose from, which one should I use to describe my data? With so many is use, which one(s) should I build my application to look for?
&gt; 
&gt; Topics for the workshop include, but are not limited to:
&gt;     Approaches to dataset descriptions
&gt;     Experience of using DCAT and/or other dataset description vocabularies
&gt;     Defining and using metadata profiles
&gt;     Discovering metadata profiles
&gt;     Providing and using metadata in multiple profiles for multiple contexts
&gt;     Experiences of developing, managing and mapping vocabularies.
&gt; 
&gt; Smart Descriptions &amp; Smarter Vocabularies (SDSVoc)
&gt; 30 November - 1 December, CWI, Amsterdam Science Park
&gt; https://www.w3.org/2016/11/sdsvoc/
I hope that the schema.org developers will be represented there !
</t>
  </si>
  <si>
    <t>'logo' for 'WebSite'</t>
  </si>
  <si>
    <t xml:space="preserve">The [`logo` property](http://schema.org/logo) can be used on `Brand`, `Organization`, `Place`, `Product`, and `Service`. 
Proposal: Add [`WebSite`](http://schema.org/WebSite) as domain.
While the logo could be applied to the `Organization` entity for company websites etc. (they typically have the same logo for the organization and the website), many websites are not published by an organization (e.g., personal sites), but still have a logo.
</t>
  </si>
  <si>
    <t xml:space="preserve">#### new comment by 11330577 ####
Note: Goodle SDTT currently does not accept logo on `@Service`. A moderator on the Google WebMaster forum is looking into it.
#### new comment by 170265 ####
@jaygray0919 do you have a link to the Webmaster forum thread?  The moderator may not be aware that SDTT didn't get updated to schema.org v3.0 (which generalized logo to apply on Service, see [release notes](http://schema.org/docs/releases.html#g1005) and #1005). This was due to the unfortunately buggy nature of the release, hopefully we'll be back on track with 3.1 soon.
#### new comment by 170265 ####
Re Website, that seems reasonable to me, although it'll open us up to reasonable questions about favicon etc. 
#### new comment by 11330577 ####
@danbri 
Yes Sir
https://productforums.google.com/forum/#!topic/webmasters/NOr6L__fsm4;context-place=topicsearchin/webmasters/category$3Astructured-data%7Csort:relevance%7Cspell:false
</t>
  </si>
  <si>
    <t xml:space="preserve">Sub Property and Super Property missing docs, data model, &amp; getting started </t>
  </si>
  <si>
    <t xml:space="preserve">I crawled through the site and did not find official info on the WHAT or USE of  Sub Property or Super Property.  Web developers typically will not understand this and we need to give clear examples and documentation in various areas of the site.
**Provide sections for explaining Sub Property and Super Property on:**
- Data Model http://webschemas.org/docs/datamodel.html
- Getting Started http://webschemas.org/docs/gs.html
- Meta https://meta.schema.org/  (this one hopefully addressed with #1267)
</t>
  </si>
  <si>
    <t xml:space="preserve">#### new comment by 170265 ####
Good point.
@rvguha how about you take this one? At least an appendix to datamodel.html would be useful, more for would-be schema designers than for publishers/webmasters.
BTW, here's what we have (in nquads, i.e. triples plus a layer indicating core or extension):
14:06 $ grep subPropertyOf data/releases/3.1/all-layers.nq &gt; ~/Desktop/subproperties.txt
https://gist.github.com/danbri/6bc3ee96ffb2a8b340dda2aacba2977a
</t>
  </si>
  <si>
    <t>Add serviceEmail, serviceTextChat, serviceMobileApp to ServiceChannel</t>
  </si>
  <si>
    <t xml:space="preserve">Implements issue (#1265)
</t>
  </si>
  <si>
    <t>Restore material property as a superproperty of artMedium, applicable to Product, CreativeWork</t>
  </si>
  <si>
    <t xml:space="preserve">Many things beyond VisualArtwork have materials that can be described. We had  http://schema.org/material for VisualArtwork but it was renamed to give us http://schema.org/artMedium.
Proposal here is to bring back 'material' as a superproperty of artMedium but applicable to more types of thing (suggest Product + CreativeWork).  Definition would be "A material that something is made from. "typical values would be: leather, wool, cotton, paper." (Text/URL, to allow for controlled vocabulary). 
(The property would be repeated for multiple values, rather than parsing out comma-separated lists.)
/cc @lazaruscorporation re VisualArtwork and @mfhepp re Product
</t>
  </si>
  <si>
    <t xml:space="preserve">#### new comment by 170265 ####
/cc @RichardWallis re bib.schema.org + archives etc perspective on CreativeWork materials
#### new comment by 170265 ####
Given that we have already allocated the term /material, I've convinced myself that this is a good idea (and better than wasting it with a redirect). Implemented for review:
http://webschemas.org/material
#### new comment by 986438 ####
@danbri Useful bits from Wikidata
[material used - material the subject is made of or derived from](https://www.wikidata.org/wiki/Property:P186)
[product - material or product produced by a business, industry, facility, or process](https://www.wikidata.org/wiki/Property:P1056)
[source of material - place the material used was mined, quarried, found, or produced](https://www.wikidata.org/wiki/Property:P2647)
More here: https://www.wikidata.org/w/index.php?search=material&amp;title=Special:Search&amp;fulltext=1&amp;searchToken=em9upypo12icyoifkmw74wctz
Some of the See Also properties are:
natural product of taxon
fabrication method
manufacturer
source of material
has part
#### new comment by 6061514 ####
I have no problem with this. In fact I think that VisualArtwork should be changed so that it just uses the proposed "material" property inherited from CreativeWork rather than having a specific "artMedium" property.
My reasoning can be seen on the second example I provided on the http://schema.org/VisualArtwork page - Tracey Emin's "My Bed" art installation, where the values of "artMedium" are:
```
  "artMedium": "bedsheets",
  "artMedium": "condoms",
  "artMedium": "a pair of knickers",
  "artMedium": "pair of slippers",
  "artMedium": "bed"
```
Simply put, there is no difference (these days) between an "art medium" and a more general "material". 
But if we don't want to deprecate "artMedium" then that's fine - publishers can always choose to use the inherited "material" property" instead as it simply means the same thing.
#### new comment by 13315406 ####
I support the proposal to resurrect material with a domain of CreativeWork and Product - it is not just VisualArtworks that are made from stuff.
My inclination is to keep artMedium as the value it adds is a more art based description of the item.  This could help enhanced description e.g:
material: Canvas
artMedium: Watercolour
#### new comment by 6061514 ####
Hi Richard
Re. your example, "canvas" would actually be the property of a VisualArtwork's "artworkSurface" property, not it's "artMedium" property.
The typical way a piece of 2-dimensional artwork is described is "medium ON surface" - e.g. Oil on Canvas, Pencil on Paper, Watercolour on Board, etc.  VisualArtwork currently models this using "artMedium" on "artworkSurface", for example:
`&lt;li&gt;Materials:
  &lt;span itemprop="artMedium"&gt;oil&lt;/span&gt; on &lt;span itemprop="artworkSurface"&gt;canvas&lt;/span&gt;
&lt;/li&gt;`
#### new comment by 13315406 ####
Hi Paul,
Thanks for correcting me on that.
#### new comment by 6061514 ####
As such, I think we should extend the Proposal slightly to bring back 'material' as a superproperty of _both_ artMedium _and artworkSurface_ - they're both materials, just playing different roles in a piece of visual artwork.
#### new comment by 170265 ####
Interesting idea, thanks @lazaruscorporation - let's do that. It will then look almost as if we planned it ;)
Is defining material as  "A material that something is made from, e.g. leather, wool, cotton, paper." adequate for both subproperties?
#### new comment by 6061514 ####
Sounds good to me
#### new comment by 13315406 ####
+1
#### new comment by 170265 ####
Prematurely closed the issue, but I think this is looking good:
http://webschemas.org/material
Please take a look, @chaals @nicolastorzec @shankarnat @tmarshbing @scor @vholland @rvguha (and @mfhepp is on vacation...).
#### new comment by 170265 ####
I suggest we also edit or add a quick example of a creativework (e.g. sculpture) and/or product, to illustrate the resurrected superproperty. Contributions welcomed...
#### new comment by 986438 ####
@danbri @lazaruscorporation @RichardWallis
Let's also allow artMedium and artworkSurface to expect a type of Product.
That way artists, museums, art historians get manufacturer and other nice properties for describing VisualArtwork's for free.  My wife only does her colored pencil drawings with Prismacolor pencils.  Dr. Pepper bottling company has some art in their museum that only includes Dr. Pepper bottles (not Pepsi or Coca-cola)
#### new comment by 4692272 ####
+1 to the change at http://webschemas.org/material
I also like the idea of extending the range to include Product, so if someone decides to create a sculpture inspired by Andy Warhol's Campbell's Soup Cans, we describe that.
#### new comment by 986438 ####
@vholland Actually you cannot do that currently.  There is no form of 'inspiredBy' property on CreativeWork ( @RichardWallis how did the bib group miss this? ) and that is an added need from what I can see.  Someone open an issue for that please.
#### new comment by 4692272 ####
Right. Currently, I cannot specify the sculpture was inspired by the Warhol piece and I cannot specify I am using Campbell's soup cans as the medium (other than as text).
#### new comment by 170265 ####
http://schema.org/isBasedOn is in that direction but with a more concrete and less inspirational tone.
#### new comment by 13315406 ####
The Bib group I seem to remember were not inspired to come up with such a term, which is not a common one in bibliographic metadata I believe.  isBasedOn would be more appropriate there.
I personally agree that inspiredBy would be a useful addition. 
In isolation, does extending the range of material to include Product make sense or are we being a bit edge-case here? Or are we looking for another subtype of material createdWith? createdFrom? (with  Product in its range)?
#### new comment by 170265 ####
It does feel a little corner-case, but if it also helps bridge these two fairly separate corners of schema.org it could be of value. Are there any art-making-and-sharing sites where people catalogue their materials in such obsessive detail that this product data could actually be available?
#### new comment by 6061514 ####
I'd rather not add another createdWith/createdFrom subtype of material - I would have thought that 'material' (or the more specialised 'artMedium' for VisualArtwork) is enough - the value of 'artMedium' can be set as a Text value of "Dr. Pepper bottles"
&gt; Are there any art-making-and-sharing sites where people catalogue their materials in such obsessive detail that this product data could actually be available?
Not obsessively by brand, but they do by controlled vocabulary (which is already permitted, as described in my blog post on integrating schema.org/VisualArtwork with the Getty AAT Vocabs (esp. artMaterial and artworkSurface) - http://www.lazaruscorporation.co.uk/blogs/arts-tech/posts/getty-aat-linked-open-data-in-schemadotorg-visualartwork)
Here's a live example (of mine!) that actually does name the brand of paper: http://www.lazaruscorporation.co.uk/artists/paul-watson/drawings/the-procession-drawing
and here's the relevant markup:
`&lt;span property="schema:artMedium" resource="http://vocab.getty.edu/aat/300022414"&gt;Charcoal&lt;/span&gt; on &lt;span property="schema:artworkSurface" resource="http://vocab.getty.edu/aat/300014172"&gt;Paper (Fabriano 'Five' 300gsm)&lt;/span&gt;`
The controlled vocabulary link is just to the record for "printing paper", but the text value of the artworkSurface does mention the paper brand (and its weight).
#### new comment by 986438 ####
@danbri Yes, there are many.  Mostly museums, like The Met, have all that data and include it online sometimes (with our without markup).  Here's an example where you have an artMedium that is a cigarette pack...manufactured by Hassan Cigarettes way back in the day.
http://www.metmuseum.org/art/collection/search/397122?sortBy=Relevance&amp;amp;what=Baseball+cards&amp;amp;ft=*&amp;amp;pg=1&amp;amp;rpp=20&amp;amp;pos=21
and Bakelite (a brand)
http://www.metmuseum.org/art/collection/search/487125?sortBy=Relevance&amp;amp;when=A.D.+1900-present&amp;amp;what=Plastic&amp;amp;ft=*&amp;amp;pg=1&amp;amp;rpp=20&amp;amp;pos=35
and Lurex (a brand of metallic yarn)
http://www.metmuseum.org/art/collection/search/481111?sortBy=Relevance&amp;amp;when=A.D.+1900-present&amp;amp;what=Plastic&amp;amp;ft=*&amp;amp;pg=1&amp;amp;rpp=20&amp;amp;pos=25
Watches are another. Specifically Pocket Watches that were etched or inscribed by an artist, where some museums have the artMedium as the watch manufacturer and the artist name who designed or inscribed the scene on the back of the watch.
And the other way around, but not directly using artMedium but instead MTE...Herman Miller furniture is an MTE with SFMOMA in their database (but not shown in web schema), in that they class some of the furniture as both Art and Furniture.
#### new comment by 6061514 ####
@thadguidry I guess once you're out of the realm of fine art and into collectables then maybe brand is more important.
In the 1st Met Museum link the artMedium is not a cigarette pack (according to the Met site) but rather "Commercial lithographs with half-tone photograph". The artworkSurface (not listed on the page) would probably be "cardstock". It's the Publisher (already a property of CreativeWork and VisualArtwork) that is Hassan Cigarettes.
However I can't dispute the fact that 2 of the materials in the other 2 links - Bakelite and Lurex - are brand names of materials.
So if you're convinced that we should extend the range of possible values of "artMedium" and "artSurface" to include Product in addition to Text and URL then I certainly won't object.
However I'd suggest that we define the expected types in the proposed superproperty "material" (material would therefore expect Text, URL, or Product), and these expected types will then automatically be inherited by its child properties of "artMedium" and "artSurface".
One last question (playing Devil's Advocate) - perhaps material/artMedium should have an expected type that is wider than "Product" - maybe "Thing" (which would allow the use of a Product, since Product is the child of Thing).
#### new comment by 170265 ####
Yup makes sense to do it at the 'material' level.
#### new comment by 170265 ####
Ok, Product added as a value for "material": http://webschemas.org/material
I think we're done, although an example would be welcome.
#### new comment by 986438 ####
@danbri And to that end, we really don't explain usage of sub properties or super properties.... so #1301 
#### new comment by 1728037 ####
No issue with restoring "material" and its sub properties.
In addition, I'm with @vholland regarding "isInspiredBy": i.e. beyond [isBasedOn](https://schema.org/isBasedOn), adding something like "isInspiredBy" would be interesting and useful to explicitly link related entities together. 
Initial use case:
- Goal: Capture that artists and creative works can be inspired by other artists and works
- Domain: Person, PerformingGroup, CreativeWork
- Range: Person, PerformingGroup, CreativeWork
Expanded use case:
- Domain/Range could be expanded to any artifact and most things thing
- E.g. products inspired by another products, buildings inspired by sculptures or land formations...
</t>
  </si>
  <si>
    <t>Suggest EndorsementRating subtype of Rating to indicate supportive ratings</t>
  </si>
  <si>
    <t xml:space="preserve">Currently we have "Rating: A rating is an evaluation on a numeric scale, such as 1 to 5 stars."
Suggest amending to "an evaluation, commonly on a numeric scale", and creating a subtype EndorsementRating with definition "A positive rating that expresses a positive evaluation or endorsement."
Justification: some situations e.g. "pick of the week" critic's reviews, are implicitly positive. However if a numeric scale is not used, it is impossible to tell that the Rating should be taken as an endorsement.
We should also note that Rating is associated with some properties e.g. bestRating that assume a numeric scale ("The highest value allowed in this rating system. If bestRating is omitted, 5 is assumed."). We may need to soften this language to deal with non-numeric, non-scaled endorsement ratings (if necessary an unscaled endorsement can be seen as implicitly 5/5).
A related option would be for a Text-values of http://schema.org/ratingValue (e.g. "Critic's pick") to indicate a non-scalar system, in which case bestRating and worstRating would say "if bestRating is omitted and ratingValue is a number, 5 can be assumed."
Nearby: #780 for starRating discussion
/cc @gmackenz 
</t>
  </si>
  <si>
    <t xml:space="preserve">#### new comment by 986438 ####
@danbri So this idea would also allow someone like me, an avid PC Gamer on Steam to express that I 'Recommend' this game ? 
```
&lt;div style="clear: left;"&gt;&lt;/div&gt;
    &lt;div class="review_box"&gt;
      &lt;div class="header"&gt;2 of 8 people (25%) found this review helpful&lt;/div&gt;
      &lt;div style="clear: left;"&gt;&lt;/div&gt;
      &lt;div class="review_box_content"&gt;
        &lt;div class="leftcol"&gt;
          &lt;a href="http://steamcommunity.com/app/232810"&gt;
            &lt;img src="http://cdn.akamai.steamstatic.com/steamcommunity/public/images/apps/232810/e2a7637399293a7d2406157e6e4b833d519526ec.jpg" /&gt;
          &lt;/a&gt;
        &lt;/div&gt;
        &lt;div class="rightcol"&gt;
          &lt;div class="vote_header"&gt;
            &lt;div class="thumb"&gt;
              &lt;a href="http://steamcommunity.com/id/thadguidry/recommended/232810/"&gt;
                &lt;img src="http://steamcommunity-a.akamaihd.net/public/shared/images/userreviews/icon_thumbsUp.png" width="44"
                height="44" /&gt;
              &lt;/a&gt;
            &lt;/div&gt;
            &lt;div class="title"&gt;
              &lt;a href="http://steamcommunity.com/id/thadguidry/recommended/232810/"&gt;Recommended&lt;/a&gt;
            &lt;/div&gt;
            &lt;div class="hours"&gt;26.9 hrs on record&lt;/div&gt;
          &lt;/div&gt;
          &lt;div class="early_access_review tooltip"
          data-tooltip-content="This review was written while Godus was marked as Steam Early Access"&gt;Early Access Review&lt;/div&gt;
          &lt;div class="content"&gt;THIS GAME BRINGS WITH IT ONE OF THE MOST DEFINING MOMENTS IN PC GAMING HISTORY.
```
#### new comment by 170265 ####
The sketch came less from thinking about +1/Like/etc in the social network / media sense, more like review+rating in a newspaper or blog. But perhaps they're pretty much the same.
#### new comment by 170265 ####
I've had a go at implementing this in pending, and in doing so articulating how this relates to EndorseAction.
-&gt; http://pending.webschemas.org/EndorsementRating
If we go for this, let's also update and link from http://schema.org/EndorseAction too.
How does this look?
</t>
  </si>
  <si>
    <t>Proposal of a Menu/menuItems schema?</t>
  </si>
  <si>
    <t xml:space="preserve">Currently for Restaurants and FoodEstablishments there is a menu item:
http://schema.org/Restaurant
menu
Text  or URL
Either the actual menu or a URL of the menu.
But no schema for the menu(s) and menu items themselves.
For example usage, google a restaurant name + menu such as https://www.google.com/?ion=1&amp;espv=2#q=two%20urban%20licks%20menu
You'll see the data of a menu being used in the rich formatting.
Is anyone developing the menu and menuItem schema? If not, how does one propose?
</t>
  </si>
  <si>
    <t>#### new comment by 7320889 ####
What if we added `schema.org/OfferCatalog` to `schema.org/menu`'s expected value? 
Than we could write something like this:
```
&lt;script type="application/ld+json"&gt;
{
  "@context":"http://schema.org/",
  "@type":"Restaurant",
  "name":"TWO urban licks",
  "description":"TWO serves wood-fired meats and fish served in a high-energy, open kitchen featuring fiery American Food.Executive Chef at TWO, Cameron Thompson gets to let his creativity shine as his passion for innovation and desire to exceed diners’ expectation enliven the “Fiery American Cooking” praised by Atlantans year after year. All of the small plates are ideal for sharing or savoring on your own. A few of the menu’s highlights include the Salmon Chips, loaded with short smoked salmon, chipotle cream cheese, capers, and red onion; Lamb Lollipops served with grape chile jam and goat cheese; entrée options include Pork Shoulder with NY baked cheddar macaroni and pork jus; and the Bronzed Sea Scallops served over smoked gouda grits in a tomato broth.",
  "url":"http://places.singleplatform.com/two-urban-licks/menu",
  "menu":
  [
    {
      "@type":"OfferCatalog",
      "name":"Main menu",
      "itemListElement":
      [
        {
          "@type":"Offer",
          "currency":"USD",
          "price":"10",
          "itemOffered":
          {
            "@type":"Recipe",
            "name":"Salmon Chips",
            "recipeIngredient":["smoked salmon","chipotle cream","cheese","caper","red onion"]
          }
        },
        {
          "@type":"Offer",
          "currency":"USD",
          "price":"12",
          "itemOffered":
          {
            "@type":"Recipe",
            "name":"Little Necks",
            "recipeIngredient":["steamed clams","mezcal","charred jalapeno","smokey bacon"],
            "nutrition":
            {
              "@type":"NutritionInformation",
              "name":"*",
              "description":"these items fall under the consumer advisory for raw or undercooked meats or seafood. consuming raw or undercooked meats, poultry, seafood, shellfish, or eggs may increase your risk of food borne illness"
            }
          }
        }
      ]
    },
    {
      "@type":"OfferCatalog",
      "name":"Brunch menu",
      "itemListElement":
      [
        {
          "@type":"Offer",
          "currency":"USD",
          "price":"10",
          "itemOffered":
          {
            "@type":"Recipe",
            "name":"Salmon Chips",
            "recipeIngredient":["short smoked salmon","chipotle cream cheese","capers","red onion"]
          }
        },
        {
          "@type":"Offer",
          "currency":"USD",
          "price":"6",
          "itemOffered":
          {
            "@type":"Recipe",
            "name":"Brioche Beignets",
            "recipeIngredient":["confectioner's sugar","coffee cream"]
          }
        }
      ]
    }
  ]
}
&lt;/script&gt;
```
Note:
I used a places.singleplatform.com example as Google uses it for menu links in its Knowledge Graph panels, so it's an example based on something that's already out there, minus the markup.
#### new comment by 1135515 ####
I think that gets very, very close to what I was envisioning.
A few things I'd also consider:
- days/times when menu is being served
- dates or date ranges when menu is available (special menus for holidays, as well as seasonality)
- dairyfree, glutenfree, vegan, etc. for items
- calorie counts for items
- add-on items with pricing (add chicken to your salad, +$5)
and p.s. great to connect with you here as well as google+ ;)
#### new comment by 11649720 ####
I don't love it but I don't hate it, @jvandriel.  :-)  I've been kicking around some ideas myself lately as I'd love to see a more robust way to mark up restaurant menus.  But to be honest, I'm not a fan of the MTE Product-Recipe.  I think those are two very different entities in the eyes of search engines.  Maybe I'm wrong.  But I would much rather push for a few new properties and types such as menu &gt; URL or Menu, MenuItem, FoodItem, DrinkItem (just throwing out some initial ideas off the top of my head).  We could then include some of the appropriate Recipe properties and types as well such as recipeIngredient, suitableForDiet, etc.
I know that one of the arguments against creating new properties and types specifically for a certain entity is the desire to keep schema.org streamlined.  But when you consider the vast number of restaurants in the world, we could argue that it might be worth exploring and developing a bit more because of the potential use and benefits.
#### new comment by 7320889 ####
I have to say I don't have anything fixed in mind. Just thought I'd throw an example in there as a starting point. Tinker with it as much as you want to illustrate what you like to see yourself, maybe that way we can come to a proper proposal (and wider consensus).
#### new comment by 1135515 ####
Is there a link to a formatting method that I should use to formulate a proposal?
#### new comment by 1135515 ####
Along similar lines to above... (sorry for formatting, doing in spreadsheet)
A few notes:
- 1 restaurant can have multiple menus.
- Menus should have a start date and end date (optional), for seasonality and whatnot, as well as special events and holiday menus
- Menus, such as a dinner menu, should have a time range for when that menu is relevant
- Menu items should have an optional classification for things like gluten-free, paleo, vegan, etc.
- Menu items should have add-on elements
@type   Restaurant  
name    Dave's Restaurant  
description serves wood-fired meats and fish served in a high-energy, open kitchen featuring fiery American Food.  
url http://www.davesbarandgrill.com  
telephone  
menu  
    @type   menuCatalog  
    name    new years dinner menu  
    menuHours   Tu-Sa 16:00-22:00  
    startDate   2015-12-31  
    endDate 2016-01-01  
    currency    USD  
    items  
        @type   menuItem  
        name    Roast Beef  
        description a big slab of roast beef with chipoltle cream  
        section main course  
        itemIngredients beef, chipolte cream, cheese, capers, red onion  
        itemCalories    650  
        classification  [vegetarian,vegan,gluten-free,paleo]  
        price   18  
        additionals  
            @type   menuItemAdditional  
            name    potatoes  
            description roasted red potatoes  
            price   3                                                                                   
#### new comment by 4692258 ####
Great to see interest about Menus, I too have been recently working on a
proposal for expanding Menus.
I'd like to propose we expand the current property 'menu' on 'Restaurant'
to be either allow a URL or a new type 'Menu' that inherits from Thing &gt;
CreativeWork
Menu would have two new properties:
  hasMenuSection --&gt; MenuSection (aka MenuCatalog from above)
  hasMenuItem --&gt; MenuItem
MenuSection inherits from Thing &gt; CreativeWork
  Through CreativeWork and Thing you can assert name and from offers:
availability information and much more.
MenuItem  inherits from Thing &gt; CreativeWork
  add specific properties for suitable for diet (RestrictedDiet), allergens
(allergenPresent &amp; allergenAbsent that point to a new Intangible &gt; Allergen
that has a list of common food allergens) and nutrition
(NutritionInformation)
  offers can contain all the pricing, variations with pricing and other
specific data to a dish or drink. I think the previous example of
menuItemAdditional could use the Offer &gt; addOn &gt; Offer instead of new
schema.
Gordon Mackenzie |  Schema Wrangler (Ontologist) |  gmackenz@google.com |
On Mon, Aug 15, 2016 at 10:31 AM, dkutcher notifications@github.com wrote:
&gt; Along similar lines to above... (sorry for formatting, doing in
&gt; spreadsheet)
&gt; 
&gt; A few notes:
&gt; - 1 restaurant can have multiple menus.
&gt; - Menus should have a start date and end date (optional), for
&gt;   seasonality and whatnot, as well as special events and holiday menus
&gt; - Menus, such as a dinner menu, should have a time range for when that
&gt;   menu is relevant
&gt; - Menu items should have an optional classification for things like
&gt;   gluten-free, paleo, vegan, etc.
&gt; - Menu items should have add-on elements
&gt; 
&gt; @type https://github.com/type Restaurant
&gt; 
&gt; name Dave's Restaurant
&gt; 
&gt; description serves wood-fired meats and fish served in a high-energy, open
&gt; kitchen featuring fiery American Food.
&gt; 
&gt; url http://www.davesbarandgrill.com
&gt; 
&gt; telephone
&gt; 
&gt; menu
&gt; 
&gt; @type https://github.com/type menuCatalog
&gt; 
&gt; name new years dinner menu
&gt; 
&gt; menuHours Tu-Sa 16:00-22:00
&gt; 
&gt; startDate 2015-12-31
&gt; 
&gt; endDate 2016-01-01
&gt; 
&gt; currency USD
&gt; 
&gt; items
&gt; 
&gt; @type https://github.com/type menuItem
&gt; 
&gt; name Roast Beef
&gt; 
&gt; description a big slab of roast beef with chipoltle cream
&gt; 
&gt; section main course
&gt; 
&gt; itemIngredients beef, chipolte cream, cheese, capers, red onion
&gt; 
&gt; itemCalories 650
&gt; 
&gt; classification [vegetarian,vegan,gluten-free,paleo]
&gt; 
&gt; price 18
&gt; 
&gt; additionals
&gt; 
&gt; @type https://github.com/type menuItemAdditional
&gt; 
&gt; name potatoes
&gt; 
&gt; description roasted red potatoes
&gt; 
&gt; price 3
&gt; 
&gt; —
&gt; You are receiving this because you are subscribed to this thread.
&gt; Reply to this email directly, view it on GitHub
&gt; https://github.com/schemaorg/schemaorg/issues/1288#issuecomment-239869116,
&gt; or mute the thread
&gt; https://github.com/notifications/unsubscribe-auth/AEeZIu9slMN-UDmNGu4HDVeQEP_e-U5Rks5qgKKIgaJpZM4JgUxT
&gt; .
#### new comment by 1135515 ####
Taking a stab... sorry for the formatting
`
{
    "@context":"http://schema.org/",
    "@type":"Restaurant",
    "name":"David's Bar and Grill",
    "description":"serves wood-fired meats and fish served in a high-energy, open kitchen featuring fiery American Food.",
    "url":"http://www.DavidBarAndGrill.com",
    "telephone":"212-222-1122",
    "menu": 
    [
        {
        "@type":"Menu",
        "name":"Dinner menu",
        "menuHours":"Tu-Sa 16:00-22:00",
        "startDate":"2016-01-02",
        "endDate":"2016-05-31",
        "currency":"USD",
        "hasMenuItem":
        [
                {
                    "@type":"MenuItem",
                    "name":"Spears of Romaine",
                    "description":"spicy caesar salad with chili croutons and parmesan",
                    "recipeIngredient":["romaine lettuce","caesar dressing","bread","chili peppers","parmesan cheese"],
                    "currency":"USD",
                    "price":"10",
                    "nutrition":
                        {
                        "@type":"NutritionInformation",
                        "name":"_",
                        "description":"these items fall under the consumer advisory for raw or undercooked meats or seafood. consuming raw or undercooked meats, poultry, seafood, shellfish, or eggs may increase your risk of food borne illness",
                        "calories": "350",
                        "restrictedDiet":['vegetarian','gluten-free']
                        }
                    "hasAddOn":
                    [
                        {
                            "@type":"AddOn",
                            "name":"grilled chicken",
                            "currency":"USD",
                            "price":"6"
                        },
                        {
                            "@type":"AddOn",
                            "name":"poached salmon",
                            "currency":"USD",
                            "price":"10",
                            "nutrition":
                                {
                                "@type":"NutritionInformation",
                                "name":"_",
                                "description":"these items fall under the consumer advisory for raw or undercooked meats or seafood. consuming raw or undercooked meats, poultry, seafood, shellfish, or eggs may increase your risk of food borne illness",
                                "calories": "350"
                                }  
                        }
                    ]
                },
                {
                    "@type":"MenuItem",
                    "name":"Little Necks",
                    "description":"jalepeno clams in a bacon broth",
                    "recipeIngredient":["steamed clams","mezcal","charred jalapeno","smokey bacon"],
                    "currency":"USD",
                    "price":"12",
                    "nutrition":
                        {
                        "@type":"NutritionInformation",
                        "name":"*",
                        "description":"these items fall under the consumer advisory for raw or undercooked meats or seafood. consuming raw or undercooked meats, poultry, seafood, shellfish, or eggs may increase your risk of food borne illness",
                        "calories": "450"
                        }
                }
        ]
        },
        {
        "@type":"Menu",
        "name":"Brunch menu",
        "menuHours":"Sa-Su 09:00-14:00",
        "startDate":"2016-01-02",
        "endDate":"2016-05-31",
        "currency":"USD",
        "hasMenuItem":
            [
                {
                    "@type":"MenuItem",
                    "name":"Salmon Chips",
                    "description":"",
                    "recipeIngredient":["short smoked salmon","chipotle cream cheese","capers","red onion"],
                    "currency":"USD",
                    "price":"10"
                },
                {
                    "@type":"MenuItem",
                    "name":"Brioche Beignets",
                    "description":"",
                    "recipeIngredient":["confectioner's sugar","coffee cream"],
                    "currency":"USD",
                    "price":"6"
                }
            ]
        }
    ]
}
`
#### new comment by 4692258 ####
I like it @dkutcher! I'd like to write up a quick proposal in the next day or so based upon what we've discussed so we can have something concrete to reference in further refining this schema.
Looking at your example, I think we can use the existing CreativeWork.offers.Offer.validFrom instead of menuHours, startDate, and endDate as those three values can be captured in one validFrom.DateTime SO encoded value for [duration and time intervals](https://en.wikipedia.org/wiki/ISO_8601#Durations).
#### new comment by 1135515 ####
I'm glad, and yes, that CreativeWork.offers.Offer.validFrom works, although it seems a bit funny to be thinking of a Menu as a creativework... very philosophical for a chef!
To throw a quick stick in the cog, two situations that might not align neatly:
- Prixe fix menus / Tasting menus (multiple menu items contained under one price?)
- Daily specials (menu item would need a date availability that assumes the parent unless specified?)
Thoughts?
#### new comment by 6901294 ####
Related:
- Issue https://github.com/schemaorg/schemaorg/issues/458: _Create a new Food type (help further with foodWarning and recipeIngredient)_
- Issue https://github.com/schemaorg/schemaorg/issues/726: _Extension Proposal: FoodProduct and Restaurant Menu with FoodProducts._ (closed as duplicate)
- Stack Overflow: [_schema.org restaurant menu - describing an individual dish_](http://stackoverflow.com/q/36599366/1591669)
#### new comment by 1135515 ####
Bump? Anything I can do to assist?
#### new comment by 4692258 ####
Hello, been away working on a complete proposal with @vholland and here's what I've come up with as a [document](https://docs.google.com/a/google.com/document/d/1Ur_TcWM3uMLfKh3JjEszJuQd0Mw69V9yHTGQsDNt218/pub). I think it answers all of the questions raised so far.
@dkutcher:
- Prixe fix menus / Tasting menus (multiple menu items contained under one price?)
Price would be in Offer under Menu or MenuSection and the MenuItems will not list a price. That's how I would do it.
- Daily specials (menu item would need a date availability that assumes the parent unless specified?)
You can specify availability on Menu, MenuSection or in this case by MenuItem on the Offer's availability properties. Not sure which is better, some restaurants how unique specials items on a separate menu/menu section. Others might use multiple Offer on a MenuItem, each with a different price and availability time period.
#### new comment by 1135515 ####
@gmackenz Can you make that document public? Can't see it...?
#### new comment by 5718022 ####
On Wed, 10 Aug 2016 at 04:27 dkutcher notifications@github.com wrote:
&gt; I think that gets very, very close to what I was envisioning.
&gt; 
&gt; A few things I'd also consider:
&gt; - days/times when menu is being served
&gt; - dates or date ranges when menu is available (special menus for
&gt;   holidays, as well as seasonality)
&gt; - dairyfree, glutenfree, vegan, etc. for items
&gt; 
&gt; seeAlso:schema.org/diet
Properties should include means to say whether the food is 'safe' for
particular allergies; in addition to, 'diet' related semantics.
USE CASE: peanutAllergy https://www.wikidata.org/wiki/Q7157933
USE CASE: https://www.thecandidadiet.com/
SeeAlso: https://www.wikidata.org/wiki/Q273510
Both should also support reputation/review properties...  (ie: trusted
information)
&gt; - calorie counts for items
&gt; - add-on items with pricing (add chicken to your salad, +$5)
&gt; 
&gt; and p.s. great to connect with you here as well as google+ ;)
&gt; 
&gt; —
&gt; You are receiving this because you are subscribed to this thread.
&gt; Reply to this email directly, view it on GitHub
&gt; https://github.com/schemaorg/schemaorg/issues/1288#issuecomment-238645570,
&gt; or mute the thread
&gt; https://github.com/notifications/unsubscribe-auth/AFdABnRbqiHmqjkyCJgBaS3HpP18hh-rks5qeMZ-gaJpZM4JgUxT
&gt; .
#### new comment by 1135515 ####
@mediaprophet agreed, I had put those under the NutritionInformation:
"restrictedDiet":['vegetarian','gluten-free']
#### new comment by 4692258 ####
Sorry @dkutcher, I thought I had faithfully followed all the steps to make the document publicly visible. Here's an [externally hosted version](https://docs.google.com/document/d/1q0M8jdJrYZJHvD_sQXvhkGtG07XmzyPgmjnUad3lGD0/edit?usp=sharing). Is this accessible for all interested?
#### new comment by 7691552 ####
Can see that now- thanks. 
~Richard
&gt; On 17 Sep 2016, at 10:56, Gordon Mackenzie notifications@github.com wrote:
&gt; 
&gt; Sorry @dkutcher, I thought I had faithfully followed all the steps to make the document publicly visible. Here's an externally hosted version. Is this accessible for all interested?
&gt; 
&gt; —
&gt; You are receiving this because you are subscribed to this thread.
&gt; Reply to this email directly, view it on GitHub, or mute the thread.
#### new comment by 1135515 ####
A few comments that I'm not quite sure are addressed:
- menu should have availability, for example specifying that the "main dinner menu" is available "Mo-Th 17:00-23:00"
- menu should have date range validity, validFrom and validTo, not tied to the items but to the menu
- a menu can have an offer, such as "appetizers half-price" with "Mo-Th 16:30-18:00"
- ability to validate a menu against today's date for things like a "daily special", so the menu is "available" on "2016-09-17"
- lastUpdated specified (assuming this will be there, but didn't want to assume)
- I noticed in your example you used OpeningHoursSpecification instead of the other option OpeningHours (both found in schema.org/Restaurant), why are there two methods?
- just also noticed (perhaps a separate issue) that Restaurant has specification for smoking, but not for liquor/beer/wine serving-license. This likely should be an option?
- will addOn items also have NutritionInfo?
Trying to think of situations...
#### new comment by 1135515 ####
Additional question:
Many sites have been using the menu property to supply a URL to the location of the menu. Within a restaurant website, all pages of the website might be pointing to site.com/menu.html
If the menu property is now being extended, how would a restaurant property define the definitive location(s) of the menu(s), where they can then be found?
#### new comment by 4692258 ####
On Tue, Sep 20, 2016 at 8:07 AM, dkutcher notifications@github.com wrote:
&gt; Additional question:
&gt; 
&gt; Many sites have been using the menu property to supply a URL to the
&gt; location of the menu. Within a restaurant website, all pages of the website
&gt; might be pointing to site.com/menu.html
&gt; 
&gt; If the menu property is now being extended, how would a restaurant
&gt; property define the definitive location(s) of the menu(s), where they can
&gt; then be found?
I don't quite understand, if you mean by the new extension of a Menu type
on Restaurant &gt; menu? They can still use URL and use the Menu as well for a
marked up version. It's up to the site owner. If you mean storing the URL
of the menu page within the new Menu type? Then I suppose you could store
that in Thing &gt; url.
#### new comment by 4692258 ####
Thanks for the questions and feedback!
On Sat, Sep 17, 2016 at 11:57 AM, dkutcher notifications@github.com wrote:
&gt; A few comments that I'm not quite sure are addressed:
&gt; 
&gt;    -
&gt; 
&gt;    menu should have availability, for example specifying that the "main
&gt;    dinner menu" is available "Mo-Th 17:00-23:00"
&gt; 
&gt; It is in menu (name:"Main Dinner Menu")&gt; offers &gt; availabilityStarts &amp;
&gt; availabilityEnds or if you chose to have multiple menuSections under a root
&gt; FoodEstablishment's menu, then menuSection (name:"Main Dinner Menu") &gt;
&gt; offers  &gt; availabilityStarts &amp; availabilityEnds
&gt; 
&gt;    -
&gt; 
&gt;    menu should have date range validity, validFrom and validTo, not tied
&gt;    to the items but to the menu
&gt; 
&gt; Yes, using offers you can do that at the menu level, menuSection level or
&gt; menuItem
&gt; 
&gt;    -
&gt; 
&gt;    a menu can have an offer, such as "appetizers half-price" with "Mo-Th
&gt;    16:30-18:00"
&gt;    -
&gt; 
&gt;    ability to validate a menu against today's date for things like a
&gt;    "daily special", so the menu is "available" on "2016-09-17"
&gt;    -
&gt; 
&gt;    lastUpdated specified (assuming this will be there, but didn't want to
&gt;    assume)
&gt; 
&gt; See CreativeWork's dateModified for capturing that (if provided)
&gt; 
&gt;    -
&gt; 
&gt;    I noticed in your example you used OpeningHoursSpecification instead
&gt;    of the other option OpeningHours (both found in schema.org/Restaurant),
&gt;    why are there two methods?
&gt; 
&gt; Currently I believe Place's OpeningHoursSpecification is more in use in
&gt; the world (that I am aware of within my work). You can use either one but I
&gt; think OpeningHours is probably an unnecessary denormalization, a
&gt; duplication of the OpeningHoursSpecification but I don't know the the
&gt; history of Restaurant's creation.
&gt; 
&gt;    -
&gt; 
&gt;    just also noticed (perhaps a separate issue) that Restaurant has
&gt;    specification for smoking, but not for liquor/beer/wine serving-license.
&gt;    This likely should be an option?
&gt; 
&gt; Probably, but I think those kind of properties might be better on
&gt; FoodEstablishment or even higher up, LocalBusiness? Liquor licenses are
&gt; idiosyncratic to local governance and can be non-traditional
&gt; alcohol-serving establishments like restaurants, pubs and bars. Maybe on
&gt; Place? Anyway that should discussed outside of Menu I think.
&gt; 
&gt;    -
&gt; 
&gt;    will addOn items also have NutritionInfo?
&gt; 
&gt; That's an interesting thought, maybe the addOns will require a specific
&gt; menuItems listing somewhere in the menu (in an Additional Toppings
&gt; menuSection for example?). That said, one could simply use the
&gt; NutritionInfo property with the addOn
&gt; 
&gt; Trying to think of situations...
&gt; 
&gt; Please do so...
#### new comment by 4692272 ####
I don't know the entire history of openingHours and openingHoursSpecification, but openingHoursSpecification is less ambiguous. It is clearer for both readers and writers of the data what is being said rather than parsing strings.
#### new comment by 1135515 ####
I guess that means I need to go into all of my restaurant clients' websites
and update their hours schema!
#### new comment by 4692258 ####
FYI I removed the allergen portion of the proposal above as @danbri pointed out to me we should look to solving that elsewhere (issue #1411). Working on creating the examples now.
#### new comment by 4692258 ####
Proposing menuAddOn markup on MenuItem to allow for directly linking add-on MenuItems or MenuSections to a MenuItem. #1432 
#### new comment by 5252519 ####
This thing has been discussed for ages everywhere... I've also contributed with the proposal for adding markup for Menus on a few different places I don't remember now, but I'd be immensely happy if it comes true in 2017! 
#### new comment by 1135515 ####
Amen to that! Is there an ETA? I have restaurant menus ready to go!
#### new comment by 170265 ####
I merged https://github.com/schemaorg/schemaorg/pull/1432 a while back, it will be in next release candidate. I see I neglected to put together release notes for http://webschemas.org/docs/releases.html#v3.2 but please take a look at http://webschemas.org/MenuItem and nearby...
#### new comment by 1135515 ####
Just implemented for two restaurants, ten more to do today!
#### new comment by 6650031 ####
In the GS1 web vocabulary, there are several properties relating to ingredients, nutritional information of food products - see [http://gs1.org/voc/FoodBeverageTobaccoProduct](http://gs1.org/voc/FoodBeverageTobaccoProduct) .  Some of these go beyond the nutritional properties defined in [http://webschemas.org/MenuItem](http://webschemas.org/MenuItem) and our nutritional info properties are defined with reference to an explicitly defined nutrient basis quantity (e.g. per 100 gram, per serving, per pack).  The GS1 web vocabulary can be used together with schema.org, as an external extension to schema.org in order to express further details.
#### new comment by 1135515 ####
Bug in the menuAddOn?
http://webschemas.org/MenuItem
why is the expected type for menuAddOn set as MenuSection? Shouldn't it be MenuItem as the expected type?
MenuItem
-name
-offers
-menuAddOn (MenuItem)
--name
--offers
-menuAddOn (MenuItem) 
--name
--offer﻿s
#### new comment by 7320889 ####
I'm guessing that's probably because of how the ```Offer``` model has been put together in Goodrelations years ago already. Just have a look at http://schema.org/Offer and http://schema.org/addOn.
And since Goodrelations has been an integral part of schema.org nearly from day one. I think it would be a bad idea to move away from it. (cc: @mfhepp)
Having said that, I can imagine a purpose for using 'menuAddOn' in those situations where a FoodEstablishment has a separate MenuSection containing a group of additional menu items, eg
```
{
  "@type":"MenuItem",
  "name":"Spears of Romaine",
  "menuAddOn":
  {
    "@type":"MenuSection",
    "name":"Extra's",
    "hasMenuItem":
    [
      {
        "@type":"MenuItem",
        "name":"French fries"
      },
      {
        "@type":"MenuItem",
        "name":"hot vegatables"
      }
    ]
  }
}
```
Doing it this way means schema.org can facilitate menu's that don't have a separate 'add on' section on their menu but offer add ons directly from the MenuItem itself, while also being able to facilitate menu's that do have a separate 'add on' section.
#### new comment by 11649720 ####
Hmm, I'm not sure if I'm a fan of using menuAddOn in that way.  What about simply using the existing addOn property within the Offer?  And really, the "add on" is not an addition to the _menu_ but an addition to the menu _item_, right?
So since many menu items also include the add-ons immediately below the item description, how about doing something like this (shown in a very simple, incomplete example)?:
{
  "@type": "MenuItem",
  "name": "Ribeye Steak",
  "offers": {
    "@type": "Offer",
    "price": .....
    "addOn": {
      "@type": "Offer",
      "itemOffered": {
      "@type": "Product",
      "name": "Grilled Mushrooms"
      },
      "price": .....
Personally, I think that if a restaurant has an "add-on/extras" section, it might be easier to mark it up as it's own menu or menu section.  But again, just my opinion.  
#### new comment by 1135515 ####
The addOn is a menu item being added onto a menu item.
Caesar Salad
- w/ chicken
- w/ shrimp
IMO the menu item is being modified here (item + sub-item).
At the same time, the same item and sub-items might have different offers depending on time of day (for example). 
So it could be:
Caesar Salad
- offer (hour set 1)
- offer (hour set 2)
- w/ chicken (add on)
-- offer (hour set 1)
-- offer (hour set 2)
That seems to me to make much more sense than nesting the chicken twice (once under each offer)
#### new comment by 11649720 ####
Right.  But I do think that your second scenario would probably be pretty rare to see.  I think most restaurants typically have Lunch and Dinner menus as opposed to listing the item with various prices and times together.
#### new comment by 1135515 ####
Perhaps, but they might have the regular menu discounted during lunch or happy hour, without having a happy hour menu.
#### new comment by 11649720 ####
True.  And honestly, there are several ways to mark it up, including the way you showed.  
But my main point is that I'm not sure creating a new menuAddOn property would be necessary.  I think using the existing addOn property along with Offer would suffice, unless I'm overlooking something.
#### new comment by 4692258 ####
The original intent was to allow for a specific add on sub-menus, which
many restaurants have currently (pizza restaurant menus are often listing
pizzas by type then provide a related but separate add on menu with prices)
Using addOn with Offer is perfectly valid but would make for a complicated
structure for those aforementioned restaurants if you list all the same
available add on items per menuItem.
Gordon Mackenzie |  Schema Wrangler (Ontologist) |  gmackenz@google.com |
On Thu, Jan 19, 2017 at 11:48 AM, DDeering &lt;notifications@github.com&gt; wrote:
&gt; True. And honestly, there are several ways to mark it up, including the
&gt; way you showed.
&gt;
&gt; But my main point is that I'm not sure creating a new menuAddOn property
&gt; would be necessary. I think using the existing addOn property along with
&gt; Offer would suffice, unless I'm overlooking something.
&gt;
&gt; —
&gt; You are receiving this because you were mentioned.
&gt; Reply to this email directly, view it on GitHub
&gt; &lt;https://github.com/schemaorg/schemaorg/issues/1288#issuecomment-273878831&gt;,
&gt; or mute the thread
&gt; &lt;https://github.com/notifications/unsubscribe-auth/AEeZIqqUo-NQdkFxXxydFKHMEp43-J-tks5rT73_gaJpZM4JgUxT&gt;
&gt; .
&gt;
#### new comment by 11649720 ####
I see and I understand where you're coming from, @gmackenz.  When marking those up, could we possibly group all of the add-on items together in one add-on menu and reference it once for each menu item?  Because the problem I see is that some restaurants will list the add-ons immediately under the item description but then other menus such as for pizza will list the add-ons all in a separate menu.  So what about creating a new itemAddOn property that could expect a value of either MenuItem or MenuSection?
#### new comment by 4692258 ####
I believe that was the intent for [linking](http://webschemas.org/menuAddOn) from various MenuItem(s) to a MenuSection of add ons items. Maybe I'm misunderstanding your suggestion but the listing add ons immediately could be done through your earlier suggestion of MenuItem &gt; Offer &gt; addOn &gt; Offer.
#### new comment by 7320889 ####
OK, let's try to make it a bit more concrete. 
I've taken the original markup example created by @dkutcher and tried to incorporate most of what's been said:
- 2x ```Menu```
- 2x an array of ```MenuItem```
- 2x ```addOn``` for the ```Offer``` of an  individual ```MenuItem```
- 2x ```menuAddOn``` (1x time referred to via an @id to prevent having to add the same data over and over again)
```
&lt;script type="application/ld+json"&gt;
{
  "@context":"http://schema.org/",
  "@type":"Restaurant",
  "name":"Acme's Bar and Grill",
  "description":"serves wood-fired meats and road runner served in an open kitchen featuring American Food.",
  "url":"http://www.example.com",
  "telephone":"555-123-4567",
  "menu":
  [
    {
      "@type":"Menu",
      "name":"Dinner menu",
      "temporalCoverage":"Tu-Sa 16:00-22:00",
      "hasMenuSection":
      {
        "@type":"MenuSection",
        "name":"Starters",
        "hasMenuItem":
        [
          {
            "@type":"MenuItem"</t>
  </si>
  <si>
    <t>Identifier vs URL</t>
  </si>
  <si>
    <t xml:space="preserve">In the Life Sciences we tend to use [identifiers for our data entries](https://zenodo.org/record/18003/files/MS_2015-05-23.pdf). I imagine this might also be a common practice among many other domains.
A colleague did ask me what property to use to tag identifiers of biological datasets. I could not give a clear answer. The "[dataset](https://schema.org/Dataset)" type do not have an "identifier" property but the "URL" property could do capture this information as suggested by @proccaserra and @proccaserra in #1196 . However I do not think URL and identifier is the same thing and in some cases it might not be that easy to guess the identifier from a URL.
"4X0L" is an example of a PDB identifier and we can find several URLs (web entries) for this identifier. e.g. "https://www.ebi.ac.uk/pdbe/entry/pdb/4x0l/", "http://www.rcsb.org/pdb/explore/explore.do?structureId=4X0L", "http://identifiers.org/pdb/4x0l", ...
I have the impression at the moment each schema.org type is including an identifier property whenever it is needed. eg. "reservationId" for "reservation", "productID" for "product", ... In Bioschemas #1028 we did also have discussions about how to identify an entry. Among other things it was suggested a new "[eventId](https://docs.google.com/document/d/12O8gsOuH2qHKpis6vTHxXExraNH5XZEnoilwNgWWgaQ/edit#heading=h.2fbsxcd60sp9)" property at the level of the "event" type. The Bioschemas training materials group also suggested to create a "[pid](https://docs.google.com/document/d/1HG2fEjCoDUE4tn1XZ_ZIeWLEFXnI3YtS_FRIIFIbv-s/edit#heading=h.4p6csn8mvf4d)" property at the level of the "CreativeWork".
I think it would be worth considering to have an "identifier" property at the "thing" level instead of one specific identifier property per specific type. This is something that was suggested by @danbri #1206 and something that maybe could help to avoid some naming problems #955 .
Something else to consider is other kind of identifiers like alternative identifiers or identifiers cross references. You can find some examples in the publication referenced [above](https://zenodo.org/record/18003/files/MS_2015-05-23.pdf).
To recap, to help my colleague I was wondering if you could help me to answer the following questions ...
- Does it make sense to create a "identifier" property or should we use "URL" and "sameAs"?
- If it makes sense to use an "identifier" property should it be proposed a the level of a specific type (e.g. dataset #1083 ) or at the level of "thing"?
</t>
  </si>
  <si>
    <t xml:space="preserve">#### new comment by 11330577 ####
We have proteins in our schema.org-enabled database. We use an Authority IRI as the `@id`. So, for the example above: "`@id`": "https://www.ebi.ac.uk/pdbe/entry/pdb/4x0l/".
Our "default" Authority in this space is EMBL. Then we carry an array of `"sameAs": [{},{},{}]` to link to the same identifier from other Authorities.
#### new comment by 170265 ####
(ULR=URL?)
One design would be for us to add a generic textual identifier property, I'd call it something ugly like "textId" since "id" is already used in JSON-LD for @id syntax with URL values. Then we could declare all our many per-situation ID properties as subproperties of it...
#### new comment by 170265 ####
(and then URL-valued IDs are another game entirely)
(excuse rushed comments, am in a cafe fixing bugs... these are good questions to explore)
#### new comment by 13315406 ####
I concur with @danbri about creating a generic identifier property that we could declare all our many per-situation ID properties as sub-properties of.
However, I still believe there is a need, in many areas, to attach more than one identifier, of differing types, to the same thing.
The introduction of a "textid"Text ranged property would not solve all these particular issues. 
I therefore suggest the proposed super-property be named something like "identifierValue" and have a range that includes Text and a new Intangible based type named "IdentifierSpecification" or "identifierDefinition" with properties: "identifierType" (Text,URL) and "identifierValue" (Text) 
Users would then have the option to either to supply a text string for an identifier or a more structured description of the type of identifier and its value.
#### new comment by 9863263 ####
Another option is to define specific properties for the relevant identifier schemes. Some are already available - e.g., http://schema.org/isbn, http://schema.org/issn, http://schema.org/gtin12, etc. Similarly, others like schema:doi, schema:orcid, schema:isni, etc. can be added.
#### new comment by 170265 ####
First draft, please take a look: http://pending.webschemas.org/identifier
We should have examples, and maybe move the explanation to supporting docs so that it can be very minimalistic since the property applies to all kinds of thing and its definition will appear all across schema.org in every page.
#### new comment by 170265 ####
On that last point, see http://pending.webschemas.org/Thing ... all the Thing properties should have much shorter descriptions. I suggest this text, once agreed, should move into docs/datamodel.html as we did with http://pending.webschemas.org/docs/datamodel.html#mainEntityBackground for http://schema.org/mainEntityOfPage. The short description should clarify that the property does not replace general use of URLs.
http://webschemas.org/identifier
#### new comment by 13315406 ####
Description length - tangentially related to issue (#725) .
#### new comment by 15228016 ####
As useful as the generic identifier type is, there is (un?)fortunately several properties where identifiers would be useful, more than the one's described as sub-properties. e.g. DOI, Pubmed, ORCID, PDB, EZID etc etc, as andrea-perego pointed out. Some of them may be separated based on their regex, but for others there is a risk of confusing different identifiers with each other.
Ideally, I would like two properties for the identifier; one specifying the type of identifier, the other specifying the actual ID. This would prevent the need for a very long list of sub-properties with the need to update this. Example
IdentifierType: "ISBN"
IdentifierValue: "978-3-16-148410-0"
Another issue is that some identifiers are redirects in several layers, and here it would be useful to have robots know that the identifier stated is not the final endpoint. Ex from rajido extended:
"4X0L" is an example of a PDB identifier:
"10.2210/pdb4x0l/pdb" is the DOI for the same objects, redirecting to the PDB above.
One suggestion would be for this case to add a third property describing if the identifier is secondary or primary.
#### new comment by 13315406 ####
If you checkout the proposed [identifier](http://webschemas.org/identifier) property on webschemas.org you will see that it has Text, URL and [PropertyValue](http://webschemas.org/PropertyValue) as expected types.
PropertyValue gives the option to describe the type of identifier.
eg.
```
"identifier": {
    "@type": "PropertyValue",
    "value": "0203 006 6051",
    "propertyID": "ORCID"
},
```
or 
```
"identifier": {
    "@type": "PropertyValue",
    "value": "4957203",
    "propertyID": "http://pubmed.gov/"
},
```
(not sure if that is the correct url you would use to identify a PubMed id, but it demonstrates the principle)
I didn't use [isbn](http://webschemas.org/isbn) as we already have a property specifically allocated for that.  Although being a sub-property of identifier it could also be described as above. 
As to the redirect scenario you describe, I'm not convinced how many robots would follow the indirection but you could do something like:
```
"identifier": {
    "@type": "PropertyValue",
    "description": "DOI for PDB reference",
    "propertyID": "DOI",
    "value": "10.2210/pdb4x0l/pdb",
    "value":   {
          "@type": "PropertyValue",
          "value": "4X0L",
          "propertyID": "PDB"
          }
},
```
#### new comment by 15228016 ####
Thank you, the first two examples I think sorts that issue nicely. The last one seems a bit forced to me, but it is more because it feels a bit awkward to create 2 identifiers in the first place, but nonetheless it exists. The preferrable would of course be if it was referenced as:
"identifier":  {
          "@type": "PropertyValue",
          "value": "4X0L",
          "propertyID": "PDB"
          }
since both lead to the same resource.
#### new comment by 13315406 ####
@annaleida Equally for that case you could have something like this:
```
"identifier": [
    {
       "@type": "PropertyValue",
       "propertyID": "DOI",
       "value": "10.2210/pdb4x0l/pdb"
    },
    {
          "@type": "PropertyValue",
          "value": "4X0L",
          "propertyID": "PDB"
    }
],
```
#### new comment by 321139 ####
I would posit that there is a difference between a link and a citation. 
A link is a location that is the best globally unique identifier that is 
a string that can include all of the disparate parts that might be in a 
citation. I would always use a link/URL as the identifier. However, an 
electronic citation is a collection of metadata that should allow a 
person to find the resource and may or may not include a globally unique 
identifier. The best citations are a list of key pairs, many of which 
may not be in the unique identifier. For example, there may be some 
Dublin Core, FRBR and other metadata that would be helpful in a citation.
There are numerous identifier systems, like URNs, DOIs, etc. But thanks 
to the combination of a distributed domain system, the ability to find 
the resource, the option to include regex tools, the opportunity to use 
fragmentary references (for example using the id attribute with the 
#chap-subsection method).
Building the parsers for citations are difficult due to the nearly 
infinite organizations that may be publishers. Using the URL where the 
publishers of distinct repositories may expose the 
regex/listing/handle/redirect system as they choose.
In my opinion,
Daniel
On 10/24/2016 12:56 PM, annaleida wrote:
&gt; As useful as the generic identifier type is, there is (un?)fortunately 
&gt; several properties where identifiers would be useful, more than the 
&gt; one's described as sub-properties. e.g. DOI, Pubmed, ORCID, PDB, EZID 
&gt; etc etc, as andrea-perego pointed out. Some of them may be separated 
&gt; based on their regex, but for others there is a risk of confusing 
&gt; different identifiers with each other.
&gt; 
&gt; Ideally, I would like two properties for the identifier; one 
&gt; specifying the type of identifier, the other specifying the actual ID. 
&gt; This would prevent the need for a very long list of sub-properties 
&gt; with the need to update this. Example
&gt; IdentifierType: "ISBN"
&gt; IdentifierValue: "978-3-16-148410-0"
&gt; 
&gt; Another issue is that some identifiers are redirects in several 
&gt; layers, and here it would be useful to have robots know that the 
&gt; identifier stated is not the final endpoint. Ex from rajido extended:
&gt; "4X0L" is an example of a PDB identifier:
&gt; "10.2210/pdb4x0l/pdb" is the DOI for the same objects, redirecting to 
&gt; the PDB above.
&gt; One suggestion would be for this case to add a third property 
&gt; describing if the identifier is secondary or primary.
&gt; 
&gt; —
&gt; You are receiving this because you are subscribed to this thread.
&gt; Reply to this email directly, view it on GitHub 
&gt; https://github.com/schemaorg/schemaorg/issues/1286#issuecomment-255799117, 
&gt; or mute the thread 
&gt; https://github.com/notifications/unsubscribe-auth/AATmc5om-5fS9ioPSlbaq1Z063IQtHNyks5q3OM3gaJpZM4Jf-3h.
#### new comment by 13315406 ####
@citizencontact at this stage I don't think we are addressing the issue of detailed and accurate citation in CreativeWorks here.  
Providing a useful and consistent way of describing an identifier for any type of Thing that can be a simple string or a more complex value/identifier type pair is a significant achievable step forward, that can help the description of Products, Persons, CreativeWorks, etc.
Their introduction I don't believe would negate the future addressing the citation needs you reference.
</t>
  </si>
  <si>
    <t>data/* schema files should have consistent language tagging</t>
  </si>
  <si>
    <t xml:space="preserve">Noted by Thomas Francart @tfrancart, 
&gt; The labels and comments from bib extension have "@en" language, while labels
&gt; and comments in the core don't have a language associated;
Related: https://github.com/schemaorg/schemaorg/issues/491 (we have some chinese text under-used)
Reported in email (not showing in [archives](https://lists.w3.org/Archives/Public/public-schemaorg/2016Aug/) yet)
</t>
  </si>
  <si>
    <t>Need python API telling us which examples exist in &lt; 3 formats</t>
  </si>
  <si>
    <t xml:space="preserve">We have many examples, but never enough. Often we have an example that is only in Microdata, or only in JSON-LD.
Unfortunately we do not have consistent formatting of the data/*.txt example files in these cases. It is not easy to quickly find cases where new community members could make useful contributions by adding alternate format representation of existing examples.
I suggest we could achieve this with a few heuristics. For example, if the RDFa "example" doesn't contain "@typeof", or "&lt;" it is missing. If JSON-LD does not contain "typeof" or "{", it is missing, etc.
@RichardWallis could you have a look into this alongside https://github.com/schemaorg/schemaorg/issues/1104 which would let us run a 3rd party linter against our existing examples, to generate a page that lists places where we need help?
Similarly we don't even have a simple CSV that counts up which terms have examples registered against them, despite having all the raw materials (including even stats on term popularity, which we already publish).
</t>
  </si>
  <si>
    <t>Consider replacing GS1 examples on the extensions page</t>
  </si>
  <si>
    <t xml:space="preserve">The page describing the extension mechanism...
http://schema.org/docs/extension.html
... was published prior to the release of the GS1 Vocabulary.
Now that the GS1 Vocabulary is live, might it not be a good thing to replace the provisional data that was used for the GS1 example with one that uses the actual GS1 Vocabulary URI (http://www.gs1.org/voc/), and actual classes and properties from the Vocabulary?
</t>
  </si>
  <si>
    <t xml:space="preserve">#### new comment by 170265 ####
Yes, it needs an update.
#### new comment by 8741132 ####
I can provide an updated example.
#### new comment by 170265 ####
That'd be great. As discussed previously with Mark at least, there are really two equal deployment scenarios. One in which schema.org is viewed like an extension to your schemas, and the other vice-versa. From a schema.org point of view it would be good if the bulk of a description could be understood by a generic schema.org consumer that doesn't know about GS1. And we'd layer the GS1 JSON-LD context on top for extras like cheeseFirmness. However in a more GS1-centric environment it would be natural to reverse this, and use a more GS1-centric representation.
Actually JSON-LD both complicates and enriches this picture here, as the indirection provided by context files make a few more possibilities available than e.g. RDFa has. Microdata is probably the least expressive environment. It would be good to share new examples here first in rough form first, before worrying too much about the specific docs/extension.html content.
#### new comment by 8741132 ####
[MixedVocabExample.txt](https://github.com/schemaorg/schemaorg/files/423354/MixedVocabExample.txt)
I expect the majority of cases would be where the GS1 Vocabulary is an extension of schema.org.  I am attaching an updated JSON-LD example.
#### new comment by 990840 ####
MixedVocabExample.txt is great, but because gs1:FoodBeverageTobaccoProduct is still too general to describe a red wine ( for example ), an example how to use wikidata along with schema.org and gs1 would be highly appreciated ( I tryied for a Red wine, but did not arrived anywhere ).
Many thanks in advance.
#### new comment by 6650031 ####
Hi @radusi, 
[gs1:FoodBeverageTobaccoProduct](http://gs1.org/voc/FoodBeverageTobaccoProduct) has the following subclasses:
[gs1:Beverage](http://gs1.org/voc/Beverage)
[gs1:FruitsVegetables](http://gs1.org/voc/FruitsVegetables)
[gs1:Seafood](http://gs1.org/voc/Seafood)
[gs1:MeatPoultry](http://gs1.org/voc/MeatPoultry)
[gs1:MilkButterCreamYogurtCheeseEggsSubstitutes](http://gs1.org/voc/MilkButterCreamYogurtCheeseEggsSubstitutes)
Additional properties are defined having these subclasses as their rdfs:domain
For example, [gs1:percentageOfAlcoholByVolume](http://gs1.org/voc/percentageOfAlcoholByVolume)  and [gs1:vinter](http://gs1.org/voc/vinter) and [gs1:beverageVintage](http://gs1.org/voc/beverageVintage)
Our GS1 SmartSearch tool for preparing JSON-LD markup should go live on the gs1.org  website by next week at the latest.  We have considered very useful feedback from @danbri  and @lanthaler  on an earlier version.  The release version of the tool can produce markup either using only the GS1 SmartSearch web vocabulary in isolation - or using schema.org classes and properties where possible, only resorting to using GS1 classes and properties for details that cannot currently be specified in schema.org alone.  We have done a complete overhaul of the way the markup tool works, to now keep our JSON-LD context header very small and scalable; our JSON-LD markup now uses inline datatype coercion for values of types such as xsd:float, xsd:integer and inline language tagging for all values that are of type rdf:langString
Our JSON-LD markup tool has demo buttons available for each product category, to populate the form fields with some plausible example values, so that example markup can quickly be generated without lots of typing.  This JSON-LD markup tool complements the online browsable documentation for the GS1 SmartSearch web vocabulary, which is already available at [ http://gs1.org/voc/ ] 
I'd add a further point about describing more specific product categories.
GS1 maintains the GPC (Global Product Classification) system [ http://www.gs1.org/gpc ] which specifies numeric code values (GPC bricks, e.g. 10000276 for Still Wine ) as well as attribute - value pairs for further details.  The GS1 SmartSearch vocabulary includes two properties:
[gs1:gpcCategoryCode](http://gs1.org/voc/gpcCategoryCode)
[gs1:gpcCategoryDescription](http://gs1.org/voc/gpcCategoryDescription)
that relate to the numeric GPC brick code (e.g. 10000276) and the corresponding category description (which supports multilingual values).  
GPC brick codes and attribute-value pairs can be found at [ http://www.gs1.org/1/productssolutions/gdsn/gpc/browser/ ]
and the forthcoming GS1 SmartSearch JSON-LD markup tool also includes basic support for GPC lookup based on a single keyword search, currently provided that the keyword is in English.  e.g. a keyword such as 'cheese' or 'jacket'.
Multilingual keyword lookup might be added to the GS1 JSON-LD markup tool in future.
I hope this helps.  If anyone has any questions about using the GS1 SmartSearch web vocabulary (also in combination with schema.org), @ekgs1 and I ( @mgh128 ) are happy to help.  As soon as the GS1 SmartSearch JSON-LD markup tool is live, we'll post the link here.  The tool is now ready to go - just waiting for our web team to host it.
#### new comment by 990840 ####
@mgh128 &amp; @ekgs1 . Many thanks for details. I'll go ahead with it, however, I'd have some proposals for Beverage, if you're open to it, based on my former and actual collaborations with Vivino.com and winearomawheel.com of Dr. Ann C. Noble. What would be the contact address ?
#### new comment by 990840 ####
@ekgs1 @mgh128 
Shouldn't 
"alcoholicBeverageSubregion": [
             {
                "@value": "IT-TV", // allow multiple ISO 3166:2 regions like [ "IT-TV", "IT-VE", "IT-VI", "IT-PD", "IT-BL", "IT-GO", "IT-PN", "IT-TN", "IT-UD" ], 
                "@language": "en"
             }
             ],
"@value": allow multiple ISO 3166:2 regions like [ "IT-TV", "IT-VE", "IT-VI", "IT-PD", "IT-BL", "IT-GO", "IT-PN", "IT-TN", "IT-UD" ],  ?
I got error when validating it
Reason : in beverage, Subregions span over multiple ISO 3166:2 regions.
Ex. http://www.prosecco.wine/prosecco-doc/production-area
Cheers,
#### new comment by 8741132 ####
alcoholicBeverageSubregion has a range of rdf:langString and should allow for multiple ISO 3166:2 entries providing you include a language. The reason it has a range of langString is that not all sub-regions can be described using the ISO codes.  The definition for the property is a bit misleading in regards to using the ISO codes and we will take a note to update it in the future.
By the way where are you getting validation errors and what are the errors you are receiving?
Regarding your proposals for beverages you can forward them to eric.kauz@gs1.org. I would be happy to review them.
Best Regards
Eric
</t>
  </si>
  <si>
    <t>Organization/LocalBusiness/xxxxService/Occupation</t>
  </si>
  <si>
    <t xml:space="preserve">New follower of the group, forgive me if this has been discussed.
I've noticed that some service providing entities have Schema definitions, others don't, and still others are deprecated.  For instance, Attorney is deprecated, Notary is not.  Instead of creating every industry-classification and occupation....
The NAICS property is included in Organization, Person and LocalBusiness (but LocalBusiness is not reflected on the NAICS definitions page at https://schema.org/naics).  
The NAICS defines two standards, the Standard **Industry** Classifications (formerly SIC) and Standard **Occupational** Classifications (SOC), where the SOC is more verbose than the SIC, in which, occupations are grouped by industry. 
In mixing persons with organizations and localbusinesses, the guidance is unclear as to whether the (NAICS) SIC or SOC is expected.  A Person would likely choose to use the SOC, an Organization would likely choose SIC derived number, but from which year?  And from which source?  (There are conflicting /aging Internet sources that present varying information.)
Additionally, the NAICS codes change over time, so I'm wondering if Schema.org should clarify and provide a link to (or publish a static version of)  the type of code(s) expected.
1.  Should Organizations and LocalBusinesses be classified by the NAICS-SIC?
2. Should Persons be classified by the NAICS-SOC? 
3. Should the guidance reflect a preferred (year) version(s), or provide authoritative source(s) for the expected codes? (The SOC codes can change several times per decade and the 2010 specification was pretty drastic/disruptive.)
http://www.nsca.org/naicssoc-codes/  
</t>
  </si>
  <si>
    <t xml:space="preserve">#### new comment by 13315406 ####
Welcome aboard @WeaverStever!
A few points on your questions:
&gt; For instance, Attorney is deprecated, Notary is not. Instead of creating every industry-classification and occupation...
Attorney was deprecated in favour of LegalService after a long conversation on issue #784.  The arguments that led to that decision are probably equally valid for Notary.  A matching issue could be raised.
&gt; The NAICS property is included in Organization, Person and LocalBusiness (but LocalBusiness is not reflected on the NAICS definitions page at https://schema.org/naics).
As [naics](http://schema.org/naics) has [Organization](http://schema.org/Organization) in its range it is available to all the subtypes of Organization, as can be seen on the term page for [LocalBusiness](http://schema.org/LocalBusiness), [LegalService](http://schema.org/LegalService), etc.
As to values to be used for a [naics](http://schema.org/naics), it is not really the role of of Schema.org to define, and keep up with changes to, external authoritative codes and values.  However for such a specific property, it would be appropriate in the term description to provide a link to relevant external guidance documentation. Where would you suggest for such a link?  
The creation of a couple of examples, with appropriate codes, for inclusion on that page would also help.
Additionally are there authoritative URIs for the NAICS codes?  They could also be used in examples 
#### new comment by 13617914 ####
Yes, I noticed a while back that the Schema was starting to include narrower industry/occupations, which could/should be handled externally with the NAICS codes. However, a person with one occupation can be employed in numerous industries.  As a systems administrator, I was employed in five different industries over time.  Ultimately, persons are going to affiliate themselves with their occupation and organizations will generally identify with their industry.  
Since the NAICS field is just text, I'd suppose that even a mixture of SOC and SIC codes would be valid.  I am aware that other nations (GB, Australia, Canada) have their own systems, so I guess the categorization of entities would only be limited by the sources that query them.  For this reason, the guidance should indicate to the search engine programmers where to look for indexes to associate with titles (industry/occupation).     
United States resources:
Ultimately, the NAICS is a Census program.
**Industries:** http://www.census.gov/eos/www/naics/
The Bureau of Labor Statistics (OES) has occupations 
**Occupations** http://www.bls.gov/oes/current/oes_stru.htm
Tables can be found here:
http://www.census.gov/people/io/methodology/indexes.html
I think I have a working NAICS microdata profile, I'll see what I can do about providing an example.
#### new comment by 13617914 ####
Taken from Example 3 on the LocalBusiness schema.org site (microdata). Passes Google SDTT.
**schema.org/LocalBusiness Example 3**
**microdata**
```
&lt;div itemscope itemtype="http://schema.org/LocalBusiness"&gt;
  &lt;h1&gt;&lt;span itemprop="name"&gt;Beachwalk Beachwear &amp; Giftware&lt;/span&gt;&lt;/h1&gt;
  &lt;span itemprop="description"&gt; A superb collection of fine gifts and clothing
  to accent your stay in Mexico Beach.&lt;/span&gt;
  &lt;div itemprop="address" itemscope itemtype="http://schema.org/PostalAddress"&gt;
    &lt;span itemprop="streetAddress"&gt;3102 Highway 98&lt;/span&gt;
    &lt;span itemprop="addressLocality"&gt;Mexico Beach&lt;/span&gt;,
    &lt;span itemprop="addressRegion"&gt;FL&lt;/span&gt;
  &lt;/div&gt;
  Phone: &lt;span itemprop="telephone"&gt;850-648-4200&lt;/span&gt;
  &lt;meta itemprop="naics" content="448190"/&gt; &lt;!--448190 Other Clothing Stores--&gt;
  &lt;meta itemprop="naics" content="453220"/&gt; &lt;!--453220 - Gift, Novelty, and Souvenir Stores--&gt;
&lt;/div&gt;
```
**RDFa**
```
&lt;div vocab="http://schema.org/" typeof="LocalBusiness"&gt;
  &lt;h1&gt;&lt;span property="name"&gt;Beachwalk Beachwear &amp; Giftware&lt;/span&gt;&lt;/h1&gt;
  &lt;span property="description"&gt; A superb collection of fine gifts and clothing
  to accent your stay in Mexico Beach.&lt;/span&gt;
  &lt;div property="address" typeof="PostalAddress"&gt;
    &lt;span property="streetAddress"&gt;3102 Highway 98&lt;/span&gt;
    &lt;span property="addressLocality"&gt;Mexico Beach&lt;/span&gt;,
    &lt;span property="addressRegion"&gt;FL&lt;/span&gt;
  &lt;/div&gt;
  Phone: &lt;span property="telephone"&gt;850-648-4200&lt;/span&gt;
  &lt;meta property="naics" content="448190"/&gt; &lt;!--448190 Other Clothing Stores--&gt;
  &lt;meta property="naics" content="453220"/&gt; &lt;!--453220 - Gift, Novelty, and Souvenir Stores--&gt;
&lt;/div&gt;
```
**JSON_LD**
```
&lt;script type="application/ld+json"&gt;
{
  "@context": "http://schema.org",
  "@type": "LocalBusiness",
  "address": {
    "@type": "PostalAddress",
    "addressLocality": "Mexico Beach",
    "addressRegion": "FL",
    "streetAddress": "3102 Highway 98"
  },
  "description": "A superb collection of fine gifts and clothing to accent your stay in Mexico Beach.",
  "name": "Beachwalk Beachwear &amp; Giftware",
  "telephone": "850-648-4200",
  "naics":[
    "448190",
    "453220"
  ]
}
&lt;/script&gt;  
```
#### new comment by 13315406 ####
@WeaverStever I've tweaked the display of your code snippet to improve display.
That would make a good example, if accompanied by a Person based one, and also shown in RDFa &amp; json-ld we would have the basis for an addition to the term page.
If we also updated the description to something like:
_The North American Industry Classification System (NAICS) code for a particular organization or business person.  Indexes of available codes are available from the [United States Census Bureau](http://www.census.gov/people/io/methodology/indexes.html)._
It would round things off nicely.
Yes you are right about international differences - as a Brit, NAICS means very little to me ;-)
#### new comment by 13617914 ####
@RichardWallis, 
Thanks for fixing that! I'll add the RDFa and JSON-LD examples with the LocalBusiness sample I provided earlier
For description clarity I'd suggest...   _The North American Industry Classification System (NAICS) code**(s)** for a particular organization or business person. Indexes **of industry and occupational codes** are available from the [United States Census Bureau](http://www.census.gov/people/io/methodology/indexes.html)._
Google's SDTT recognizes multiple industries/occupations. Organizations and persons are generally a member of one or more occupations and industries. For instance, a service company may be more descriptive by using an occupational code, rather than, or in addition to the industry code. 
In emphasizing multiples, I think we paint a more complete data-view of the entity and reduce the temptation to try to define every occupation/service type.
**schema.org/person Example 8**
**microdata**
```
&lt;div itemscope itemtype="http://schema.org/Person"&gt;
  &lt;span itemprop="name"&gt;Jane Doe&lt;/span&gt;
  &lt;img src="janedoe.jpg" itemprop="image" alt="Photo of Jane Joe"/&gt;
  &lt;span itemprop="jobTitle"&gt;Professor&lt;/span&gt;
  &lt;div itemprop="address" itemscope itemtype="http://schema.org/PostalAddress"&gt;
    &lt;span itemprop="streetAddress"&gt;
      20341 Whitworth Institute
      405 N. Whitworth
    &lt;/span&gt;
    &lt;span itemprop="addressLocality"&gt;Seattle&lt;/span&gt;,
    &lt;span itemprop="addressRegion"&gt;WA&lt;/span&gt;
    &lt;span itemprop="postalCode"&gt;98052&lt;/span&gt;
  &lt;/div&gt;
  &lt;span itemprop="telephone"&gt;(425) 123-4567&lt;/span&gt;
  &lt;a href="mailto:jane-doe@xyz.edu" itemprop="email"&gt;
    jane-doe@xyz.edu&lt;/a&gt;    
  &lt;meta itemprop="naics" content="25-1067"/&gt; &lt;!--25-1067 Sociology Teachers... (occupation)--&gt;
  &lt;meta itemprop="naics" content="611300"/&gt; &lt;!--611300 Colleges, Universities... (industry)--&gt;
  Jane's home page:
  &lt;a href="http://www.janedoe.com" itemprop="url"&gt;janedoe.com&lt;/a&gt;
  Graduate students:
  &lt;a href="http://www.xyz.edu/students/alicejones.html" itemprop="colleague"&gt;
    Alice Jones&lt;/a&gt;
  &lt;a href="http://www.xyz.edu/students/bobsmith.html" itemprop="colleague"&gt;
    Bob Smith&lt;/a&gt;
&lt;/div&gt;
```
**RDFa** 
```
&lt;div vocab="http://schema.org/" typeof="Person"&gt;
  &lt;span property="name"&gt;Jane Doe&lt;/span&gt;
  &lt;img src="janedoe.jpg" property="image" alt="Photo of Jane Joe"/&gt;
  &lt;span property="jobTitle"&gt;Professor&lt;/span&gt;
  &lt;div property="address" typeof="PostalAddress"&gt;
    &lt;span property="streetAddress"&gt;
      20341 Whitworth Institute
      405 N. Whitworth
    &lt;/span&gt;
    &lt;span property="addressLocality"&gt;Seattle&lt;/span&gt;,
    &lt;span property="addressRegion"&gt;WA&lt;/span&gt;
    &lt;span property="postalCode"&gt;98052&lt;/span&gt;
  &lt;/div&gt;
  &lt;span property="telephone"&gt;(425) 123-4567&lt;/span&gt;
  &lt;a href="mailto:jane-doe@xyz.edu" property="email"&gt;
    jane-doe@xyz.edu&lt;/a&gt;
  &lt;meta property="naics" content="25-1067"/&gt; &lt;!--25-1067 Sociology Teachers... (occupation)--&gt;
  &lt;meta property="naics" content="611300"/&gt; &lt;!--611300 Colleges, Universities... (industry)--&gt;
  Jane's home page:
  &lt;a href="http://www.janedoe.com" property="url"&gt;janedoe.com&lt;/a&gt;
  Graduate students:
  &lt;a href="http://www.xyz.edu/students/alicejones.html" property="colleague"&gt;
    Alice Jones&lt;/a&gt;
  &lt;a href="http://www.xyz.edu/students/bobsmith.html" property="colleague"&gt;
    Bob Smith&lt;/a&gt;
&lt;/div
```
**JSON-LD**
```
&lt;script type="application/ld+json"&gt;
{
  "@context": "http://schema.org",
  "@type": "Person",
  "address": {
    "@type": "PostalAddress",
    "addressLocality": "Seattle",
    "addressRegion": "WA",
    "postalCode": "98052",
    "streetAddress": "20341 Whitworth Institute 405 N. Whitworth"
  },
  "naics":[
    "25-1067",
    "611300"
  ],
  "colleague": [
    "http://www.xyz.edu/students/alicejones.html",
    "http://www.xyz.edu/students/bobsmith.html"
  ],
  "email": "mailto:jane-doe@xyz.edu",
  "image": "janedoe.jpg",
  "jobTitle": "Professor",
  "name": "Jane Doe",
  "telephone": "(425) 123-4567",
  "url": "http://www.janedoe.com"
}
&lt;/script&gt;
```
#### new comment by 13617914 ####
Follow up:
The isicV4 field is similar to the naics industry codes, with the exception that isicV4 codes are international in scope (United Nations).
isicV4 codes can be found here:
http://unstats.un.org/unsd/cr/registry/isic-4.asp 
and here: 
http://unstats.un.org/unsd/cr/registry/regcst.asp?Cl=27
The schema guidance is unclear as to whether the alpha prefix is to be included.
</t>
  </si>
  <si>
    <t>Provide Presentation &amp; Tutorial as more specific types of EducationEvent</t>
  </si>
  <si>
    <t xml:space="preserve">An Event like an [Exhibition](http://schema.org/ExhibitionEvent), Conference or [Course](http://pending.1.schemaorgae.appspot.com/CourseInstance) may include sub events that make up the agenda via the [subEvent property](http://pending.1.schemaorgae.appspot.com/subEvent):
&gt; An Event that is part of this event. For example, **a conference event includes many presentations**, each of which is a subEvent of the conference.
As per the notes on the subEvent property above, a conference, exhibition or course may contain presentations (or lectures) and tutorials (or practical classes).
To this ends I propose the following more specific types of EducationEvent:
- **Presentation**
- **Tutorial**
These new types may also provide the following additional optional properties:
- **topic** (Text)
- **track** (Text)
</t>
  </si>
  <si>
    <t xml:space="preserve">#### new comment by 13315406 ####
In principle that sounds reasonable.
Naming would need to be looked at.  Presentation has several meanings including the awarding of something, and a PowerPoint (other brands are available) slide deck.  Also the meaning of tutorial seems to differ subtly in different geographies.
The new properties you reference also probably need similar attention _track_ feels like it should be some sort of _isPartOf_ relationship to a Course or CourseInstance, _topic_ could be replaced by _about_.
Also are these two the only ones, or are we going to end up proposing an ever increasing list of subtypes? 
#### new comment by 335486 ####
@RichardWallis thanks for the feedback.
I've suggested _Presentation_ as a sub type of EducationEvent as it is the nomenclature I've seen used at numerous conferences (along with _talks_ - but that seems even more ambiguous), and _presentation_ is the nomenclature already used in the description of the [subEvent property](http://pending.1.schemaorgae.appspot.com/subEvent). A less ambiguous name might be _Lecture_ in this case, or alternatively a post-fix could be employed, i.e. _PresentationEvent_.
I think _PresentationEvent_ is probably the most consistent naming scheme if we consider the post-fix style employed for [PresentationDigitalDocument](http://schema.org/PresentationDigitalDocument) a sub-type of creative work, and the following Event sub-types:
- [PublicationEvent](http://schema.org/PublicationEvent)
- [BroadcastEvent](http://schema.org/BroadcastEvent)
- [EducationEvent](http://schema.org/EducationEvent)
- [OnDemandEvent](http://schema.org/OnDemandEvent)
Using an [about property](http://pending.1.schemaorgae.appspot.com/about) to describe the presentation or tutorial's topic seems reasonable, as you have noted the about property is already used on CreativeWork types. If the goal is to reuse existing names then another option might be a [category property](http://schema.org/category) as used on Product and Service types.
For defining a _track_ property for a presentation using the existing schema definition I've explored a number of options:
- [superEvent](http://pending.1.schemaorgae.appspot.com/superEvent) with an event with a name matching the track name
- [location](http://pending.1.schemaorgae.appspot.com/location) using the place name as the track name
In both of the above scenarios it is workable but is more verbose and less explicit than a specific property.
Background information:
I am working on describing my company's conference events via an API that exposes each conference's agenda using JSON-LD, currently for use in a mobile app. Our main conference consists of 9 tracks over 2 days with around 10 presentations per day. Either side of the conference we provide tutorials/masterclass days. Along with the conference the event has an exhibition hall with around 100 exhibitors. We typically have 3000+ attendees at our conferences. The suggestions I have made are based on [our events](http://www.idtechex.com/events/) and [my personal experience](http://lanyrd.com/profile/ptrelford/) of attending and speaking at numerous technical conferences. I have suggested these 2 sub types as I think they should be enough to reasonably accurately describe using sub events the agenda of most conferences which are typically made up of presentations and tutorials.
</t>
  </si>
  <si>
    <t>Financial Quote Schema</t>
  </si>
  <si>
    <t xml:space="preserve">Hi,
I'm wondering what is the best way to define Financial product such as stock. For instance on google page: https://www.google.ca/finance?cid=694653 they use:
```
&lt;div id="sharebox-data" itemscope="itemscope" itemtype="http://schema.org/Intangible/FinancialQuote"&gt;
&lt;meta itemprop="name"content="Alphabet Inc" /&gt;
&lt;meta itemprop="url" content="https://www.google.ca/finance?cid=694653" /&gt;
&lt;meta itemprop="imageUrl"  content="https://www.google.ca/finance/chart?cht=g&amp;q=NASDAQ:GOOGL&amp;tkr=1&amp;p=1d&amp;enddatetime=2016-08-02T16:00:01Z" /&gt;
&lt;meta itemprop="tickerSymbol"  content="GOOGL" /&gt;
&lt;meta itemprop="exchange" content="NASDAQ" /&gt;
&lt;meta itemprop="exchangeTimezone" content="America/New_York" /&gt;
&lt;meta itemprop="price" content="800.12" /&gt;
&lt;meta itemprop="priceChange" content="-0.82" /&gt;
&lt;meta itemprop="priceChangePercent" content="-0.10" /&gt;
&lt;meta itemprop="isAfterHours" content="true"&gt;
&lt;meta itemprop="afterHoursPrice" content="798.36"&gt;
&lt;meta itemprop="afterHoursPriceChange" content="-1.76"&gt;
&lt;meta itemprop="afterHoursPriceChangePercent" content="-0.22"&gt;
&lt;meta itemprop="afterHoursQuoteTime" content="2016-08-02T23:46:02Z"&gt;
&lt;meta itemprop="quoteTime" content="2016-08-02T16:00:01Z" /&gt;
&lt;meta itemprop="dataSource" content="NASDAQ real-time data" /&gt;
&lt;meta itemprop="dataSourceDisclaimerUrl" content="//www.google.ca/help/stock_disclaimer.html#realtime" /&gt;
&lt;meta itemprop="priceCurrency" content="USD" /&gt;
&lt;/div&gt;
```
but schema returns 404 -&gt; http://schema.org/Intangible/FinancialQuote
Is there any better way to describe stock information?
</t>
  </si>
  <si>
    <t xml:space="preserve">#### new comment by 13315406 ####
_schema returns 404 -&gt; http://schema.org/Intangible/FinancialQuote_
That is because _FinancialQuote_ is as yet not defined in the vocabulary.  What you are seeing is an example of the [old 'slash-based' extension mechanism](http://schema.org/docs/old_extension.html) which has [since been superseded](http://schema.org/docs/extension.html).  
Nevertheless the ability to describe a stock quote has obvious utility as supported by the use case you reference.
I wonder if someone from that organisation, and or others, would want to propose a cleaned up definition based on this to be added to the vocabulary.
/cc @danbri @vholland 
#### new comment by 170265 ####
Regarding that markup on the Google Finance site, I talked to the relevant teams within Google. It is best considered experimental rather than a proposal for schema.org adoption.
#### new comment by 170265 ####
@RichardWallis does any part of the FIBO effort cover this?
#### new comment by 13315406 ####
No not yet.
#### new comment by 1436856 ####
@skrobek @danbri @RichardWallis @vholland is that the Financial Industry Business Ontology? http://www.edmcouncil.org/financialbusiness
Given the quantity of traffic to Yahoo! &amp; Google Finance, CNBC, Reuters, Bloomberg, etc surely it makes sense to have a scheme.org vocabulary for the stock market, ETFs, mutual funds, currencies and commodities? Would also be great to help news organisations and brokerage firms / asset managers tag their content clearly?
I suspect there would be rapid agreement on the top 20 items. Happy to help in anyway. 
#### new comment by 170265 ####
@shaneleonard121 yes, the same FIBO - i.e. http://www.edmcouncil.org/fiboschema 
We have already included a round of changes to the schema.org core proposed by the FIBO team. There is also further work see #1253 and nearby.
It would be good for whatever we do here to be aligned with the rest of the FIBO proposals, if that makes sense. Or is this like comparing recipe markup with restaurant menu markup i.e. different levels of detail and perspective on the same broad area of human activity?
#### new comment by 1436856 ####
Thanks @danbri I had a look at the proposals. FIBO v1 is very loan / product specific. Though I can see there are some suggestions on non-loan related products.
Seems like there is a different stream of work that FIBO / schema.org should consider. For now you are describing the "restaurant types and cuisines, but not the ingredients" to use an analogy. :)
#### new comment by 13315406 ####
The current FIBO proposals are only part of a much larger landscape, which is being addressed in manageable chunks at a time, the current chunk being loans focused.  @danbri is right to point out some synergy with broader financial areas, not least the introduction of [MonetaryAmount](http://schema.org/MonetaryAmount) in release 3.0.
As the FIBO community move onto other chunks, if there is wider interest, stock value and transaction services may well be a good candidate.
#### new comment by 1436856 ####
@RichardWallis @danbri understand. As said before would be delighted to help if you need it.
It's total self interest of course ;) All the best.
#### new comment by 1436856 ####
@RichardWallis @danbri would love to hear if there's been any advance on the inclusion of asset / transaction data? e.g. stock market info. Thanks for the update. Shane
</t>
  </si>
  <si>
    <t>Support discussion of Internet of Things (IoT)-related applications of schema.org</t>
  </si>
  <si>
    <t xml:space="preserve">* Nearby: there's an adhoc mailing list: https://groups.google.com/forum/#!forum/sdo-iot-sync
* Dedicated github repo: https://github.com/iot-schema-collab
* Slack: https://iot-schema-collab.slack.com/ (contact davidjanes@iotdb.org to join)
* [Custom Search Engine of related sites/repos](https://cse.google.com/cse/publicurl?cx=013484121852858951051:iccg_nifbxi) (contact danbri, Michael Koster, Darko Anicic, Max Senges to add/edit the included sites)
There have been a variety of conversations around schema.org-meets-IoT and they would benefit from having a home closer to the project as well as an integrated entry point (for which I suggest iot.schema.org).
Given 1.) that there is already a large (in fact the largest) W3C Community Group devoted to (the highly related idea of) "[Web of Things](https://www.w3.org/community/wot/)" ) 2.) this is a topic that relates strongly to parties beyond the W3C environment e.g. [IAB](https://www.iab.org/activities/workshops/iotsi/)/IETF, I have taken the liberty of setting up a simple ad-hoc public mailing list, [sdo-iot-sync@googlegroups.com](https://groups.google.com/forum/#!forum/sdo-iot-sync), rather than our usual practice of initiating a new W3C Community Group. I suggest that we accompany this with a simple entry point at iot.schema.org and will proceed in that direction unless anyone flags a concern. More focussed and tightly-scoped collaborative activities might happen in dedicated (e.g. community) groups at W3C or elsewhere, but for now there is no simple place for discussion of "schema.org meets the Internet of Things". I'd like to fix that ASAP.
IoT-related applications are incredibly diverse and are highly inter-related with other application themes such as health-lifesci, e-commerce, geospatial, datasets, sensors etc. Many existing schema.org schemas are also highly relevant to IoT applications. To make the most of this potential, and to provide a place where IoT-oriented schema proposals, extensions and implementations can be discovered, let's create a simple one page gateway via a "stub" hosted extension, iot.schema.org. It remains to be seen whether actually hosting schemas there, rather than by adding to the core vocabulary or externally, is the right path. Quite likely we may do a little of each. For now I am concerned primarily with surfacing ad-hoc conversations in a way that allows more visibility and wider collaboration amongst those enthused about semantic interoperability for the Internet of Things.
Copying schema.org steering group for info / advice / sanity check: @rvguha @shankarnat @chaals @vholland @scor @mfhepp. 
</t>
  </si>
  <si>
    <t xml:space="preserve">#### new comment by 986438 ####
@danbri let us know when the mailing list is up and running.  I plan to contribute highly in this Domain. Thanks.
#### new comment by 170265 ####
Mailing list is up but give us a few days for "running". There's a short "getting started" doc in the works too that might help give things a little direction.
#### new comment by 4692272 ####
Joining the larger W3C discussion seems like the best approach. I'd hate for the groups to be building train tracks from opposite coasts and then fail to meet in the middle.
#### new comment by 5718022 ####
the Web of Things [1] group seems like an appropriate place to make
enquiries.
[1] https://www.w3.org/WoT/
On Wed, 3 Aug 2016 at 04:07 vholland notifications@github.com wrote:
&gt; Joining the larger W3C discussion seems like the best approach. I'd hate
&gt; for the groups to be building train tracks from opposite coasts and then
&gt; fail to meet in the middle.
&gt; 
&gt; —
&gt; You are receiving this because you are subscribed to this thread.
&gt; Reply to this email directly, view it on GitHub
&gt; https://github.com/schemaorg/schemaorg/issues/1272#issuecomment-236990795,
&gt; or mute the thread
&gt; https://github.com/notifications/unsubscribe-auth/AFdABhD_DEUlUE8o_uRcNrljxwCq1DMJks5qb4dzgaJpZM4JZii1
&gt; .
#### new comment by 170265 ####
Regarding "surfacing discussions", amongst others I've had a very encouraging chat with W3C's Dave Raggett (@draggett) who leads the W3C work (community group + interest group + plans for a working group), and with Phil Archer (@philarcher1, also of W3C) regarding possible mechanisms for W3C REC-track work to normatively cite community-based schemas such as ours. I don't believe there is a 1:1 relationship between "schema.org meets IoT/WoT" and any other group; it is rather that various aspects of schemas and various aspects of IoT will intersect over time, hence the suggestion to use an "sdo-iot-sync" list. 
#### new comment by 170265 ####
@shankarnat @chaals @nicolastorzec @scor @mfhepp et al, my suggestion for next steps is that we include a 1-page iot.schema.org in our next release, and its role will be to channel discussions towards mailing list + github. We shouldn't rush into any specific schemas but it would be great to pull together some otherwise scattered conversations about IoT schemas and semantic interoperability. 
#### new comment by 9203402 ####
@danbri, your proposal and next steps make sense to me. Looking forward to watching this progress.
#### new comment by 170265 ####
I have made some updates.
1. our "work in progress" branch for next schema.org release (sdo-callisto aka version 3.2) now has a stub IoT section. This can be (pre)viewed at http://iot.webschemas.org/ and if we proceed as proposed here will eventually constitute http://iot.schema.org/
   (it links to this issue, the mailing list, and to a discussion document).
2. There's a discussion document towards getting started with IoT + schema.org in the repo and on the draft site, see http://iot.webschemas.org/docs/iot-gettingstarted.html for (somewhat simple) HTML. Original was [in google docs](https://docs.google.com/document/d/1mE2hN83lXzqXA-RQYMURJxIlEktcZkFB252BQCCnkKk/edit) and is probably the best place to refine specifics of that text or its successors. I suggest Github and email for bigger picture discussions.
3. I've sent [a kickoff mail](https://groups.google.com/forum/#!topic/sdo-iot-sync/YOTtNUNiJlM) to the sdo-iot-sync@googlegroups.com mailing list mentioned above, and cc:'d our steering group. Please join the group; for now I have set it to being postable by the world but we'll want to restrict posts to members only soon for better spam filtering.
/cc @chaals @nicolastorzec @vholland @mfhepp @rvguha @tmarshbing @shankarnat @scor 
#### new comment by 77741 ####
👍 
#### new comment by 671238 ####
+1
#### new comment by 170265 ####
ping @chaals @nicolastorzec 
#### new comment by 986438 ####
@danbri [Emailed our mailing list to start on a TODO list](https://groups.google.com/forum/#!topic/sdo-iot-sync/ZUa9_9aYIHA) (along with a quick primer on middle-layers and players) 
#### new comment by 5252362 ####
This sounds like a great idea.
guha
On Mon, Aug 1, 2016 at 5:38 AM, Dan Brickley notifications@github.com
wrote:
&gt; There have been a variety of conversations around schema.org-meets-IoT and
&gt; they would benefit from having a home closer to the project as well as an
&gt; integrated entry point (for which I suggest iot.schema.org).
&gt; 
&gt; Given 1.) that there is already a large (in fact the largest) W3C
&gt; Community Group devoted to (the highly related idea of )"Web of Things
&gt; https://www.w3.org/community/wot/" ) 2.) this is a topic that relates
&gt; strongly to parties beyond the W3C environment e.g. IAB
&gt; https://www.iab.org/activities/workshops/iotsi//IETF, I have taken the
&gt; liberty of setting up a simple ad-hoc public mailing list, sdo-
&gt; iot-sync@googlegroups.com
&gt; https://groups.google.com/forum/#!forum/sdo-iot-sync, rather than our
&gt; usual practice of initiating a new W3C Community Group. I suggest that we
&gt; accompany this with a simple entry point at iot.schema.org and will
&gt; proceed in that direction unless anyone flags a concern. More focussed and
&gt; tightly-scoped collaborative activities might happen in dedicated (e.g.
&gt; community) groups at W3C or elsewhere, but for now there is no simple place
&gt; for discussion of "schema.org meets the Internet of Things". I'd like to
&gt; fix that ASAP.
&gt; 
&gt; IoT-related applications are incredibly diverse and are highly
&gt; inter-related with other application themes such as health-lifesci,
&gt; e-commerce, geospatial, datasets, sensors etc. Many existing schema.org
&gt; schemas are also highly relevant to IoT applications. To make the most of
&gt; this potential, and to provide a place where IoT-oriented schema proposals,
&gt; extensions and implementations can be discovered, let's create a simple one
&gt; page gateway via a "stub" hosted extension, iot.schema.org. It remains to
&gt; be seen whether actually hosting schemas there, rather than by adding to
&gt; the core vocabulary or externally, is the right path. Quite likely we may
&gt; do a little of each. For now I am concerned primarily with surfacing ad-hoc
&gt; conversations in a way that allows more visibility and wider collaboration
&gt; amongst those enthused about semantic interoperability for the Internet of
&gt; Things.
&gt; 
&gt; Copying schema.org steering group for info / advice / sanity check:
&gt; @rvguha https://github.com/rvguha @shankarnat
&gt; https://github.com/shankarnat @chaals https://github.com/chaals
&gt; @vholland https://github.com/vholland @scor https://github.com/scor
&gt; @mfhepp https://github.com/mfhepp.
&gt; 
&gt; —
&gt; You are receiving this because you were mentioned.
&gt; Reply to this email directly, view it on GitHub
&gt; https://github.com/schemaorg/schemaorg/issues/1272, or mute the thread
&gt; https://github.com/notifications/unsubscribe-auth/AFAlCjGGr_NVv5CvHGwZS9DsL5Ez9Zbuks5qbejJgaJpZM4JZii1
&gt; .
#### new comment by 986438 ####
Add #1286 as a TODO for this issue.  It will be useful and is needed for IOT vendors and publishers and subscribers.
#### new comment by 170265 ####
- http://ieeexplore.ieee.org/document/7471373/?reload=true "Semantic Technologies for the IoT - An Inter-IoT Perspective" 
&gt; The Inter-IoT project is aiming at the design and implementation of, and experimentation with, an open cross-layer framework and associated methodology, to provide voluntary interoperability among heterogeneous Internet of Things (IoT) platforms. The project is initially driven by uses cases from two domains: (e/m) Health and transportation and logistics in a port environment. While the Inter-IoT will provide interoperability across the software stack, here, we focus our attention on the semantic interoperability. In this context, we present a concise overview of existing IoT-related semantic approaches, which might either be directly applicable to, or serve as a source of inspiration for, the Inter-IoT applications.
I can't see a free-to-read copy of the article, sadly. But http://plasma.dimes.unical.it/events/I4T2016/PDF/PawlowskiIoTSemantics.pdf seems to be a related presentation.
#### new comment by 986438 ####
@3GPP standards already has 1-5 year view of IoT with use cases and MIoT Massive Internet of Things. (that's how we roll in the ICT industry) This is one of just many practical studies 
http://www.3gpp.org/ftp//Specs/archive/22_series/22.861/22861-e10.zip
I don't want to overload Schema.org with 3GPP but want to let folks know that Communications side of IoT is covered within it.  And I am here along with other Ericsson employees to help build bridges where/if need be.
IoT is not about Things or Devices, but rather its about Communications and Data Exchange...where Things and Devices happen to play a Role.  Luckily, our efforts here on Schema.org and IoT alignment are fairly easy compared to the humongous efforts needed within ICT and 3GPP to make it all work seamlessly without breaking a sweat for us here.
#### new comment by 986438 ####
SCADA is another similar forerunner to IoT dealing with Data and Interoperability.  Currently there are some ISO standards around SCADA communications.  We'll want at least 1 person from the SCADA community to help our plans. But I don't know of anyone myself.
#### new comment by 170265 ####
https://twitter.com/godanSec/status/802230005770096642 gives a good glimpse of the real scope of IoT - in this case as applied to agriculture. It is important that we don't take one central stereotype (the smart lightbulb) as proxying for the entire diverse set of IoT scenarios.
#### new comment by 170265 ####
See https://swit.smartsdk.eu/news/ for papers and presentations from a recent semweb-meets-iot workshop.
#### new comment by 170265 ####
Please take a look: http://w3c.github.io/sdw/ssn/#TheSOSAontology http://w3c.github.io/sdw/ssn/#TheSSNontology 
* Classes: | Actuation | Actuator | FeatureOfInterest | ObservableProperty | Observation | Platform | Procedure | Result | Sample | Sensor |
* Properties: | hasFeatureOfInterest | hasResult | hasSample | hasValue | hostedBy | hosts | invokedBy | invokes | isFeatureOfInterestOf | isObservedBy | isResultOf | isSampleOf | madeObservation | observedProperty | observes | phenomenonTime | resultTime | usedProcedure |
(this is part of the work being done in the W3C Spatial Data on the Web group...)
#### new comment by 777218 ####
Hi all,
discussing with the FIWARE guys working on https://github.com/Fiware/dataModels there is a certain interest to link existing json schema to schema.org (which of course implies adding the needed "semantics") - given that one of the next steps in NGSI is the introduction of support for JSON-LD.
The work they have done so far on data models is based on GSMA harmonized data models work: http://www.gsma.com/connectedliving/wp-content/uploads/2016/11/CLP.26-v1.0.pdf
The data models are used in different smart city scenarios.
If @danbri or anyonelse is interested in liaising, let me know.
#### new comment by 13315406 ####
@chicco785 Thanks for sharing this.
Taking a quick (airport gate) scan of the GSMA [harmonized data models work](http://www.gsma.com/connectedliving/wp-content/uploads/2016/11/CLP.26-v1.0.pdf) document from a Schema.org point of view I have an immediate suggestion that I believe would improve the linking to Schema.org.
Following the Schema.org approach each entity type described in the Generic Entity Data Model section (eg. AgriParcel) could benefit from being a subtype of an appropriately named generic type (DataThing?), which contains all the properties (currently captured under the Generic Attributes section). That generic type itself being a subtype of Schema [Thing](http://schema.org/Thing).
The resultant inheritance hierarchy looking like this:
```Thing &gt; DataThing &gt; AgriParcel ``` or ```Thing &gt; DataThing &gt; AgriCrop``` etc.
The initial ramifications of such a move would be:
- The _id_ property used in all the generic attributes would be superseded by the [_identifier_](http://webschemas.org/identifier) property inherited from [Thing](http://webschemas.org/Thing) (here I am referencing the definition of Thing from the upcoming next release of Schema.org - currently visible at [webschemas.org](http://webschemas.org) )
- The generically useful properties such as _name_, _alternateName_, _description_, etc. would become available for all subtypes.
- The IoT relevant entity types referenced would all share a common supertype enabling consistant future maintenance and enhancement.
As in all serialisations of data supported by Schema.org (Microdata, RDFa, JSON-LD) require the the the Type to be stated (eg. ``` "@type": "AgriCrop",```) I question the need for the required _type_ property defined in the Generic Attributes definitions.
~Richard.
#### new comment by 170265 ####
Interesting from David Janes @dpjanes: http://www.slideshare.net/dpjanes/alexa-toronto-open-data-civic-tech-toronto-presentation
#### new comment by 2311111 ####
Hey, that's me lol.
D.
On Fri, Feb 17, 2017 at 9:56 AM, Dan Brickley &lt;notifications@github.com&gt;
wrote:
&gt; Interesting from David Janes @dpjanes &lt;https://github.com/dpjanes&gt;:
&gt; http://www.slideshare.net/dpjanes/alexa-toronto-open-
&gt; data-civic-tech-toronto-presentation
&gt;
&gt; —
&gt; You are receiving this because you were mentioned.
&gt; Reply to this email directly, view it on GitHub
&gt; &lt;https://github.com/schemaorg/schemaorg/issues/1272#issuecomment-280671694&gt;,
&gt; or mute the thread
&gt; &lt;https://github.com/notifications/unsubscribe-auth/ACNDxxc0YfD_kPZi0LghZN42Bx8_ZrkZks5rdbU5gaJpZM4JZii1&gt;
&gt; .
&gt;
#### new comment by 2311111 ####
If you just want to see the "schema.org normalized data", here you go
https://github.com/dpjanes/alexa-opendata/tree/master/dst
Nothing surprising here, but a fun project
On Fri, Feb 17, 2017 at 10:38 AM, David Janes &lt;davidjanes@davidjanes.com&gt;
wrote:
&gt; Hey, that's me lol.
&gt;
&gt; D.
&gt;
&gt; On Fri, Feb 17, 2017 at 9:56 AM, Dan Brickley &lt;notifications@github.com&gt;
&gt; wrote:
&gt;
&gt;&gt; Interesting from David Janes @dpjanes &lt;https://github.com/dpjanes&gt;:
&gt;&gt; http://www.slideshare.net/dpjanes/alexa-toronto-open-data-
&gt;&gt; civic-tech-toronto-presentation
&gt;&gt;
&gt;&gt; —
&gt;&gt; You are receiving this because you were mentioned.
&gt;&gt; Reply to this email directly, view it on GitHub
&gt;&gt; &lt;https://github.com/schemaorg/schemaorg/issues/1272#issuecomment-280671694&gt;,
&gt;&gt; or mute the thread
&gt;&gt; &lt;https://github.com/notifications/unsubscribe-auth/ACNDxxc0YfD_kPZi0LghZN42Bx8_ZrkZks5rdbU5gaJpZM4JZii1&gt;
&gt;&gt; .
&gt;&gt;
&gt;
&gt;
#### new comment by 170265 ####
Noting onem2m work, http://www.onem2m.org/technical/developers-corner/tools/onem2m-ontologies
#### new comment by 170265 ####
Placeholder: discussed (c) statements in https://oneiota.org/revisions/2417 at Wishi workshop.
#### new comment by 170265 ####
Nearby, https://github.com/openconnectivityfoundation
#### new comment by 170265 ####
I've created a quick Google Custom Search engine configured with a bunch of URLs of IoT/WoT sites, repos etc. at https://cse.google.com/cse/publicurl?cx=013484121852858951051:iccg_nifbxi --- I've shared access with Michael Koster (who I'm sat next to at a [workshop](https://github.com/t2trg/2017-07-wishi/blob/master/AGENDA.md)) and others, we can easily add more sites. I don't see any easy way of sharing the current list of URLs but will figure something out. 
What does this mean?
Basically you can go to:
    https://cse.google.com/cse/publicurl?cx=013484121852858951051:iccg_nifbxi  
... and search for 'cbor', 'thermostat', 'json schema', 'carbon monoxide' or whatever and find work across a range of initiatives, projects, ecosystems.
The following (somewhat arbitrary) list of URLs are those in there currently:
    www.eclipse.org/vorto/*
    lists.w3.org/Archives/Public/public-web-of-things/*
    lists.w3.org/Archives/Public/public-wot/*
    iot.mozilla.org/*
    hacks.mozilla.org/2017/06/building-the-web-of-things/*
    github.com/openT2T*
    www.opentranslatorstothings.org/*
    github.com/w3c/wot/*
    mailarchive.ietf.org/arch/search/?email_list=yot*
    www.ietf.org/mailman/listinfo/yot*
    www.fairhair-alliance.org/*
    openmobilealliance.org/iot*
    www.ipso-alliance.org/*
    iot.schema.org/*
    github.com/t2trg/*
    www.w3.org/WoT/*
    w3c.github.io/sdw/ssn/*
    ontology.tno.nl/saref/*
    www.onem2m.org/*
    *.openconnectivity.org/*
    *.project-haystack.org/*
    *.oneiota.org/*
    homepages.cwi.nl/~steven/Talks/2017/06-10-iot/*
#### new comment by 5252362 ####
Nice! This should be useful!
guha
On Sun, Jul 16, 2017 at 6:14 AM, Dan Brickley &lt;notifications@github.com&gt;
wrote:
&gt; I've created a quick Google Custom Search engine configured with a bunch
&gt; of URLs of IoT/WoT sites, repos etc. at https://cse.google.com/cse/
&gt; publicurl?cx=013484121852858951051:iccg_nifbxi --- I've shared access
&gt; with Michael Koster (who I'm sat next to at a workshop
&gt; &lt;https://github.com/t2trg/2017-07-wishi/blob/master/AGENDA.md&gt;) and
&gt; others, we can easily add more sites. I don't see any easy way of sharing
&gt; the current list of URLs but will figure something out.
&gt;
&gt; What does this mean?
&gt;
&gt; Basically you can go to:
&gt;
&gt; https://cse.google.com/cse/publicurl?cx=013484121852858951051:iccg_nifbxi
&gt;
&gt; ... and search for 'cbor', 'thermostat', 'json schema', 'carbon monoxide'
&gt; or whatever and find work across a range of initiatives, projects,
&gt; ecosystems.
&gt;
&gt; —
&gt; You are receiving this because you were mentioned.
&gt; Reply to this email directly, view it on GitHub
&gt; &lt;https://github.com/schemaorg/schemaorg/issues/1272#issuecomment-315608507&gt;,
&gt; or mute the thread
&gt; &lt;https://github.com/notifications/unsubscribe-auth/AFAlCj-DwAIO5XlxTa-dpRaYr1xbDKx0ks5sOgy8gaJpZM4JZii1&gt;
&gt; .
&gt;
#### new comment by 170265 ####
https://twitter.com/s3works/status/888682104938278912
https://arxiv.org/abs/1707.00112
"""A study of existing Ontologies in the IoT-domain
Garvita Bajaj, Rachit Agarwal, Pushpendra Singh, Nikolaos Georgantas, Valerie Issarny
(Submitted on 1 Jul 2017)
Several domains have adopted the increasing use of IoT-based devices to collect sensor data for generating abstractions and perceptions of the real world. This sensor data is multi-modal and heterogeneous in nature. This heterogeneity induces interoperability issues while developing cross-domain applications, thereby restricting the possibility of reusing sensor data to develop new applications. As a solution to this, semantic approaches have been proposed in the literature to tackle problems related to interoperability of sensor data. Several ontologies have been proposed to handle different aspects of IoT-based sensor data collection, ranging from discovering the IoT sensors for data collection to applying reasoning on the collected sensor data for drawing inferences. In this paper, we survey these existing semantic ontologies to provide an overview of the recent developments in this field. We highlight the fundamental ontological concepts (e.g., sensor-capabilities and context-awareness) required for an IoT-based application, and survey the existing ontologies which include these concepts. Based on our study, we also identify the shortcomings of currently available ontologies, which serves as a stepping stone to state the need for a common unified ontology for the IoT domain.
Comments:	Submitted to Elsevier JWS SI on Web semantics for the Internet/Web of Things
Subjects:	Artificial Intelligence (cs.AI)
Cite as:	arXiv:1707.00112 [cs.AI]
 	(or arXiv:1707.00112v1 [cs.AI] for this version)"""
#### new comment by 1798358 ####
Hi Dan, you might want to add the following URLs to the search: 
https://github.com/IPSO-Alliance/*
https://github.com/core-wg/*
https://tools.ietf.org/wg/core/*
#### new comment by 5509162 ####
Hi all!
I'm also working on Semantic IoT concepts. I've also started a Semantic Internet of Things platform on Github.
Blogpost with the concept: https://bob.wtf/semantic-internet-of-things-42811e1ca7a7
Github repo with Semantic IoT project: https://github.com/weaviate/weaviate
Looking forward to your feedback :-)
#### new comment by 7248917 ####
IoT ontology catalogues would be relevant to build IoT schema.org.
- Linked Open Vocabulary for Internet of Things (LOV4IoT)
[http://sensormeasurement.appspot.com/?p=ontologies](http://sensormeasurement.appspot.com/?p=ontologies)
LOV4IoT project: [http://lov4iot.appspot.com/](http://lov4iot.appspot.com/)
- Ontology catalogue for smart cities (Ready4SmartCities)
[http://smartcity.linkeddata.es/](http://smartcity.linkeddata.es/)
- Linked Open Vocabulary (LOV), IoT tag
[http://lov.okfn.org/dataset/lov/vocabs?q=iot](http://lov.okfn.org/dataset/lov/vocabs?q=iot)
- Ontology catalogue for smart cities (OpenSensingCity)
[http://opensensingcity.emse.fr/scans/ontologies](http://opensensingcity.emse.fr/scans/ontologies)
Ontology Catalogue comparison:
Reusing and Unifying Background Knowledge for Internet of Things with LOV4IoT
https://www.insight-centre.org/sites/default/files/publications/ficloud-2016-lov4iot_paper22_ficloud_pdfprinted.pdf
-&gt; see section II state of the art
</t>
  </si>
  <si>
    <t>byArtist and performer cover similar situations</t>
  </si>
  <si>
    <t xml:space="preserve">- http://schema.org/performer
  - definition: "A performer at the event—for example, a presenter, musician, musical group or actor."
  - rangeIncludes (i.e. values are): Organization Person
  - domainIncludes (i.e. used on): Event
- http://schema.org/byArtist
  - definition: "The artist that performed this album or recording."
  - rangeIncludes (i.e. values are): MusicGroup
  - domainIncludes (i.e. used on): MusicAlbum MusicRecording
Thanks @thadguidry for pointing this out. /cc @vholland 
The performer property has been around since the beginning (indicated the awkward 'performers' property which preceded it), and describes only events. The byArtist property was added a while back when we added substantial vocab around music heavily inspired by MusicBrainz's schemas.
Differences: 
A "performer" at an Event could easily be a non-musical artist (e.g. dancer, poet, live action painter...), whereas "byArtist" currently only applies to music-oriented types and takes music-oriented values.
Note that http://schema.org/PerformingGroup exists, with group subtypes for DanceGroup, MusicGroup, TheatreGroup.
Suggestions:
Perhaps extend "performer" to allow MusicGroup (or PerformingGroup) as another expected type of value.  Extend domain of "performer" (cautiously by including MusicAlbum MusicRecording or liberally by allowing it on any CreativeWork?). Declare byArtist as a subproperty of performer. Consider extending range of byArtist to Person too; how _do_ we handle solo artists?
This wouldn't force a convergence or a replacement of one by the other, but would at least give the impression the terms are part of a unified vocabulary.
</t>
  </si>
  <si>
    <t xml:space="preserve">#### new comment by 170265 ####
Alternatively, we could decide the usecases are different enough that all we need is a cross-reference in the human-facing definitions. However only today did I notice that we have PerformingGroup and performer but no integration between the two terms, it feels to me like something more is needed.
#### new comment by 986438 ####
@danbri Your welcome.  Thanks to Wikidata schema alignment work actually :)
#### new comment by 986438 ####
@danbri 
+1 Perhaps extend "performer" to allow MusicGroup (or PerformingGroup) as another expected type of value.
+1 Extend domain of "performer" (cautiously by including MusicAlbum MusicRecording or liberally by allowing it on any CreativeWork?).
+1 Declare byArtist as a subproperty of performer.
+1 Consider extending range of byArtist to Person too; how do we handle solo artists?
We handle solo artist by saying that they are just "performer".  What more do you need...or is it that you want some way to know if a "performer" is a group or a solo artist ? I don't worry about that, I and my apps just look at the extra data around to determine that...which is, does the performer / MusicGroup have more than 1 member or not.  This one btw, is now superseded with http://schema.org/musicGroupMember
#### new comment by 4126222 ####
&gt; Perhaps extend "performer" to allow MusicGroup (or PerformingGroup) as another expected type of value.
PerformingGroup/MusicGroup are still allowed in facts, because they are subclasses of Organization.
+1 for the rest.
#### new comment by 170265 ####
@pasqLisena - you are correct, thanks I had missed that.
#### new comment by 4692272 ####
Back when the music schema was overhauled, we decided that if someone wanted to discuss a solo artist as a Person, both types should be provided. In other words:
```
{
    "@context": "http://schema.org/",
    "@type": ["MusicGroup", "Person"],
    "name": "Beyoncé",
    "album": {
        "@type": "MusicAlbum",
        "name": "Lemonade"
    },
    "birthDate": "1981-09-04"
}
```
byArtist was intended for the primary artist(s). So, "All You Need is Love" would be "byArtist" the Beatles. You could also note that Mick Jagger contributed to the vocals using "performer".
This suggests we should tighten up the definitions of each property.
#### new comment by 170265 ####
@vholland that's the kind of pragmatic multiple typing that I hope we'll be seeing more of...
Hmm your note re primary suggests that we don't want 'byArtist' as a subproperty implying 'performer' each time.
#### new comment by 986438 ####
@danbri @vholland Nice!  We eating our dogfood already. Barf!
Agreed, we need to fix the definitions.
</t>
  </si>
  <si>
    <t>Residence (and it's child types)</t>
  </si>
  <si>
    <t xml:space="preserve">[Residence](http://pending.schema.org/Residence) currently has ApartmentComplex, GatedResidenceCommunity, &amp; SingleFamilyResidence as child types (is there a granularity mismatch for these child types?) and there is some concern about how this fits into the LodgingBusiness/Accommodation model.
- One initial idea is to introduce a new type ResidenceComplex for the AC &amp; GRC child types.
Previous related discussion on [issue#915](https://github.com/schemaorg/schemaorg/issues/915).
</t>
  </si>
  <si>
    <t xml:space="preserve">#### new comment by 170265 ####
Thanks @gmackenz. Let's also note that the definition of Residence, "The place where a person lives." is somewhat lacking. The use of "The" is awkward to say the least; a place currently empty for rent or sale can still be residential.  Maybe something like "A place whose primary purpose is residential"?
#### new comment by 986438 ####
@danbri @gmackenz Well...if the type was really meant to have the concept of "Residential" ... :)  Then we should rename it to that and clean up the definition.
#### new comment by 170265 ####
@thadguidry it's more just bad wording. If somewhere is a residence, we don't want to say that it stops being one just because it is temporarily unoccupied. 
#### new comment by 986438 ####
@danbri yeah, I know...hence my smiley face.  Yes agree, a little tweak on the definition as you proposed and its good.  BTW, what classifies a rename of a type ?  stakeholder agreement ?
#### new comment by 986438 ####
@danbri (reiterating in case you missed the updated comment)
BTW, what classifies a rename of a type ? stakeholder agreement ?
#### new comment by 170265 ####
I missed the updated comment, indeed.
Generally we try to avoid renaming types, properties or for that matter enumerated values. It's more art than science. We'll be less keen to change terms that are in widespread use. We'll sometimes change term names for improved usability and coherence but we try to fight the urge to perfect everything. Beyond that, http://schema.org/docs/howwework.html probably covers it.
#### new comment by 986438 ####
@danbri OK, thanks, yes, thats the idea I recall.  Speaking of which, I really dislike "byArtist"...which should be changed to "performer".  Anyways, thanks for the howwework pointer.
#### new comment by 170265 ####
re "byArtist", I've just filed #1271.
</t>
  </si>
  <si>
    <t>Add Event &amp; CreativeWork to range of itemOffered</t>
  </si>
  <si>
    <t xml:space="preserve">`Event` &amp; `CreativeWork` have `offers`, yet unlike `Product` and `Service` they are not in the range of `itemOffered`.   
Matching the changes associated with `Accommodation` see (#1264)
</t>
  </si>
  <si>
    <t xml:space="preserve">#### new comment by 4692272 ####
I am strongly opposed to this for reasons outlined in the discussion around Accommodation. We should be using MTEs for this.
#### new comment by 170265 ####
@vholland I talked with @RichardWallis today and also encouraged MTEs. His point remains fair even in that context, which is that there is a larger ad-hoc list of types attached to "offers", but not to "itemOffered", and this is counter to their natural reading as a pair of mutually inverse properties.
My preference would be for MTE approach to come to dominate and we could make the two explicit inverses and use the same list of types for both.
#### new comment by 13315406 ####
In principle I agree we should be using MTEs for this.
We have established practice however, for using 'offers' to relate CreaiveWork &amp; Event to an Offer, in the same way as for Product and Service. Implicitly (for Product &amp; Service) itemOffered is inverseOf offers.   That symmetry is not there for Event &amp; CreativeWork. 
#### new comment by 170265 ####
So the counter proposal is to remove Event &amp; CreativeWork from range of itemOffered. If someone uses itemOffered to point to an Event or to a CreativeWork, the assumption would be that the entity is also a Service and/or Product.
#### new comment by 11330577 ####
FWIW we use this chain:
```
 EducationalEvent/makesOffer/Offer/itemOffered/Service
```
We would like to use this chain:
```
 EducationalEvent/makesOffer/Offer/itemOffered/CreativeWork
```
where the `CreativeWork` is a Syllabus with `hasPart`.
#### new comment by 13315406 ####
@danbri Event and CreativeWork are _not_ in the range of [itemOffered](http://webschemas.org/itemOffered) (adding them was the subject of this proposal).
The counter proposal as you put it, would be to remove CreativeWork and Event from the domain of [offers](http://webschemas.org/offers).  
Assuming that a CreativeWork has also been defined as Product or Service, as its CreativeWork-ness cannot be 'offered' or traded is a bit of a leap, especially in the cultural heritage world.   
Firstly the concept that all the items on the physical and virtual shelves of a library, or artefacts in an archive or museum are 'products' or worse still 'tradable items' would go beyond the comprehension of most curators, archivists and librarians.
Secondly, apart from upsetting the sensibilities of cultural heritage professionals the model, adopted from previous standard practice with Offer, has been that such items have _offers_, to loan, download, gain information about, and/or view, made by the holding organisation.  [This model](https://www.w3.org/community/schemabibex/wiki/Holdings_via_Offer#Library_holdings) was evolved through much discussion in the Schema Bib Extend community group as a pragmatic solution to the problem of describing what a library 'holds'.
I understand, and have a great deal of sympathy with, the desire voiced by @vholland to use MTEs to drive this pattern, but I am also strongly of the opinion that you cannot divide the world into Products/Services and everything else.   
I would however say that we _do_ have things that are offer-able and those that are not. [We should avoid using terms such as tradable because of the commercial overtones which immediately exclude a whole area of activities]
So I am tempted to suggest that we create a new Intangible Type 'OfferableItem' with a single 'offer' property (that supersedes the currently awkwardly named 'offers').  Product, Service, Event, &amp; CreateiveWork are removed from the range of 'offer' (_offers_) and replaced by OfferableItem.  Product &amp; Service are then made subtypes of OfferableItem.
This would have little impact for the core commercial world, except encouraging the use of _offer_ instead of _offers_, as offer would be still be available without the need for extra MTEs.  In the cultural heritage world, the pattern of making things offerable by adding the _OfferableItem_ MTE (instead of Product) will make far more sense.  Plus we will introduce the flexibility to describe things for sale that are definitely not products or services, [such as this attractive proposition](http://www.dailymail.co.uk/news/article-3716933/The-ultimate-hideaway-Snap-190-000-home-private-river-island-River-Avon-view-booking-boat-crossing.html).
Whatever the solution, my original proposal, something like I describe here, both, or neither, the documentation and guidance needs to improve in this area, beyond tweaking of term descriptions and examples.  This is one area where I consistently I hit the _I can't quite get my head around it_ syndrome when introducing Schema to new people.  
#### new comment by 170265 ####
Sorry - bug in my hasty weekend comment. I think we all share the goal of having "offers" and "itemOffered" not arbitrarily differ, since they appear on natural reading to be intended as mutually inverse. 
There is a view (cue @rvguha ) that terms named like "OfferableItem" go against the general thrust of schema.org's design which has been to _avoid_ interposing artificial classes purely for the sake of expressing domain/range patterns. But I think I understand where you're coming from, which is that there is a general meaning to the "offers" property that is deeper/wider/bigger than what we get from the commercially-minded product+service types.
&gt; "I am also strongly of the opinion that you cannot divide the world into Products/Services and everything else."
That captures the motivation for better support of multiple typing: it allows you to mix together situation-appropriate types without them being rigidly organized into a single hierarchy. If a thing that is e.g. a Book also makes sense to describe using Product properties, then you just directly add in the relevant properties to your description. Some things are books, some are products, some are both, ... no big deal.
Product is already "Any offered product or service". There is a case that a Service is a kind of Product and that product+service captures the "offerable" aspect of creative works. However I take your point that this may look to a crass / commercial dumbing down of cultural artifacts to the level of mass produced consumer goods. Also cue @mfhepp (except he's on vacation) to point out that in GoodRelations he had ProductOrService rather than breaking out the two into distinct types.
Can we all agree that if "x offers y" doesn't always imply "y itemOffered x" we ought to have a decent story as to why?
Thanks @jaygray0919 for bringing up "makesOffer", which _is_ marked as an inverseOf of offeredBy (a pair of inverse properties whose corresponding expected types match exactly). The main question here is why "offers" and "itemOffered" do not have a similar matching structure.
</t>
  </si>
  <si>
    <t>Added pending definitions for serviceMobileApp, serviceTextChat, serviceEmail</t>
  </si>
  <si>
    <t xml:space="preserve">Implementing (in pending) issue (#1265)
</t>
  </si>
  <si>
    <t xml:space="preserve">#### new comment by 170265 ####
Is this still actively requested or was it eclipsed somehow?
#### new comment by 13315406 ####
Still requested.
</t>
  </si>
  <si>
    <t>Add serviceMobileApp serviceEmail &amp; serviceTextChat to ServiceChannel</t>
  </si>
  <si>
    <t xml:space="preserve">Extracted from the FIBO extension proposal (#1253 &amp; #1163) and updated a little as they are not totally finance focused.
Two new properties with range of [ServiceChannel](http://schema.org/ServiceChannel):
`serviceMobileApp` range `URL` &amp; `MobileApplication` "Mobile application used to access the service."
`serviceTextChat` range `URL` "TextChat access to the Service"
`serviceEmail` range `Text` "email to access to the Service" - sub-property of `email`
Property names prefixed with 'service' to distinguish them from broader usage (as with other ServiceChannel properties that could be different to those associated with the Organization offering the service).
**Optional:**
`textChat` could be potentially added to  `ContactPoint` and possibly be made a super-property to `serviceTextChat`
</t>
  </si>
  <si>
    <t xml:space="preserve">#### new comment by 170265 ####
Looking into this, can you articulate the (current) relationship between 'ServiceChannel', 'ContactPoint' and 'department'?
#### new comment by 13315406 ####
`ServiceChannel` is directly related to `Service` via `availableChannel` supplying "_A means of accessing the service (e.g. a phone bank, a web site, a location, etc.)._".
Organisations can offer services through channels that do not have a direct relationship with the contact points or departments of the organisation itself.
For example an online, or phone, banking service will have phone numbers and/or web addresses that are specific to the service which differ from the `contactPoint` details of the bank or its branches.  These could also be provided in several `availableLanguage`s.
This proposal is to add 3 new properties to `ServiceChannel` to reflect an omission (`serviceEmail` probably should have been there originally) and new ways to access such services that are now commonly appearing: `TextChat` the URL to the service specific chat-bot/live chat, and  `serviceMobileApp` a `MobileApplication` to access the service such as a banking-app now made available by most banks.
Although the examples given here are from the banking domain, these services and service access methods are becoming common in many other areas - chat-help for online retail sites, mobile apps for online auction services, media-streaming services, etc.
#### new comment by 4692272 ####
Adding textChat to ContactPoint seems generally useful.
Should we add something for SMS as well? It is not altogether clear how to specify that a phone number is for texting an organization rather than speaking with a person.
#### new comment by 7691552 ####
Sounds like a logical move to do at the same time.
On 12 August 2016 at 15:55, vholland notifications@github.com wrote:
&gt; Adding textChat to ContactPoint seems generally useful.
&gt; 
&gt; Should we add something for SMS as well? It is not altogether clear how to
&gt; specify that a phone number is for texting an organization rather than
&gt; speaking with a person.
&gt; 
&gt; —
&gt; You are receiving this because you are subscribed to this thread.
&gt; Reply to this email directly, view it on GitHub
&gt; https://github.com/schemaorg/schemaorg/issues/1265#issuecomment-239468563,
&gt; or mute the thread
&gt; https://github.com/notifications/unsubscribe-auth/AHVdIPptLJM16AFxnPsJ1ho7OL33cjYXks5qfIlWgaJpZM4JVcdo
&gt; .
#### new comment by 13315406 ####
More thoughts on this?
#### new comment by 986438 ####
@vholland In the ICT world (Information and communications technology, also known as Telecom), we treat SMS as a feature (or you could say a service) on a phone line/ phone #.  Other features are Voicemail, Call Forwarding, etc, etc.  3GPP is the standard that sorta wraps all this up.
UPDATE: Btw, supporting some sorta Service has some sorta Feature(s) is going to be needed for our upcoming discussions in IOT.
#### new comment by 4692272 ####
@thadguidry Right. I am coming from the service organization perspective. I doubt they know anything about 3GPP. All they know is 1-617-555-5555 is an SMS number.
#### new comment by 986438 ####
@vholland Maybe we can just do like ICT does ?
Phone Number
  Feature: SMS
  Feature: Voicemail
  Feature: Enhanced Voicemail
Or with my and @rvguha proposal...for the simple new List type...
Phone Number
  Feature: 'SMS, Voicemail, Enhanced Voicemail'
#### new comment by 4692272 ####
@thadguidry I'm not sure I understand the use case for Voicemail in ServiceChannel. Are you proposing creating a new PhoneNumber type?
#### new comment by 13315406 ####
I think we are going off at a bit of a tangent here into defining the capabilities associated with a phone number - you can call it/send it a SMS/ it has voicemail etc.
An area for discussion, but not the proposal here.
We have [ServiceChannel](http://schema.org/ServiceChannel)  (eg. The Gold Membership section of a well known frequent flier program, or the Spanish speaking customer service department for a bank)  and currently we can describe things such as the service specific phone number, web page (serviceUrl), contact sms etc.  
Currently however you cannot describe other ways of contacting the service such as email, a mobileApp, or textChat (or chat bot).  
This proposal is to add those properties.
#### new comment by 986438 ####
@vholland  no, no... wasn't about the ServiceChannel... its about the Service itself.
Opened new issue #1359 for this idea, since its not directly about ServiceChannel in this discussion, but Service instead.
</t>
  </si>
  <si>
    <t>Extension for schema.org/Skiresort</t>
  </si>
  <si>
    <t xml:space="preserve"># schema.org/SkiResort - Extension
## abstract
This pull request suggests an extension to the class **schema.org/SkiResort** to add functionality for annotating **SkiLifts** and **SkiSlopes**. This topic was discussed on the public schema.org mailing list and the suggestions made by members of the list to improve this extension were incorporated (see [public-schemaorg](https://lists.w3.org/Archives/Public/public-schemaorg/2016Jul/), starting on Wed, 20 July 2016).
## why
We were annotating the website of a tourism region and came across the need to annotate ski resorts. Unfortunately there was no possibility in schema.org to annotate ski lifts and ski slopes. So we made the extension of schema.org/SkiResort to annotate ski lifts and ski slopes.
## how
- **schema.org/SkiResort** was extended by two properties
- **two new** classes were introduced with **eight new properties in total**
### list of new classes:
- [**schema.org/SkiLift**: https://sdo-skiresort-1378.appspot.com/SkiLift](https://sdo-skiresort-1378.appspot.com/SkiLift)
- [**schema.org/SkiSlope**: https://sdo-skiresort-1378.appspot.com/SkiSlope](https://sdo-skiresort-1378.appspot.com/SkiSlope)
### list of new properties:
- [**schema.org/liftType**: https://sdo-skiresort-1378.appspot.com/liftType](https://sdo-skiresort-1378.appspot.com/liftType)
- [**schema.org/transportCapacity**: https://sdo-skiresort-1378.appspot.com/transportCapacity](https://sdo-skiresort-1378.appspot.com/transportCapacity)
- [**schema.org/elevationStart**: https://sdo-skiresort-1378.appspot.com/elevationStart](https://sdo-skiresort-1378.appspot.com/elevationStart)
- [**schema.org/elevationEnd**: https://sdo-skiresort-1378.appspot.com/elevationEnd](https://sdo-skiresort-1378.appspot.com/elevationEnd)
- [**schema.org/length**: https://sdo-skiresort-1378.appspot.com/length](https://sdo-skiresort-1378.appspot.com/length)
- [**schema.org/numberOfStops**: https://sdo-skiresort-1378.appspot.com/numberOfStops](https://sdo-skiresort-1378.appspot.com/numberOfStops)
- [**schema.org/slopeNumber**: https://sdo-skiresort-1378.appspot.com/slopeNumber](https://sdo-skiresort-1378.appspot.com/slopeNumber)
- [**schema.org/difficulty**: https://sdo-skiresort-1378.appspot.com/difficulty](https://sdo-skiresort-1378.appspot.com/difficulty)
- [**schema.org/hasSkiLift**: https://sdo-skiresort-1378.appspot.com/hasSkiLift](https://sdo-skiresort-1378.appspot.com/hasSkiLift)
- [**schema.org/hasSkiSlope**: https://sdo-skiresort-1378.appspot.com/hasSkiSlope](https://sdo-skiresort-1378.appspot.com/hasSkiSlope)
### see figure:
![Diagram of the Extension](https://sdo-skiresort-1378.appspot.com/docs/sdo-skiresort.png)
## online documentation
- [**Documentation** (first version): https://sdo-skiresort-1378.appspot.com/docs/skiresort.html](https://sdo-skiresort-1378.appspot.com/docs/skiresort.html)
- [**schema.org/SkiResort**: https://sdo-skiresort-1378.appspot.com/SkiResort](https://sdo-skiresort-1378.appspot.com/SkiResort)
- [**schema.org/SkiLift**: https://sdo-skiresort-1378.appspot.com/SkiLift](https://sdo-skiresort-1378.appspot.com/SkiLift)
- [**schema.org/SkiSlope**: https://sdo-skiresort-1378.appspot.com/SkiSlope](https://sdo-skiresort-1378.appspot.com/SkiSlope)
</t>
  </si>
  <si>
    <t xml:space="preserve">#### new comment by 1135542 ####
@RichardWallis @danbri any thoughts on merging my pull request after the discussion on the mailing list last month? thanks!
#### new comment by 1135542 ####
Hi,
I would like to know if there is anything I can do to proceed with my ski resort proposal. We already had a discussion on the mailing list which came to no real conclusion. Any thoughts?
Thanks!
#### new comment by 986438 ####
+1 to add this to pending for now.
@eliaskaerle Can you change the definitions for elevationEnd and elevationStart to be:
Elevation at the end or TOP of the lift.
Elevation at the start or BOTTOM of the lift.
#### new comment by 4692272 ####
A few quick comments:
- Can we rename 'liftType' to something less generic like 'skiLiftType'?
- Can we reuse http://schema.org/distance rather than introduce 'length'?
- Can we rename 'difficulty' to something less generic?
- What is the slope number? The description and examples don't really explain what is being conveyed.
#### new comment by 986438 ####
'difficulty' should be renamed 'skiSlopeDifficulty'  because its really the slope number that has a difficulty rating.
#### new comment by 1135542 ####
@thadguidry, @vholland, thanks, I agree and will implement the changes as suggest.
@vholland: the slope number is the primary key or UID for slopes inside a ski resort. (see this slope map for example: http://www.skiresort.de/uploads/tx_mgskiresort/obergurgl.jpg ) But I agree that the description is poor, I'll update that.
#### new comment by 1135542 ####
Any further suggestions, comments, issues or potential changes?
#### new comment by 1135542 ####
Hi @RichardWallis and @danbri,
is there anything I can do to advance with this pull request or is it finally ready for being merged?
Thanks!
#### new comment by 4714748 ####
The `skiSlopeDifficulty` is related to difficulty for things like instructions - cooking recipes, explanations about how to replace a carburettor, etc.
Does it make more sense to have a general `DifficultyRating` and then describe known schemes such as ski slopes?
#### new comment by 7691552 ####
&gt; Does it make more sense to have a general DifficultyRating and then describe known schemes such as ski slopes?
+1
&gt; On 3 Mar 2017, at 18:50, chaals &lt;notifications@github.com&gt; wrote:
&gt; 
&gt; nd then describe known schemes such as ski slopes?
&gt; 
&gt; —
#### new comment by 170265 ####
agree re difficulty - we should address it alongside 
https://github.com/schemaorg/schemaorg/issues/647 and related
#### new comment by 1135542 ####
Ok. Should I take 'skiSlopeDifficulty' out temporarily, that the extension can make it into 3.2, or do we set up a 'DifficultyRating' right away? 
</t>
  </si>
  <si>
    <t>usedBy and uses have landed into Wikidata and we should have them also</t>
  </si>
  <si>
    <t xml:space="preserve">**Uses**  https://www.wikidata.org/wiki/Property:P2283
item used by the subject
**Used by** (inverse of Uses) https://www.wikidata.org/wiki/Property:P1535
item that makes use of the subject
These Using or Usage properties also help make distinct relationships and avoid confusion with current limits for developers around:
isBasedOn
relatedTo
seeAlso  (not implemented currently)
about
</t>
  </si>
  <si>
    <t xml:space="preserve">#### new comment by 170265 ####
Can you give a few examples of situations where we'd (a) want to assert this in schema.org, (b) not use 'uses'? 
Does a WebPage use an image that it includes? Does an employer use an employee? does an event use its venue? Does http://schema.org/instrument relate any pair of items where one uses the other? etc.
#### new comment by 986438 ####
@danbri Your thinking of placing limits on this ?  Wikidata lets it slide, and only goes by the definition.  A Pencil is used by ? ... could be Human, or Artist, but not a Dolphin or Giraffe or Spider.  A Paintbrush ?  well, currently that's Human and Elephant :)
I'd rather not go down limiting rabbit holes, for these "expansion" properties to help model the Long tail domains, that would make use of them perhaps more than our everyday domains.  What do you think ?
I want to build and drive inference machines....perhaps SyntaxNet might be a part of that, I dunno yet... but the data... I and others will need that... and these properties are a boon for loosely coupled relations of Subject - Object for us.
#### new comment by 170265 ####
@thadguidry the less constrained it is, the more likely you'll find a situation where two diverse interpretations of the same property apply. For example if we said "isPartOf" relates a page to a book, and a book to a multi-volume work, as well as a book to a library, and a library to the city it's in, ... then you end up wondering whether a page of a book is a part of a city. The notion of "uses" is similarly vague. In particular whether we're capturing generalizations (artists use pencils) or specific situations (pencil_no_621351251_6b usedBy artist_no_2213515_thadguidry) or both.
#### new comment by 986438 ####
@danbri 
book IS A type of physical item used by humans.
city IS A type of location with boundaries inhabited by humans.
They are 2 different types in my world, and isPartOf doesn't make the leap when it crosses a type in my applications.  Dunno what Google or Yandex does here, but mine doesn't.
This would be used for specific situations.  We can certainly put that in the description of the proposed if you want.  I'm ok with that.  I don't think this will be abused if we make the description clear.  
For example, "A specific item that is used by a subject(s).  This is not intended for deep object to subject linking, such as a house is used by rodents or mortgage companies, but instead simpler cases like a house is used by a family, or a hammer is used by a carpenter, or a contract is used by both a seller and a buyer."
UPDATE:  I guess we could also put in the term "typically" as well.
</t>
  </si>
  <si>
    <t>Move Fibo.schema.org v1.0 proposal in pending for review</t>
  </si>
  <si>
    <t xml:space="preserve">**Move proposal from Pull Request (#1163)  for a FIBO financial extension into _pending_ extension referencing this issue.**
_Text from PR:_
This Pull Request constitutes a proposal for a FIBO extension to Schema.org from the [Financial Industry Business Ontology Community Group](https://www.w3.org/community/fibo/).
This proposal builds upon the the new types and properties for the support of financial products and services introduced into Schema.org V3.0.
It introduces a first raft of new and modified Types and Properties to support in more detail the requirements for sharing financial products, services and organisations using Schema.org on the Web. This initial (v1.0) proposal has a focus on the area of loans, plus the addition of some more generally useful terms.
The proposal offered by the Group is based on the work of the [Financial Industry Business Ontology project](http://www.fibo.org/schema) to extend the capabilities of Schema.org aligned with the Financial Industry Business Ontology (FIBO). This has been a team effort utilising the expert knowledge and know-how of members of the FIBO Content Team involved in creating the Financial Industry Business Ontology, working with others familiar with Schema.org including Mirek Sopek, and Richard Wallis.
More detail and links to the definitions in a test version of schema.org (http://fibo.sdo-fibo.appspot.com/) are available in the [Group Wiki](https://www.w3.org/community/fibo/wiki/Fibo.schema.org_v1.0_Proposal).
</t>
  </si>
  <si>
    <t xml:space="preserve">#### new comment by 170265 ####
Hi FIBO folk. Could you please give (or confirm, see below) a shortlist of the terms that you're proposing we allocate? Is it (from http://fibo.sdo-fibo.appspot.com/):
- ~~Types (6): BrokerageAccount, ExchangeRateSpecification, InvestmentFund, MoneyTransfer, MortgageLoan, RepaymentSpecification~~
- ~~Properties (25):, bankAccountType, beneficiaryBank, cashBack, contactlessPayment, currentExchangeRate, domiciled, downPayment, earlyPrepaymentPenalty, exchangeRate, exchangeRateSpread, floorLimit, gracePeriod, loanMortgageMandateAmount, loanType, minimumInflow, mobileApp, monthlyMinimumRepaymentAmount, numberOfPayments, overdraftLimit, paymentAmount, paymentFrequency, recourseLoan, renegotiable, repaymentForm, textChat~~
- ~~Already existing but adapted for this proposal: amount, currency, email~~
**See Updated list below** (_RJW_)
This is quite a collection, I'd like our steering group to look these over before we move ahead. Pinging @scor @rvguha @mfhepp @nicolastorzec @vholland @chaals @shankarnat @tmarshbing ...
#### new comment by 13315406 ####
That is not quite the state of this.  For some reason sdo-fibo.appspot.com was serving up an old version.  
The proposal for terms to be moved into pending is _**now**_ visible as issue-1253 on [pending.sdo-fibo.appspot.com ](http://pending.sdo-fibo.appspot.com/)
It includes:
- issue-1253 Types (6):  [BrokerageAccount](http://pending.sdo-fibo.appspot.com/BrokerageAccount), [ExchangeRateSpecification](http://pending.sdo-fibo.appspot.com/ExchangeRateSpecification), [InvestmentFund](http://pending.sdo-fibo.appspot.com/InvestmentFund), [MoneyTransfer](http://pending.sdo-fibo.appspot.com/MoneyTransfer), [MortgageLoan](http://pending.sdo-fibo.appspot.com/MortgageLoan), [RepaymentSpecification](http://pending.sdo-fibo.appspot.com/RepaymentSpecification)
- issue-1253 Properties (25): [accountMinimumInflow](http://pending.sdo-fibo.appspot.com/accountMinimumInflow), [accountOverdraftLimit](http://pending.sdo-fibo.appspot.com/accountOverdraftLimit), [amount](http://pending.sdo-fibo.appspot.com/amount), [bankAccountType](http://pending.sdo-fibo.appspot.com/bankAccountType), [beneficiaryBank](http://pending.sdo-fibo.appspot.com/beneficiaryBank), [cashBack](http://pending.sdo-fibo.appspot.com/cashBack), [contactlessPayment](http://pending.sdo-fibo.appspot.com/contactlessPayment), [currency](http://pending.sdo-fibo.appspot.com/currency), [currentExchangeRate](http://pending.sdo-fibo.appspot.com/currentExchangeRate), [domiciledMortgage](http://pending.sdo-fibo.appspot.com/domiciledMortgage), [downPayment](http://pending.sdo-fibo.appspot.com/downPayment), [earlyPrepaymentPenalty](http://pending.sdo-fibo.appspot.com/earlyPrepaymentPenalty), [exchangeRate](http://pending.sdo-fibo.appspot.com/exchangeRate), [exchangeRateSpread](http://pending.sdo-fibo.appspot.com/exchangeRateSpread), [floorLimit](http://pending.sdo-fibo.appspot.com/floorLimit), [gracePeriod](http://pending.sdo-fibo.appspot.com/gracePeriod), [loanMortgageMandateAmount](http://pending.sdo-fibo.appspot.com/loanMortgageMandateAmount), [loanPaymentAmount](http://pending.sdo-fibo.appspot.com/loanPaymentAmount), [loanPaymentFrequency](http://pending.sdo-fibo.appspot.com/loanPaymentFrequency), [loanRepaymentForm](http://pending.sdo-fibo.appspot.com/loanRepaymentForm), [loanType](http://pending.sdo-fibo.appspot.com/loanType), [monthlyMinimumRepaymentAmount](http://pending.sdo-fibo.appspot.com/monthlyMinimumRepaymentAmount), [numberOfLoanPayments](http://pending.sdo-fibo.appspot.com/numberOfLoanPayments), [recourseLoan](recourseLoan), [renegotiableLoan](http://pending.sdo-fibo.appspot.com/renegotiableLoan)
- [amount](http://pending.sdo-fibo.appspot.com/amount) &amp; [currency](http://pending.sdo-fibo.appspot.com/currency) are referenced as they have some of the proposed types added to their rangeIncludes.
- The Email and TextChat proposals were moved into a separate issue (#1265) 
#### new comment by 170265 ####
@rvguha will take a look at this.
#### new comment by 7894643 ####
Dan, All, 
what is the chance for letting this extension to go to pending, or into its own extension, soon?
I have queries from people from banks when we could go ahead with this important extension.
Of course if there is still something to modify/improve - please let me/us know. We may engage more "brains" from our team working on the proposal, and make progress pretty fast. 
#### new comment by 13315406 ####
@rvguha any thoughts on this?
#### new comment by 151847 ####
Hi all,
I can't figure out how `MoneyTransfer` can usefully express a transfer of money in that there's no way to specify the source and destination bank accounts. Since `BankAccount` is a `FinancialProduct` and not a `Place`, you can't put those into `fromLocation` and `toLocation` (inherited from `TransferAction`).
It seems like such an obvious thing to want to model, I'm sure I'm missing something, but I can't figure out what it is. Any tips?
Thanks!
#### new comment by 170265 ####
Yes, the supertype seems to be physical/literal, whereas the financially-oriented subtype is more symbolic/abstract/virtual in its notion of movement.
I have not yet seen a compelling usecase for this particular piece of vocabulary, @sopekmir @mfhepp @RichardWallis may be able to shed more light on what the FIBO community have in mind. 
#### new comment by 671238 ####
My memory of the design decisions is not fresh anymore, but I guess the whole point was being able to model financial service types and their terms and conditions - e.g. "one money transfer by wire costs 1 USD", not so much individual money transactions.
#### new comment by 13315406 ####
Yes my memory of it was similar - model the service (potential action), which you would want to share on the web, not individual transactions which you wouldn't want to share with the world. 
#### new comment by 151847 ####
The thing is, there's this whole PSD2 directive hitting the EU early next year which is forcing banks to open up their APIs to third party providers. This seems to be a global "open banking revolution", mainly due to regulatory vacuum wrt. FinTechs who've been screen scraping until now. The alternative is ISO20022 messaging which really isn't very pretty, so I can see a real use case for more verbs in the schema describing actual transactions and payments.
Anyway, thanks for your consideration, and I can understand if this isn't in scope for your efforts.
EDIT: as an aside, the issue is more to do with `TransferAction` not taking into account abstract things like data, information, ownership or knowledge, all of which can be transferred between people and organisations.
#### new comment by 986438 ####
Hmm, this is a bit too flat still and only covers core Banking and Mortgage with a sprinkle of an Investment Account.
The general organization of this FIBO proposal seems primarily from a Product perspective and causes issues when you get into an Asset Management perspective (I.E. the **FinancialProduct Providers...who have a need to say a lot of things about themselves, some legally required to say and report about, and not just their FinancialProducts alone.**
For instance, if you wanted to say that your $1000 deposit into your [BrokerageAccount](http://pending.fibo.sdo-fibo.appspot.com/BrokerageAccount) that is provided by a BrokerageFirm which has [assets under management](https://www.wikidata.org/wiki/Property_talk:P4103) = $25 Billion , we have no easy way to say that.  We have to make long leaps to Service:provider.
1. Suggest that we add missing "provider" to [BrokerageAccount](http://pending.fibo.sdo-fibo.appspot.com/BrokerageAccount) and others.
2. We are lacking ways to easily say Financial Health and Asset Management things about any FinancialProduct Providers themselves.  (probably need a few more Types and Properties)
Good first pass team !
#### new comment by 986438 ####
QUESTION: Does loanPaymentFrequency need to also expect a type of Duration and Text ?  Like we did for http://schema.org/repeatFrequency ?
</t>
  </si>
  <si>
    <t>The purpose of WebPageElement and mainContentOfPage</t>
  </si>
  <si>
    <t xml:space="preserve">Current status: Neither [`WebPageElement`](http://schema.org/WebPageElement) nor any of its sub-types (`WPSideBar`, `WPHeader`, `WPFooter`, `WPAdBlock`, `Table`, `SiteNavigationElement`) define any additional properties, and they don’t have any examples (except for a very simple one for [`Table`](http://schema.org/Table)).
I have the impression that `WPSideBar`, `WPHeader`, `WPFooter`, and `SiteNavigationElement` are quite often used, probably because it’s easy for template creators to add them: they don’t need to know what kind of content the authors will add; the page’s header will always be the header, etc.
But I think all these `WebPageElement` types (and the corresponding `mainContentOfPage` property) are not really useful, at least not for the typical web page:
- HTML5 conveys all this. The `nav` element = `SiteNavigationElement`; the `footer` element = `WPFooter`; the `table` element = `Table` etc., and the `main` element for the main content (`mainContentOfPage`).
- There’s rarely the need to say something about these parts, e.g., the name of the navigation, or the author of a page footer, or the license of the page sidebar, etc. I wouldn’t be surprised if most occurrences don’t contain any property. And the actual content of these elements wouldn’t be captured on the level of JSON-LD/Microdata/RDFa, so what authors are conveying is nothing more than: _There is a web page header._ (or hopefully: _This web page has a header._)
- I often saw that the existing properties get used incorrectly, for example:
  - Authors use a `SiteNavigationElement` for each navigation link (not for the whole navigation) or a single `SiteNavigationElement` with multiple `name`/`url` properties (not for the name/URL of the navigation, but of the navigation entries).
  - Authors provide the website title as `name` of `WPHeader` (because their CMS/Theme added it automatically) instead of `WebPage`/`WebSite`.
- The [`mainContentOfPage`](http://schema.org/mainContentOfPage) property expects a `WebPageElement` as value. I think this never really worked in practice, because authors want to say something about the entities like blog posts, articles, etc. that form the main content, not the actual HTML element that contains it. And after introducing [`mainEntity`](http://schema.org/mainEntity), I think there’s no need to have/redefine `mainContentOfPage` anymore .
I think a rare case where these types could be useful for typical web pages is, for example, a table (as part of an article) that has a different author/license than the rest of the page. But there’s really no need to have it as `WebPageElement` in that case, as such a table could also be part of e.g. a book, so the type should become more general if there’s need for it (similar to `ImageObject`, which is not some kind of `WebPageElement`).
**Am I missing something here, or are these types really not that useful for web pages?**
If that’s true, are they primarily intended for non-Web contexts, e.g., for emails, and would they be useful there? Not my domain, I have no idea, but I can’t imagine a use case where these types could be useful.
I think what I’m getting at is … **Should we deprecate `WebPageElement` + `mainContentOfPage`?** Or, at least, recommend not to use these terms in the typical Web context?
</t>
  </si>
  <si>
    <t xml:space="preserve">#### new comment by 7320889 ####
Ah, a topic dear to my heart.  :)
I've lost count of how many times I've brought these up over the last couple of years. 
When I just started out with schema.org (as a web dev) I thought these were important as they described elements on a page. And as such I submitted many ideas/markup examples in an attempt to make these work. A line of thought many web developers have (minus the effort of discussing them here) and thus many still add these to sites. 
The problem everybody faces though is that there aren't any proper examples to be found on how to use them (largely caused by the fact this part of schema.org isn't complete enough to work) and thus they try to make it work to the best of their abillities (I absolutely recognize the `SiteNavigationElement` example + many `url` properties).
Though after a couple of years of discussing these on the mailing list I came to realise that describing webpage elements isn't all that interesting at all as it's about describing the real life entities a resource contains. And thus stopped using them, as well as stop writing 'proposals' to fix 'm. 
So +1 to deprecating these from me (hoping we can put an end to folks wasting time and energy on marking up things that don't matter)
#### new comment by 671238 ####
In general. I agree that many of the elements for marking up Web page structure information are confusion and hardly useful for a consumer of markup, because the same information can by and large be gained from analyzing the HTML tree.
Also, it is a frequent source of disappointment for site owners - they spend effort adding this type of markup, and learn sooner or later that it has no effect on search engines.
Before we deprecate it, though, the sponsors of schema.org should comment on whether they see use-cases beyond marking up HTML. For instance, I can imagine using these elements in JSON-LD for describing HTML templates, e.g. in tools that generate or customize HTML templates, or e.g. for mappings between MS Word documents and their HTML export.
#### new comment by 7320889 ####
&gt; "whether they see use-cases beyond marking up HTML. For instance, I can imagine using these elements in..."
Another reason to keep them is because there might be folks (other than me) that use 'm as part of a controlled library of terms for element tagging when A/B testing a websites frontend (I've done so in the past).
Though as far as I'm aware this isn't a very known/popular method.
#### new comment by 986438 ####
@mfhepp In that use case....then it can just stay and Mozilla or whomever can do a quick mapping to it if they want via the new &lt;template&gt; tag and using these Schema.org terms for the metadata content itself... https://developer.mozilla.org/en-US/docs/Web/HTML/Element/template
But I can also see this as not really bringing value to the table at all even with a mapping in place like that, so...
+1 for deprecating terms that describe page structure instead of describing content.
#### new comment by 23516445 ####
I think frustration and confusion will always occur when Google are recommending the use of these elements, e.g. SiteNavigationElement (from Google Webmasters 'Search Appearance Overview'):
![image](https://cloud.githubusercontent.com/assets/23516445/20377368/017e00da-ace3-11e6-904b-559b563e9911.png)
I have implemented BreadcrumbList as an alternative, and I think this works as others expect SiteNavigationElement to work.
#### new comment by 26493779 ####
@thadguidry 
&gt; +1 for deprecating terms that describe page structure instead of describing content.
Schema markup is awesome because it allows authors to explain to search engines what a document really is. Telling a search engine that "this component here is the main navigation of the website" _is_ of value.
@unor 
&gt;HTML5 conveys all this. The nav element = SiteNavigationElement; the footer element = WPFooter; the table element = Table etc., and the main element for the main content (mainContentOfPage).
The newer semantic elements of HTML conveys a lot by themselves. Although one cannot simply assume &amp;lt;nav&amp;gt; = SiteNavigationElement. The element may be used for on-page navigation such as a table of contents or footer navigation..
Which brings me to your next point: "footer = WPFooter". The HTML spec allows the footer to be used multiple times on a page, e.g. within the &amp;lt;article&amp;gt; element, so we can't just assume a footer element to be the web page footer.
Also, marking up a table element with the type Table is only really useful (i think?) to distinguish it in the sense of it being an actually table with data in it, not a table element used for layout (who does this today anyways?)
Anyways, as @mfhepp said, information can be extracted by analyzing the HTML tree, but by marking up a documents components, the author leaves little to no room of guessing what the document really is.
#### new comment by 986438 ####
@Malvoz Ah, your saying that you really have a need to let search engines know the difference between "main site navigation" and "intra-page navigation".
`A document may have several &lt;nav&gt; elements, for example, one for site navigation and one for intra-page navigation.`
[Mozilla reference for NAV element](https://developer.mozilla.org/en-US/docs/Web/HTML/Element/nav)
#### new comment by 26493779 ####
@thadguidry 
Correct, that's what I meant :P
</t>
  </si>
  <si>
    <t>Merge all gtin properties into one gtin property</t>
  </si>
  <si>
    <t xml:space="preserve">I'd like to see all gtin properties (`gtin8`, `gtin12`, `gtin13`, `gtin14`) merged into 1 property, `gtin`.
Reason being that I quite regularly encounter the 'wrong' property being specified for the amount of digits filled out. Which makes me wonder whether there's a real need for the different types of gtin properties. Wouldn't it be much easier for publishers and consumers alike if there's just one property and simply leave it up to the consumers to detect how many digits there are?
</t>
  </si>
  <si>
    <t xml:space="preserve">#### new comment by 671238 ####
Thanks for the suggestion, but to my knowledge, an item might have more than one GTIN type (at least GTIN 13 and GTIN 14), so I am not in favor of this proposal.
What we could do is create one super-property "gtin" of all those. A consuming client could then guess the type of GTIN from its length, and markup would be easier, too.
Martin
---
martin hepp  http://www.heppnetz.de
mhepp@computer.org          @mfhepp
&gt; On 06 Jul 2016, at 13:58, jvandriel notifications@github.com wrote:
&gt; 
&gt; I'd like to see all gtin properties (gtin8, gtin12, gtin13, gtin14) merged into 1 property, gtin.
&gt; 
&gt; Reason being that I quite regularly encounter the 'wrong' property being specified for the amount of digits filled out. Which makes me wonder whether there's a real need for the different types of gtin properties. Wouldn't be much easier for publishers and consumers alike if there just is one property and simply leave it up to the consumers to detect how many digits there are?
&gt; 
&gt; —
&gt; You are receiving this because you are subscribed to this thread.
&gt; Reply to this email directly, view it on GitHub, or mute the thread.
#### new comment by 7320889 ####
_"but to my knowledge, an item might have more than one GTIN type"_
Thanks for pointing that out, I wasn't aware of this.
_"What we could do is create one super-property "gtin" of all those."_
That would work, so +1.
#### new comment by 11330577 ####
Spot on @mfhepp . We also should ask GS1 to weigh in here. Different business sectors use different GTIN structures, such as Publishing v. Pick-Pack-Stock items. There are other GS1 issues such as `bricks` that also might enter this discussion. This is a complex area and should be informed by the folks doing the work.
#### new comment by 986438 ####
Martin is right about GTIN 13 and 14.
I have also run into a similar issue as @jvandriel on the consuming side in regards to just wanting to consume that one property instead of 4 where my app code handles the logic already.
:+1: for a super property for "gtin" as Text
#### new comment by 8753880 ####
Martin,
Given that GTINs are intended to uniquely identify products, an item should not have multiple GTIN types. I would be interested in understanding your use cases, which are most likely based on inappropriate or inaccurate usage of the identifier.
Rich Richardson | Vice President, Emerging Capabilities and Industries | GS1 US
#### new comment by 986438 ####
@RLRichardson For me, I think I have seen those mistakes, sometimes within the databases I work with.  It usually involves padding over the Indicator Digit...which shouldn't be done.  This begins to look like Mistake 1 that is mentioned on [GS1 GTIN Info page 10 here](http://www.gs1us.org/LinkClick.aspx?fileticket=lS-Rzbku6r0%3d&amp;tabid=411&amp;portalid=0)
#### new comment by 7320889 ####
_"which are most likely based on inappropriate or inaccurate usage of the identifier."_
That's an issue I definitely recognize and not only from sites I've worked on but also from marketplaces like Amazon, Ebay and Google shopping. And tackling it is quite problematic. 
Do you know of a way how to / repository where one can check whether products have the correct identifier @RLRichardson? 
Because if there is no such method / repository, how are websites/marketplaces supposed to be able to publish the right identifier / coalesce overlapping identifiers into the right one?
In these cases the only option I see sites have is to publish the multiple (gtin) identifiers with each product and let data consumers (with more extensive resources) sort it out.
#### new comment by 671238 ####
@RLRichardson I had the following use cases in mind:
1. Two product variants for different national markets may have different GTINs.
2. Packing variants for the same product will have different GTIN14s If I am not mistaken.
Now, I understand that in the GS1 terminology, a **trade item** should not have more than one GTIN, and that in the examples above, you have multiple distinct trade items that should not be conflated in the GS1 model.
However, the definition of a schema:Product and schema:Product model are broader that that of a trade item in GS1 terminology. Strictly speaking, a GS1 trade item is a subclass of schema:ProductModel (because schema:ProductModel does not share the full ontological commitment of GS1's definition).
schema:Product can also be used for unique items as well as placeholders for multiple variants of the same product. So it would not be per se invalid to attach both a GTIN8 and a GTIN13 to a schema:Product if it is available in two packaging variants, the smaller having the GTIN8 and the bigger having the GTIN13.
We are btw not in disagreement that having unique trade items as schema:Product entities is more useful for clients consuming the data. But schema:Product is used in many different industries and contexts and not in all of them the GS1 notion of a trade item is consensual.
</t>
  </si>
  <si>
    <t>[Interface/usability] Switching syntax for all examples at once</t>
  </si>
  <si>
    <t xml:space="preserve">I primarily use the examples to see if (and how) a certain property is used.  For that I switch each example to the intended syntax and start an on-page search (e.g., for `itemprop="sameAs"`).
I think it would be useful to be able to switch all examples to the intended syntax at once (instead of having to do this manually for each example).
(Not sure if it would be worth keeping the per-example switcher in addition; at least I never need to see _at the same time_ one example in, for example, RDFa and another one in, for example, JSON-LD.)
</t>
  </si>
  <si>
    <t xml:space="preserve">#### new comment by 986438 ####
:+1: 
</t>
  </si>
  <si>
    <t>Expand alternative names to include temp or working titles.</t>
  </si>
  <si>
    <t>Examples 7, 8, and 9 of Organization are all defaults</t>
  </si>
  <si>
    <t xml:space="preserve">Examples 7, 8, and 9 should probably be removed.
https://schema.org/Organization
</t>
  </si>
  <si>
    <t>RDFa on Term page - subClassOf in odd place</t>
  </si>
  <si>
    <t xml:space="preserve">RDFa for a term rdfs:subClassOf statement appears as part of the breadcrumb html.  In overall RDFa description of the term this is OK, but could cause confusion in parsing of the page.
Should to be moved to be part of basic RDFa description of the term.
</t>
  </si>
  <si>
    <t>subOrganization, department, branchOf</t>
  </si>
  <si>
    <t xml:space="preserve">- http://schema.org/subOrganization says "A relationship between two organizations where the first includes the second, e.g., as a subsidiary. See also: the more specific 'department' property."
- http://schema.org/department says "A relationship between an organization and a department of that organization, also described as an organization (allowing different urls, logos, opening hours). For example: a store with a pharmacy, or a bakery with a cafe."
  - Should these not be inverses?
  - We also have http://schema.org/branchOf "The larger organization that this local business is a branch of, if any. Not to be confused with (anatomical)branch." (which is superseded by http://webschemas.org/parentOrganization)
  - If these mean the same thing, we should converge the descriptions.
</t>
  </si>
  <si>
    <t xml:space="preserve">#### new comment by 1771847 ####
I landed here after searching for guidance on using department vs subOrganization/parentOrganization, and I just wanted to say that I'm leaning toward using the latter because I prefer to use properties that have inverses.  It's not clear to me what the specificity of department provides, and having both in the vocabulary is confusing.
</t>
  </si>
  <si>
    <t>Feature Req: Internet connection / WiFi Network</t>
  </si>
  <si>
    <t xml:space="preserve">I would like to propose `Internet connection` and the more specific `WiFi Network`.
WiFi is getting more and more important on the web:
- **Facebook** is collecting data through the App and its "Facebook WiFi" project.
- **TripAdvisor** and **Foursquare** could show WiFi information on Restaurants and Hotels (many people already write wifi passwords in comments)
- **Google** is already asking users to fulfill venues information to show them in Google Places.
- **Airbnb** could show the network available in each apartment.
- Many websites with "free wifi" maps (like **Wifisharing.co**) are already available on internet.
Here is my proposal:
Item:
```
Thing &gt; Internet Connection &gt; WiFi Network
```
Properties:
```
- BSSID / MAC Address
- ESSID
- Protocols (a/b/g/n/ac)
- Channel
- Encryption (Open / WEP / WPA...)
Inherited from "Internet Connection":
- Upload speed
- Download speed
- Pricing (Free / Paid)
- Geo (https://schema.org/GeoCoordinates)
- Provider (https://schema.org/Corporation)
Inherited from "Thing":
- URL (https://schema.org/url)
```
Can be a Property of:
```
Thing &gt; Place
Thing &gt; Product &gt; Accomodation
```
What do you think?
</t>
  </si>
  <si>
    <t xml:space="preserve">#### new comment by 170265 ####
There are a couple of angles here. One is the view from place / local business 'features', e.g. where you say that a hotel offers wifi, has a bar, or whatever. One way or another we will bulk out our offering in that area, and I'm sure Wifi will naturally be covered. The other is the "Internet of Things" view, which gets closer to specific technical parameters of an individual network. There are some preliminary explorations of schema.org in that setting bubbling under (e.g. see https://lists.w3.org/Archives/Public/public-web-of-things/2016Jun/0021.html ) but I'm not sure we'll want to get too technical in our wifi descriptions there, without strong motivating usecases. But one way or another I think we'll do something!
#### new comment by 19955799 ####
Thanks for your reply, Dan. I understand your point of view and i totally agree with that. I hadn't thought about the "Internet of Things" field, but it could be interesting to develop. I simply got the idea by thinking about places / local business which more and more often offer free wifi to their customers. For that use case the "Internet connection" parent item could be unnecessary, as well as some technical details about the connection itself, although i would definitely keep wifi name, download speed, geo and pricing. I look forward to see this item available as part of schema.org vocabulary!
</t>
  </si>
  <si>
    <t>Should i use "Webpage" or "Article" or i can use both of them simultaneously?</t>
  </si>
  <si>
    <t xml:space="preserve">For example i have information article about TeddyBears (8000 letters).
I want to use following scheme
```
WebPage {
  WPHeader
    &lt;main itemprop="mainContentOfPage"&gt;
          &lt;article itemscope itemtype="http://schema.org/Article"&gt;
                   Text about TeddyBears
          &lt;/article&gt;
&lt;/main&gt;
  WPFooter
}
```
As you see i use both WebPage and Article entities.
Validator not show mistakes, but how search engine will understand my page?
Is it normally, or i must choose something one of them?
Or, by the way somewhere i must use "MainEntity" property. Where?
</t>
  </si>
  <si>
    <t>Schema.org and Google AMP</t>
  </si>
  <si>
    <t xml:space="preserve">@danbri 
I know you are focused on several clean-up issues, Dan, but would like to briefly interrupt and ask for advice.
The Google AMP team has HTML elements to read external JSON files.
For example, publishers use `amp-list` and `amp-mustache` to access JSON data served via CORS using HTTPS.
By default, the AMP HTML elements expect a root JSON key and array as follows: `"items": [{}]`.
We have asked the Google AMP team to provide a more flexible approach where a publisher could process a JSON-LD structure.
The Github thread on this topic is here:
https://github.com/ampproject/amphtml/issues/3554#issuecomment-226045064
@dvoytenko has proposed a Javascript-like structure navigation method where `items` is either an explicit or implicit root, and one walks the tree to reach the "value-of-interest".
Consider the following use case: a publisher needs to document terms in an HTTPS/CORS/@context file. Rather than repeating the @context structure in-line in HTML, publisher uses `amp-list` and `amp-mustache` to "get" the target data.
The next level of effort would enable a publisher to format content of an in-line schema.org JSON-LD file (of which a mirror copy is served from an HTTPS/CORS server). This approach enables a publisher to expose the JSON-LD data in HTML, rather than duplicating the information using HTML microformats syntax.
My purpose for interrupting is to open a dialog with you, @dvoytenko and other interested parties to make sure we do this the right way.
Separately I've asked my teammates to analyze the @dvoytenko approach. For example, we do substitutions when initializing @context so we don't have to escape the `@` symbol when processing a graph. While this works for us, it's a non-standard technique. But it makes it easier to follow the proposed method.
Please let me know if you can help craft a solution here.
/jay
</t>
  </si>
  <si>
    <t xml:space="preserve">#### new comment by 46296 ####
A couple of things here, if the JSON is provided using application/json (rather than application/ld+json), a JSON-LD processor will look at a link header to find a context (see [Interpreting JSON as JSON-LD](http://www.w3.org/TR/json-ld/#interpreting-json-as-json-ld)).
Also, you may continue to use `items` at the top-level if you alias it from `@graph`, which if it has an object value would work as JSON-LD. Of course, if you can specify the root, you might use something else, but then you would be ignoring the other properties of a top-level object, which may also be JSON-LD.
This mechanism doesn't work as will with in-line JSON, as there's no way o specify a Link header; in this case, you would want to use `type="application/ld+json"` and include the `@context` inline.
#### new comment by 11330577 ####
Tks @gkellogg The focus here is exclusively JSON-LD, and helping Google AMP update their JSON processor (using elements `amp-list` and `amp-mustache`) to handle a JSON-LD structure.
In order to make the initial point, I shared an example of a JSON file that uses a root term different than `"items": [ { } ]`. The second stage of the example used a JSON-LD structure. 
In the thread above, (ampproject/amphtml#3554), Google proposes a modification to their processor that will "walk a tree" using a specification technique like this: `&lt;amp-list ... items="PropertyTable.Properties"&gt;`. This proposal was in reply to my initial JSON example.
As I understand their proposal, a publisher would process (extract) values from a JSON file by specifying the path of the hierarchy. To generalize, it would look like this:
```
   items="level-A-term.level-A-1-term.level-A-1-1-term"
```
Now let's consider a JSON-LD file. If the `@context` declaration is at the bottom of the structures (as used by some publishers), that approach might work. But I don't think it will work if the JSON-LD file opens with the `@context` declaration (as all of our JSON-LD documents do). The reason it won't work is that Google AMP is looking for an array in the form of {"term-0": [{"term-1"},{"term-2"} ...]}
Lemme get back to @dvoytenko and present him with a more complicated JSON-LD structure and ask for his advice. Will copy you on the thread.
#### new comment by 46296 ####
&gt; Now let's consider a JSON-LD file. If the @context declaration is at the bottom of the structures (as used by some publishers), that approach might work. But I don't think it will work if the JSON-LD file opens with the @context declaration (as all of our JSON-LD documents do). The reason it won't work is that Google AMP is looking for an array in the form of {"term-0": [{"term-1"},{"term-2"} ...]}
Setting aside the fact that JSON objects are not ordered, the specific location in a (top-level) JSON object for the `@context` is not important to a JSON-LD processor. Doesn't seem a particularly good practice for a Google AMP processor to depend on this either.
My earlier point is that a JSON-LD processor will look in a specific Link header for a reference to a context if the content is returned using `application/json` rather than `application/ld+json`. This allows you to not include the `@context` definition at all, but does place a requirement on the service providing the JSON file to add the Link header.
Given your example:
```
&lt;p&gt;
&lt;amp-list
    width=auto
    height=80
    layout=fixed-height
    template="amp-template-1"
    src="https://dl.dropboxusercontent.com/u/3094317/pubchem_data.json"
&gt;
&lt;/amp-list&gt;
&lt;/p&gt;
```
If, when retrieving `https://dl.dropboxusercontent.com/u/3094317/pubchem_data.json` you get something like the following:
```
HTTP/1.1 200 OK
...
Content-Type: application/json
Link: &lt;https://dl.dropboxusercontent.com/u/3094317/pubchem_data_context.jsonld&gt;; type="application/ld+json"
{
    "items": [
      {
        "CID": 2244,
        "MolecularFormula": "C9H8O4"
      }
    ]
}
```
Then you could retrieve `https://dl.dropboxusercontent.com/u/3094317/pubchem_data_context.jsonld`, you can have a context, such as the following:
``` jsonld
{
  "@context": {
    "items": "@graph",
    "@vocab": "http://schema.org/"
  }
}
```
This would allow the result to be interpreted as JSON-LD, and give meaning to the properties contained within the returned JSON. Note that you can't do this for the embedded JSON case, but it might be enough to get you started.
#### new comment by 11330577 ####
I need to do more research about if/how AMP processes `Content-Type`. BBTY.
#### new comment by 11330577 ####
Sometimes the detail of these problems obscures the purpose of the question. The bigger picture here is: can AMP services (`amp-list` and `amp-mustache`) process a JSON-LD file that also is in-line on a AMP-valid web page? We know the harvesters will processes the in-line JSON-LD structure (as does GSDTT and your SDL). But if the AMP services will processes the companion to the in-line JSON-LD structure served as a file via HTTPS/CORS, then a publisher can format the JSON-LD contents on a web page. No need to re-type the keys and values, and no need to re-code the semantics in microformat syntax.
#### new comment by 11330577 ####
Also, we never considered remapping `"@graph"` to `"items":` . That technique solves another set of problems. We typically use `@graph` to set an array (of schema.org structures and "W3C" structures). But your technique enables use of `"items"` We use many JSON and JSON-LD files from other authors who use `"items"` to set the array. Now our authored files can have the same structure as those files. "Dawn breaks on marble head" (self deprecation understood by folks from Massachusetts).
#### new comment by 170265 ####
This seems well worth exploring, but I'm not up on the details. Glad to see @gkellogg here...
#### new comment by 11330577 ####
Have tried to incorporate @gkellogg advice here:
 https://github.com/ampproject/amphtml/issues/3554#issuecomment-226045064
We'll learn Dima's reaction shortly.
</t>
  </si>
  <si>
    <t>Missing property invoiceID on Invoice</t>
  </si>
  <si>
    <t xml:space="preserve">Hi, most countries requires invoices to be uniquely identifiable and I'm not sure if there is an existing property representing that information today on https://schema.org/Invoice. Or am I missing something? Do you have a suggestion for what property could be used for that?
If not, I suggest adding an invoiceID property to Invoice, f.ex. to make importing to accounting software from marked up emails easier.
</t>
  </si>
  <si>
    <t xml:space="preserve">#### new comment by 4714748 ####
I can't see anything - `disambiguatingDescription` seems the closest but isn't obviously the right field and could e used for other purposes. It seems to me that this is just an oversight and we should have `invoiceID` or something.
#### new comment by 170265 ####
We could add a custom property for this, or consider adding a once-and-for-all Text-valued "identifier" property at the thing level. This would complement the existing sameAs mechanism which can handle all existing URL-based identifiers. We could then go through and declare (probably) dozens of existing text-valued identifier properties (e.g. gtins) as sub-properties. /cc @vholland @rvguha 
</t>
  </si>
  <si>
    <t>Add a unit test warning if a property is inverseOf itself</t>
  </si>
  <si>
    <t xml:space="preserve">(I guess this could be legit but is much more likely to be a bug...)
</t>
  </si>
  <si>
    <t>Collect and cross-reference easily confused terms</t>
  </si>
  <si>
    <t xml:space="preserve">We have a few pairs of properties that could easily be mistaken.
branch / branchOf; relatedTo / isRelatedTo. These should have crosslinks. Manually handled or with an annotation in the schema, depending on how many we can find. Are there many others?
</t>
  </si>
  <si>
    <t xml:space="preserve">#### new comment by 170265 ####
Nice idea, but not compelling enough to pursue as a piece of codebase infrastructure. Cross-referencing terms manually should be ok, and relatively easy given the availability of markdown.
#### new comment by 170265 ####
I've retitled the issue accordingly. Also /version (a property) vs special URL for historical versions, /version/ - they should cross-reference.
</t>
  </si>
  <si>
    <t>Review &amp; Mapping by Biocaddie DATS [Metadata Working Group 3]</t>
  </si>
  <si>
    <t xml:space="preserve">*linked to the following issue, "Improving Dataset descriptions":
https://github.com/schemaorg/schemaorg/issues/1083
*NIH BD2K BioCaddie DATS slides:
https://biocaddie.org/sites/default/files/d7/webinar/551/datameddatsv2-webinar-1jun2016.pdf
presented during the following seminar:
https://biocaddie.org/events/webinars/special-webinar-datameds-dats-model-annotated-schema-org
*Mapping File between BioCaddie DATS elements and Schema.org/LifeScience extension:
https://docs.google.com/spreadsheets/d/1la7Cpg1TAURNgjHyzhjf3MH8KWvO1ASjt7APvkCpXx0/edit#gid=0
- BioCaddie DATS JSON-LD context file corresponding to the Mapping above:
  https://github.com/biocaddie/WG3-MetadataSpecifications/blob/master/json-schemas/DATS-context.jsonld
by @agbeltran &amp; @proccaserra
schema.org
-No notion of Grant , Funding agency (but there is sponsor)
-No notion of Data Model, Specification, Standard (closest match: DigitalDocument and relation
lifescience-extension
-No notion of variable (dependent or independent)
-Need to extend/refine Substance to allow talking about Protein, RNA, DNA, small molecules.
-Study restricted to 'Medical Study' (ie only Human can be participants) 
-TreatmentAgent only available in the context of 
-Treatment intensity only available to 'physicalExercise'
-No notion of 'Organism' except in the context of an infection agent.
work with Bioschema.org group too.
</t>
  </si>
  <si>
    <t xml:space="preserve">#### new comment by 1417033 ####
Also related to [#1991](https://github.com/schemaorg/schemaorg/issues/1191), [#383](https://github.com/schemaorg/schemaorg/issues/383), [#1190](https://github.com/schemaorg/schemaorg/issues/1190).
#### new comment by 170265 ####
Thanks for theseI For the core schema.org issues:
1.) "No notion of Grant , Funding agency (but there is sponsor)". 
In http://schema.org/docs/releases.html#g1083 we have now 'funder' property, "A person or organization that supports (sponsors) something through some kind of financial contribution."  (sub-property of sponsor)
This addresses the most basic usecase, but does not let us directly talk about a specific _grant_. Events, organizations, creative works, and also people can have funders; but we don't have grants as a type, or the somewhat related notion of a project. I would be interested to look into the latter first, as it could also help improve our coverage of opensource software efforts and suchlike. Perhaps @rvguha has thoughts on how we could handle this. You could take the view that a project is a subtype of Organization, or you could model things using existing (longer-lived multi-project) organizations, with the "project" handled more as their CreativeWork output. I'm not sure which works best.
How much interest / value is there in having a type for Grant? 
2.) "No notion of Data Model, Specification, Standard (closest match: DigitalDocument and relation"
This is interesting. Could you give some specific examples? Are we concerned here solely with datasets, or would this apply to ScholarlyArticle and other works in general too? Is the data widely available?
#### new comment by 1417033 ####
Thanks @danbri for all the comments.
On point 1). 
Since @proccaserra posted the issue, we followed the addition of https://schema.org/funder and are using it (see e.g. https://github.com/biocaddie/WG3-MetadataSpecifications/blob/master/json-schemas/contexts/dataset_sdo_context.jsonld).
I agree that looking at the addition of Project in the first instance would be better to tackle this from a more generic perspective. 
I think that having Grant would be useful (at least from the academic perspective). Issue #383 is also about this and it refers to the FundRef API (http://help.crossref.org/fundref-api) that represents funders/works/grants and it would be great to link to it from our project's perspective ([DataMed](http://datamed.org)/[DATS](http://github.com/biocaddie/WG3-MetadataSpecifications/)).
#### new comment by 170265 ####
What would you suggest for a supertype for Grant? (and/or Project?). Is "Funding" in #383 broadly same as a Grant? (/cc @hubgit). We should probably move to #383 for that discussion... 
([update] re-reading #383 seems the terminology moved towards Grant eventually from Funding)
#### new comment by 608303 ####
Of course 'Project' is probably a sub-class of 'Action' - being a time-bounded thing with inputs and outputs. 'Grant' is a kind of academic shorthand for 'externally funded project'. I did a bit of a survey of how the notion of 'project' is modeled in various vocabularies. The DBPedia ontology has far and away the best model with least contextual baggage. 
See http://dbpedia.org/ontology/Project and also http://dbpedia.org/ontology/ResearchProject
</t>
  </si>
  <si>
    <t>dateasetTimeInterval needs better documentation and examples</t>
  </si>
  <si>
    <t xml:space="preserve">http://schema.org/datasetTimeInterval
At least link to https://en.wikipedia.org/wiki/ISO_8601#Time_intervals and give examples.
DateTime could/should also be clarified
</t>
  </si>
  <si>
    <t>`email` property for Place</t>
  </si>
  <si>
    <t xml:space="preserve">Would love to see the addition of an `email` property for type [`Place`](https://schema.org/Place). 
Currently `Place` can have properties of `telephone` and `faxNumber`, but not `email`, which is only allowed on `ContactPoint`, `Organization`, and `Person`.
</t>
  </si>
  <si>
    <t>We have relatedTo and isRelatedTo. This is embarrassing.</t>
  </si>
  <si>
    <t xml:space="preserve">#### new comment by 170265 ####
(This is our 400th open bug. Do I get a prize?)
#### new comment by 11330577 ####
It depends on whether it is a item in ListItem with position: 400.
#### new comment by 170265 ####
Oh, I forgot to fully complain: relatedTo and isRelatedTo mean very different things. 
#### new comment by 2728945 ####
See also #1152
</t>
  </si>
  <si>
    <t>Show how to use Wikidata terms, "schema.org"-style, particularly in JSON-LD</t>
  </si>
  <si>
    <t xml:space="preserve">This builds on earlier exploration in #280 (mappings). Mappings will be needed. @vrandezo + @danbri collaboration notes live here now.
Goal: we want to be able to write JSON-LD (or RDFa/Microdata) that draws upon Wikidata content. Specifically, properties, types and identified entities. This could be standalone markup or mixed in with schema.org and other vocabularies.
- _Properties_: Wikidata has first class / built-in support for properties (these get P-identifiers e.g. see https://www.wikidata.org/wiki/Property:P1082 for 'population').
- _Types_: These exist somewhat implicitly in Wikidata content but less so in the infrastructure (like hashtags and RTs in early Twitter). Types show up with P31 (instanceOf) and P279 (subClassOf) in Wikidata; these correspond roughly to rdf:type and rdfs:subClassOf in RDF (RDFa/JSON). For example https://www.wikidata.org/wiki/Q128207 (Earth) is instanceOf (P31) https://www.wikidata.org/wiki/Q128207 (Terrestrial Planet)
- _Entities_: For example, https://www.wikidata.org/wiki/Q42 (Douglas Adams) is instanceOf  https://www.wikidata.org/wiki/Q5 (Human). We should show how to use Wikidata unique identifiers for well known entities within schema.org-style markup, e.g. using schema.org sameAs (see #1162).
Ideally we would like to exploit mappings so that Wikidata terminology can be mixed in with common schema.org terms like Person, Place, Event etc., supplying properties when schema.org and its other extensions have nothing. 
Subtasks:
- [ ] collect mappings where possible #280 (optional but very useful)
- [x] for each Wikidata property, we need to know if it is a string-valued vs thing-valued property i.e. whether or not the datatype of the property is pointing to an item. This distinction is needed in JSON-LD @context definitions and used in parsing JSON-LD to determine how to treat textual values e.g. whether "../news/" gets expanded to a full URL.
- [ ] Optionally (but useful for discovery / overview) it would be good to have a view of Wikidata in more RDF-ish (schema.org-ish) terms. Specifically as a hierarchy of types, properties and their associations.
  - [x] @mkroetzsch  has apparently done this (Denny will dig links)
  - [x] Note that Wikidata is even weaker than schema.org in terms of type/property associations; these need to be mined from instance data e.g. via query.wikidata.org
- [x] Generate a JSON-LD context file that can be used in JSON-LD parsing
- [x] Write JSON-LD examples showing 
  - [x] JSON-LD properties from Wikidata mixed into schema.org
- [ ] Generate at least single page HTML overview / report of the terms.
This assumes that we are treating Wikidata as a schema.org "[external extension](schema.org/docs/extension.html)". If instead we handled it as an hosted extension we would need to ensure no type or property names clashed with existing usage. This is infeasible unless we used Q-nnn and P-nnn identifiers, which are not very usable.
The actual final markup ought to allow for ugly but permanent IDs to be used, but also for the (current and former) human readable labels e.g. "population" to be used in markup. A larger, later problem is how these are documented and discovered but we assume existing tools could be adapted, and that data consumers will give examples that interest them. 
# Worked example
Usecase. The [Finder-Spyder](https://en.wikipedia.org/wiki/Finder-Spyder) wants to use schema.org people descriptions, but needs a blood type property. At this time schema.org doesn't have such a property. One option would be to propose this as a schema.org addition or extension and wait for it to be added to schema.org's Pending extension or fully ratified. However, Wikidata already has such a property: https://www.wikidata.org/wiki/Property:P1853 
We want to show how Wikidata's "blood type" property can be used in markup.
# Things to remember
Property names within Wikidata are constrained to be unique (per language); types are not.
</t>
  </si>
  <si>
    <t xml:space="preserve">#### new comment by 170265 ####
Variations for discussion.
Note that the URL http://wikidatavocab.example.org would need to serve up a
JSON-LD context file that defines each property. See schema.org's
for comparison, available via http://schema.org/docs/jsonldcontext.json
Until we publish such a context file, full JSON-LD parsers including
http://json-ld.org/playground/ will not work unless the context declarations are
given inline. Therefore from Variant 2 onwards we do this, making the examples
verbose but self-contained.
Wikidata gives us Q19831450 human blood type, Q19831453 for the type A, and
P1853 for the property relating people (or animals) to blood types. Initially
we write the facts out in full; later we might consider simple shortcuts.
Variant 1:
```
&lt;script type="application/ld+json"&gt;
{
"@context":  ["http://schema.org/", "http://wikidatavocab.example.org"],
  "@type": "Person",
  "name": "Dan Brickley",
  "wd_blood_type": {
     "@type": "wd_Human_blood_type",
     "@id": "https://www.wikidata.org/entity/Q19831453",
     "name": "A"
  }
 }
&lt;/script&gt;
```
Variant 2:
```
&lt;script type="application/ld+json"&gt;
{
 "@context": {
  "@vocab": "http://schema.org/",
  "wd_blood_type": {"@id": "https://www.wikidata.org/entity/P1853", "@type": "@id" }
 },
 "@type": "Person",
  "name": "Dan Brickley",
  "wd_blood_type": {
     "@id": "https://www.wikidata.org/entity/Q19831453",
     "name": "A"
  }
 }
&lt;/script&gt;
```
Note: We choose not to give a type to the "A" entity explicitly here, although it could be done.
#### new comment by 663648 ####
Here's an example of the properties that @mkroetzsch calculated for a Wikidata-item which is used as a type:
http://tools.wmflabs.org/sqid/#/view?id=Q5 (see the field "properties for this type")
Note that this is not about the domain of the property, but rather which properties are typically used for a given type.
#### new comment by 170265 ####
I find the blood type example reasonably compelling but rather clunky as it is a rather simple fact and it seems many would likely want a text-valued property. Can we find other text valued properties that make for more persuasive examples?
#### new comment by 663648 ####
SQID can be used to browse through the Wikidata vocabulary:
http://tools.wmflabs.org/sqid/#/browse?type=properties
To find properties with a string datatype, the filters at the right hand side can be used.
#### new comment by 170265 ####
# Variants 4 and 5
Let's lose the wd_ prefix, but explain what we're doing. These examples do not use
inline context but instead import schema.org and the wikidata vocabularies. The order
of the array matters. Note that Google's Structured Data Testing Tool does not at the 
time of writing handle array-valued context declarations properly.
We assume the wikidata context declares the property much as before, i.e.:
&gt;   "blood_type": {"@id": "https://www.wikidata.org/entity/P1853", "@type": "@id" }
# Variant 4 - wikidatavocab overlaid on top of schema.org
In this example, if schema.org has, or later adds, a "blood_type" property it will
be over-ridden by the blood_type that we are here using from Wikidata.
```
&lt;script type="application/ld+json"&gt;
{
"@context":  ["http://schema.org/", "http://wikidatavocab.example.org"],
 "@type": "Person",
  "name": "Dan Brickley",
  "blood_type": {
     "@id": "https://www.wikidata.org/entity/Q19831453",
     "name": "A"
  }
 }
&lt;/script&gt;
```
# Variant 5
In this example, schema.org is overlaid on top of the Wikidata vocabulary. We 
assume that initially it has no properties whose name is exactly "blood_type".
In future if such were added, a context-using compliant JSON-LD parser would 
generate http://schema.org/blood_type instead of https://www.wikidata.org/entity/P1853
for the property name.
Aside: schema.org currently has no properties with '_' in the property ID.
```
&lt;script type="application/ld+json"&gt;
{
"@context":  ["http://wikidatavocab.example.org", "http://schema.org/"],
 "@type": "Person",
  "name": "Dan Brickley",
  "blood_type": {
     "@id": "https://www.wikidata.org/entity/Q19831453",
     "name": "A"
  }
 }
&lt;/script&gt;
```
#### new comment by 170265 ####
# Variant 6
Prettying it up. We return to using inline contexts for demo purposes. We remove the 'wd_' on
assumption that we can live with the over-ride rules shown above (in 4+5).
Here we are saying that the value of blood_type is an item whose name is "A".
{
 "@context": {
  "@vocab": "http://schema.org/",
  "blood_type": {"@id": "https://www.wikidata.org/entity/P1853", "@type": "@id" }
 },
 "@type": "Person",
  "name": "Dan Brickley",
  "blood_type": { "name": "A"  }
 }
Parsed JSON-LD triples:
- _:b0 http://schema.org/name "Dan Brickley" .
- _:b0 http://www.w3.org/1999/02/22-rdf-syntax-ns#type http://schema.org/Person .
- _:b0 https://www.wikidata.org/entity/P1853 _:b1 .
- _:b1 http://schema.org/name "A" .
# Variant 7 - bad idea
This is bad because blood_type's wikidata property is item-valued so "A" will be handled
as a relative URI reference, e.g. http://mysite.geocities.example.com/awesome.php?cookie1234=wefewer#A".
This is not what we want.
{
 "@context": {
  "@vocab": "http://schema.org/",
  "blood_type": {"@id": "https://www.wikidata.org/entity/P1853", "@type": "@id" }
 },
 "@type": "Person",
  "name": "Dan Brickley",
  "blood_type": "A"
 }
# Variant 8 - allowing a literal value
Similar to 6, parses as one fewer triple but doesn't show explicitly that the property really expects an item value.  Uses JSON-LD's built-in "value" construction instead of a vocabulary property.
{
 "@context": {
  "@vocab": "http://schema.org/",
  "blood_type": {"@id": "https://www.wikidata.org/entity/P1853", "@type": "@id" }
 },
 "@type": "Person",
  "name": "Dan Brickley",
  "blood_type": { "@value": "A" }
 }
 Parsed JSON-LD triples:
- _:b0 http://schema.org/name "Dan Brickley" .
- _:b0 http://www.w3.org/1999/02/22-rdf-syntax-ns#type http://schema.org/Person .
- _:b0 https://www.wikidata.org/entity/P1853 "A" .
#### new comment by 170265 ####
@vrandezo and I have been prospecting for "interesting properties" that could play well alongside existing schema.org terms, adding detail/depth. He'll post most of these but here are some from the  lifesciences /cc @natashafn.
- http://tools.wmflabs.org/sqid/#/view?id=P644 genomic start
- http://tools.wmflabs.org/sqid/#/view?id=P645 genomic end
- http://tools.wmflabs.org/sqid/#/view?id=P637 RefSeq protein ID
- http://tools.wmflabs.org/sqid/#/view?id=P639 RefSeq RNA ID (etc.)
see https://www.wikidata.org/wiki/Wikidata:List_of_properties/Natural_science for more.
#### new comment by 663648 ####
A few example properties with non-item datatype:
- full text available at (http://www.wikidata.org/wiki/Property:P953)
- chemical formula (http://www.wikidata.org/wiki/Property:P274)
- licence plate code (http://www.wikidata.org/wiki/Property:P395)
- number of children (http://www.wikidata.org/wiki/Property:P1971)
- Elo rating (http://www.wikidata.org/wiki/Property:P1087)
- employees (http://www.wikidata.org/wiki/Property:P1128)
- Erdős number (http://www.wikidata.org/wiki/Property:P2021)
- number of participants (http://www.wikidata.org/wiki/Property:P1132)
- visitors per year (http://www.wikidata.org/wiki/Property:P1174)
- number of speakers (http://www.wikidata.org/wiki/Property:P1098)
- floors above ground (http://www.wikidata.org/wiki/Property:P1101)
- frequency (http://www.wikidata.org/wiki/Property:P2144)
- beats per minute (http://www.wikidata.org/wiki/Property:P1725)
- students count (http://www.wikidata.org/wiki/Property:P2196)
- motto text (http://www.wikidata.org/wiki/Property:P1451)
- first line (http://www.wikidata.org/wiki/Property:P1922)
#### new comment by 663648 ####
Example for my Erdos number:
{
  "@context": {
  "@vocab": "http://schema.org/",
  "erdos_number": {"@id": "https://www.wikidata.org/entity/P2021" }
},
  "@type": "Person",
  "name": "Denny Vrandečić",
  "erdos_number": "4"
}
#### new comment by 663648 ####
SPARQL query to get all properties and their types from Wikidata:
SELECT ?prop ?label ?type WHERE {
?prop a wikibase:Property .
?prop wikibase:propertyType ?type .
?prop rdfs:label ?label .
filter(lang(?label)='en')
}
LIMIT 10
Link to query service: http://tinyurl.com/jzsbsha
#### new comment by 7320889 ####
How about using `"additionalProperty":"PropertyValue"` for this like such:
```
&lt;script type="application/ld+json"&gt;
{
  "@context": "http://schema.org/",
  "@type": "Person",
  "name": "Dan Brickley",
  "additionalProperty": 
  {
    "@type": "PropertyValue",
    "@id": "https://www.wikidata.org/entity/P1853",
    "name": "blood_type",
    "value": "A"
  }
}
&lt;/script&gt;
```
If it's valid that would imply this can be expressed in microdata as well:
```
&lt;div itemscope itemtype="http://schema.org/Person"&gt;
  &lt;span itemprop="name"&gt;Dan Brickley&lt;/span&gt;&lt;br&gt;
  &lt;span itemprop="additionalProperty" itemscope itemtype="PropertyValue" itemid="https://www.wikidata.org/entity/P1853"&gt;
    &lt;meta itemprop="value" content="blood_type"&gt;blood type: &lt;span itemprop="value"&gt;A&lt;/span&gt;
  &lt;/span&gt;
&lt;/div&gt;
```
#### new comment by 170265 ####
@jvandriel yes, that would be one way to give more structure to PropertyValue markup. However here we are looking for something that gives a less indirect structure.
#### new comment by 170265 ####
Here is a first cut at a JSON-LD context definition for Wikidata properties. I'll share the horrible code later.
http://wdvoc-1323.appspot.com/
#### new comment by 170265 ####
I had expected this to work:
```
{
  "@context": [ "http://schema.org/", "http://wdvoc-1323.appspot.com/" ],
  "@type": "Person",
  "name": "Denny Vrandečić",
  "erdos_number": "4"
}
```
... in http://json-ld.org/playground/ (but not at Google SDTT). Unfortunately something isn't yet right, I get "Dereferencing a URL did not result in a valid JSON-LD object.". Maybe I need to set the HTTP media type? /cc @lanthaler
Update: it is served as "Content-Type: application/ld+json" but still getting the error.
#### new comment by 46296 ####
Running it at http://rdf.greggkellogg.net/distiller, I get the following Turtle:
``` turtle
@prefix rdf: &lt;http://www.w3.org/1999/02/22-rdf-syntax-ns#&gt; .
@prefix schema: &lt;http://schema.org/&gt; .
@prefix xsd: &lt;http://www.w3.org/2001/XMLSchema#&gt; .
 [
     a schema:Person;
     &lt;http://wdvoc-1323.appspot.com/voc/erdos_number&gt; "4";
     &lt;http://wdvoc-1323.appspot.com/voc/name&gt; "Denny Vrandečić"
 ] .
```
However, CURL indicates you're not setting CORS headers, which may be the problem with the playground. The error message does say something about CORS, but it's not obvious.
```
HTTP/1.1 200 OK
Date: Fri, 27 May 2016 01:28:42 GMT
Expires: Fri, 27 May 2016 01:38:42 GMT
ETag: "8Bmfjw"
Content-Type: application/ld+json
Server: Google Frontend
Cache-Control: public, max-age=600
Content-Length: 186365
Age: 176
```
#### new comment by 170265 ####
Got it, i think. Need to add CORS headers. In appengine app.yaml this ought to be:
http_headers:
    Access-Control-Allow-Origin: "*"
Will test it asap.
#### new comment by 170265 ####
Ah i see @gkellogg's comment now. CORS it is, then! Thanks!
#### new comment by 170265 ####
Ok that fixed it! Here is the original usecase working with this context URL.
# Variant 9 (as variant 6 but with a functioning remote context file)
```
{
  "@context": [ "http://schema.org/", "http://wdvoc-1323.appspot.com/" ],
  "@type": "Person",
   "name": "Dan Brickley",
   "blood_type": { "@value": "A" }
}
```
#### new comment by 170265 ####
Ah, we had a bug in the examples or a weakness in the generated JSON-LD context, it should have been "Erdős_number" and not "erdos_number": 
```
{
  "@context": [ "http://schema.org/", "http://wdvoc-1323.appspot.com/" ],
  "@type": "Person",
  "name": "Denny Vrandečić",
  "Erdős_number": "4"
}
```
... is needed. Current context file doesn't work with "erdos_number". It is an open question how flexible we would want to be in generating one or more human friendly property aliases, whether to downcase capitals, simplify non-ascii chars etc.
#### new comment by 671238 ####
When designing examples (and maybe the JSON-LD context, not sure) for this, could you please try to allow / recommend the use of the following types as the range for ALL properties from Wikidata?
- http://schema.org/QuantitativeValue
- http://schema.org/PropertyValue
- http://schema.org/QualitativeValue
It will help being able to reuse properties from Wikidata with more granular markup, in particular for point values and ranges (like unit codes, value references, etc.).
Martin
---
martin hepp  http://www.heppnetz.de
mhepp@computer.org          @mfhepp
&gt; On 27 May 2016, at 06:21, Dan Brickley notifications@github.com wrote:
&gt; 
&gt; Ah, we had a bug in the examples or a weakness in the generated JSON-LD:
&gt; 
&gt; {
&gt;   "@context": [ "http://schema.org/", "http://wdvoc-1323.appspot.com/" ],
&gt;   "@type": "Person",
&gt;   "name": "Denny Vrandečić",
&gt;   "Erdős_number": "4"
&gt; }
&gt; 
&gt; ... is needed. Current context file doesn't work with "erdos_number". It is an open question how flexible we would want to be in generating one or more human friendly property aliases, whether to downcase capitals, simplify non-ascii chars etc.
&gt; 
&gt; —
&gt; You are receiving this because you are subscribed to this thread.
&gt; Reply to this email directly, view it on GitHub, or mute the thread.
#### new comment by 671238 ####
Here is an example showing how to use the property "track gauge", 
```
"https://www.wikidata.org/wiki/Property:P1064" 
```
with a German diesel locomotive:
```
  {
    "@context": [ "http://schema.org/", "http://wdvoc-1323.appspot.com/" ],
    "@type": "Vehicle",
    "name": "DB Class 218",
    "description" : "The DB Class 218 (before 1968 the DB Class V 164) are a class of 4 axle, diesel hydraulic locomotives acquired by the Deutsche Bundesbahn for use on main and secondary lines for both passenger and freight trains."
    "track_gauge" : { 
              "@type" : "QuantitativeValue",
              "value" : "1435",
              "unitCode" : "MMT"}
  }
```
#### new comment by 456407 ####
@danbri, see you already found the problem. I was wondering what result you expected. For instance, did you want `name` to be mapped to WikiData or Schema.org?
#### new comment by 170265 ####
Thanks.
Markus - right now just exploring designs. Schema.org name would be more widely understood.
Martin - thanks for the example. Currently this is effectively schemaless; properties don't expect specific types so your example works.
#### new comment by 170265 ####
@lydiapintscher - do you have a sense for whether the JSON-LD context prototyped here is something that you'd want to host on a Wikidata.org domain somewhere?
#### new comment by 550412 ####
I don't have enough understanding of it to say yet. Denny: Quick chat about it?
#### new comment by 170265 ####
@lydiapintscher here's a bit more of an explanation (copy/pasted from an email)
This is a rough demo of Wikidata as a structured data vocabulary. 
In particular it targets JSON-LD and schema.org, with the
intent that any properties in use at Wikidata should also be something
webmasters/publishers can stick into schema.org descriptions elsewhere
in the Web. It is also an exploration of the kinds of thing schema.org will need
to do around JSON-LD for other 3rd party external extensions such as
http://gs1.org/voc/ from GS1 ("cheeseFirmness" etc.).
http://wdvoc-1323.appspot.com/ is a first cut at a generated JSON-LD
context. If you're not used to JSON-LD contexts, they basically
provide additional definitions on top of RDFS that allow JSON-LD
syntax to be simple. Most importantly they classify properties as
defaulting to string values vs thing values. I didn't set up content
negotiation or attempt a pretty HTML UI. Also we didn't look very
deeply at types, or at mappings.
https://github.com/schemaorg/schemaorg/issues/1186 walks through a few
variations on the idea.
{
  "@context": [ "http://schema.org/", "http://wdvoc-1323.appspot.com/" ],
  "@type": "Person",
   "name": "Dan Brickley",
   "blood_type": { "@value": "A" }
}
... is an example of an entity-valued property (aliased as blood_type); while
{
  "@context": [ "http://schema.org/", "http://wdvoc-1323.appspot.com/" ],
  "@type": "Person",
  "name": "Denny Vrandečić",
  "Erdős_number": "4"
}
... shows a literal-valued property, aliased as "Erdős_number" (and
potentially also dumbed down to "erdos_number"...). Since schema.org
has neither blood_type or erdos_number this seems a relatively
painless way of giving us a new properties for free (+ piggybacking on
Wikidata's social/technical machinery for defining them).
In both cases, a compliant JSON-LD parser will fetch the context file
and if the property is spelled in a way that matches an entry in the
context file, it'll map such that generated triples use the official
P-number property URIs from Wikidata.
So http://json-ld.org/playground/ generates the following triples:
_:b0 http://www.w3.org/1999/02/22-rdf-syntax-ns#type
http://schema.org/Person .
_:b0 http://www.wikidata.org/entity/P1853 "A" .
_:b0 http://www.wikidata.org/entity/P2561 "Dan Brickley" .
and
_:b0 http://www.wikidata.org/entity/P2021 "4" .
_:b0 http://www.w3.org/1999/02/22-rdf-syntax-ns#type
http://schema.org/Person .
_:b0 http://www.wikidata.org/entity/P2561 "Denny Vrandečić" .
You should get the same triples from
http://rdf.greggkellogg.net/distiller but Google SDTT will not yet
understand this. Partly because we don't handle arbitrary (or even
selected) extension context files, and partly because we can't handle
an array as value of @context.
One interesting thing about JSON-LD here is that it differs from
earlier RDF syntaxes by allowing vocabulary mixing into a seemingly
flat namespace.
Consider
{
  "@context": [ "http://schema.org/", "http://wdvoc-1323.appspot.com/" ],
  "@type": "Person",
  "name": "Denny Vrandečić",
  "Erdős_number": "4"
}
vs
{
  "@context": [ "http://wdvoc-1323.appspot.com/" , "http://schema.org/" ],
  "@type": "Person",
  "name": "Denny Vrandečić",
  "Erdős_number": "4"
}
Since both schema.org and the demo wdvoc context files declare a
property called "name", the order of the @context array matters. The
first example will emit
_:b0 http://www.wikidata.org/entity/P2561 "Denny Vrandečić" .
while the 2nd will emit:
_:b0 http://schema.org/name "Denny Vrandečić" .
... basically the last entry in the array gets the "last word" and
overrides earlier property definitions.
#### new comment by 170265 ####
See https://github.com/schemaorg/schemaorg/issues/1094#issuecomment-237627353 for an example of JSON-LD's ability to map simple strings to URIs within property values, via @context declarations. I believe we could use these for types by adding all the type shortname/URI pairs to the ever-growing context file.
#### new comment by 89541 ####
Property names in Wikidata are indeed constrained to be unique; but they are not guaranteed to be persistent. For instance, "population"  (P1082) could be changed to "number of people" and "human" (Q5) could be changed to "person". And uniqueness is only guaranteed within the language.  A _different_ property could have the French label "person".
Always use "P" and "Q" identifiers.
#### new comment by 170265 ####
@pigsonthewing yes, though even the P and Q identified terms could have various flavours of semantic drift as their meaning gets clarified through use. The technique here should also work with the machine IDs though I expect many publishers could want to gamble on using the more human-friendly variant. If they published their own wdvoc-1323.appspot.com they could insulate themselves from changes. Or a commonly maintained wdvoc-1323.appspot.com could add _2 _3 suffixes for properties whose ID changed. Right now I'm only exploring the options...
#### new comment by 170265 ####
@pigsonthewing 14 months later, https://www.wikidata.org/wiki/Property:P1082 is still "population". Does anyone have metrics on property name volatility?
The basic idea of using Wikidata as vocabulary in markup can work with either P/Q numbers or their natural language labels (not necessarily English). If the latter the indirection needs to be documented in a context file, which isn't necessarily changed when Wikidata evolves. 
#### new comment by 89541 ####
&gt; Does anyone have metrics on property name volatility?
Interesting question; not that I know of.
</t>
  </si>
  <si>
    <t>remove 'license' and any other shortcut terms in json-ld file that clash with real properties</t>
  </si>
  <si>
    <t xml:space="preserve">&gt; ```
&gt;    "license": "http://www.w3.org/1999/xhtml/vocab#license",
&gt; ```
I don't see any others but we should have a unit test for this too
</t>
  </si>
  <si>
    <t>New AggregateReview type</t>
  </si>
  <si>
    <t xml:space="preserve">Sites with reviews of local businesses often have reviews of both the business and the individual services offered. Currently, it is difficult to maintain the order of the individual reviews. I propose adding a new `AgregateReview` type which is a subtype of both `Review` and `ItemList` to allow marking up these sites. A brief example would be:
```
&lt;script type="application/ld+json"&gt;
{
  "@context": "http://schema.org/",
  "@type": "Service",
  "name": "Hair coloring",
  "provider": {
    "@type": "HairSalon",
    "name": "Local Neighborhood Salon",
    "review": {
      "@type": "Review",
      "description": "Review of Local Neighborhood Salon"
    }
  },
  "review": {
    "@type": "AggregateReview",
    "reviewCount": 2,
    "itemListElement": [
      {
        "@type": "ListItem",
        "position": 1,
        "item": {
          "@type": "Review",
          "creator": {
            "@type": "Person",
            "name": "Tara B."
          },
          "dateCreated": "2016-05-24",
          "description": "I love my new color!",
          "reviewRating": {
            "@type": "Rating",
            "worstRating": 1,
            "bestRating": 5,
            "ratingValue": "5"
          }
        }
      },
      {
        "@type": "ListItem",
        "position": 2,
        "item": {
          "@type": "Review",
          "creator": {
            "@type": "Person",
            "name": "Laura L."
          },
          "dateCreated": "2016-05-22",
          "description": "Color did not last",
          "reviewRating": {
            "@type": "Rating",
            "worstRating": 1,
            "bestRating": 5,
            "ratingValue": "2"
          }
        }
      }
    ]
  }
}
&lt;/script&gt;
```
</t>
  </si>
  <si>
    <t xml:space="preserve">#### new comment by 4692272 ####
See pull request #1183 for more details.
#### new comment by 7320889 ####
Is there a real need to preserve the order beyond `dateCreated` and/or `datePublished` (which allow the order to be extracted based on timestamp), or in other words, what's the value for publishers*?
*_I'm trying to think of situations where I think it'd be useful, but even though I work for a comparison/review site I don't see why I should use it._
#### new comment by 7320889 ####
To be a bit more specific, this is an example of the type of markup I'm talking about:
```
&lt;script type="application/ld+json"&gt;
{
  "@context": "http://schema.org/",
  "@type": "Product",
  "name": "Explosive Tennis Balls",
  "brand": {
    "@type": "Corporation",
    "name": "Acme Inc.",
    "review": {
      "@type": "Review",
      "reviewBody": "This company's products deliver a serious bang for your buck."
    }
  },
  "aggregateRating": {
    "@type": "AggregateRating",
    "reviewCount": 2,
    "bestRating": "5",
    "ratingValue": "3.5",
    "worstRating": "1"
  },
  "review": [{
    "@type": "Review",
    "author": {
      "@type": "Person",
      "name": "Tara B."
    },
    "datePublished": "2016-05-24T15:52:01+00:00",
    "reviewBody": "I love the colors of the explosions.",
    "reviewRating": {
      "@type": "Rating",
      "worstRating": 1,
      "bestRating": 5,
      "ratingValue": "5"
    }
  },{
    "@type": "Review",
    "author": {
      "@type": "Person",
      "name": "Laura L."
    },
    "datePublished": "2016-05-22T22:37:58+00:00",
    "reviewBody": "My tennis balls didn't explode.",
    "reviewRating": {
      "@type": "Rating",
      "worstRating": 1,
      "bestRating": 5,
      "ratingValue": "2"
    }
  }]
}
&lt;/script&gt;
```
#### new comment by 4692272 ####
@jvandriel Yes, not all publishers order by date. Sometimes they order by "useful" where the definition of useful is not defined (at least externally).
#### new comment by 990840 ####
It would be useful also for products, not only services, wouldn't it ? Thank you, both
#### new comment by 4692272 ####
@radusi Yes. I don't think we should limit to Services. That was a convenient example.
#### new comment by 7320889 ####
I get your point @vholland, although doesn't that imply there should also be something like a `orderedBy` or `sortOrder` property for `AggregateReview` so to be able to provide some context as how the list is ordered, eg 'date', 'usefulness', 'best reviewed', etc? 
And how about making it a sub type of `AggregateRating` as opposed to `Review`?
That way it won't inherit `reviewBody` and `reviewRating` - which are properties for a single `Review` - but inherit `reviewCount`, `bestRating`, `ratingValue` and `worstRating` - thus making it able to add the aggregated rating directly to the list (as opposed to having to add an `AggregateRating` as well).
Plus `Review` doesn't have a `reviewCount` property, `AggregateRating` does.
And just so that I don't blame myself later for not asking, how do you feel about naming the type `ReviewList` instead?
#### new comment by 4692272 ####
In the pull request, I have:
1. Made AggregateReview a subtype of both Review and ItemList. This gives it the properties of both (including itemListOrder).
2. Added AggregateReview to the domain for reviewCount.
I disagree that this should be a subtype of AggregateRating as it's not a Rating and may not have rating scores.
Also, I think it is clearer from the name AggregateReview that it is a combination of reviews of a single item rather than a list of reviews, which may or may not be related.
#### new comment by 196849 ####
Just asking: why defining such a new class when a thing can already has 2 (or more) different types? It seems more modular that way.
For example, I have a similar use-case where I want to define an order for `ProductModel`s within a `Brand`. Only problem is that GSDTT is totally lost with things like that.
#### new comment by 671238 ####
Can't we simply use itemReviewed to keep separate reviews about a place from reviews about its products and services?
I am sorry to say that I am not convinced by the motivation and modeling approach.
Also, this is not really an aggregate review, because any averages etc. will be meaningless, comparing apples and oranges.
If the motivation for this comes from advanced Google snippets that keep apart the place (e.g. Mario's Deli) from its products (e.g. the Pizza Hawai at Mario's Deli), then simply recommend the use of two Review or AggregateReview entities, one referring to the place and one for each of its products or services.
I am very much in favor of extending the review model, because we also need support for dimensions of a review (cleanliness, food, quality of service, ...) and context (e.g. who is the reviewer - single traveler, family, business, ...).
Martin
---
martin hepp  http://www.heppnetz.de
mhepp@computer.org          @mfhepp
&gt; On 25 May 2016, at 19:53, vholland notifications@github.com wrote:
&gt; 
&gt; In the pull request, I have:
&gt; 
&gt;   • Made AggregateReview a subtype of both Review and ItemList. This gives it the properties of both (including itemListOrder).
&gt;   • Added AggregateReview to the domain for reviewCount.
&gt; I disagree that this should be a subtype of AggregateRating as it's not a Rating and may not have rating scores.
&gt; 
&gt; Also, I think it is clearer from the name AggregateReview that it is a combination of reviews of a single item rather than a list of reviews, which may or may not be related.
&gt; 
&gt; —
&gt; You are receiving this because you are subscribed to this thread.
&gt; Reply to this email directly or view it on GitHub
#### new comment by 170265 ####
@betehess I'm certainly in favour of more free-form multiple inheritance (e.g. sites using Book + Product together on one entity) and wish for better tool support there. However it is still useful to have some cases where the multiple supertypes are anticipated in advance and their combination named. We do that for the LocalBusiness hierarchy, for example, and it removes a little markup complexity.
#### new comment by 4692272 ####
@mfhepp Yes, there can be multiple reviews, but it is difficult to maintain order of the data when given a bunch of triples. The idea is AggregateReview would use ItemList to allow the order to be maintained.
#### new comment by 671238 ####
@vholland If preserving order is a general problem, I think a quick fix specific solely for reviews makes schema.org pretty confusing.
Can't you achieve the same goal by creating and https://schema.org/ItemList of https://schema.org/Review entities, each pointing to the respective reviewed item via itemReviewed? This would preserve the order in the very same way as your proposal without introducing a pretty proprietary pattern.
</t>
  </si>
  <si>
    <t>change to Service?</t>
  </si>
  <si>
    <t xml:space="preserve">Google SDTT is throwing an error on Service:
"The property audience is not recognized by Google for an object of type Service."
A couple of weeks back this was valid:
```
&lt;script type="application/ld+json" id="37"&gt;
{
"@context":
    {
        "@vocab": "http://schema.org/",
        "id": "@id",
        "graph": "@graph",
        "type": "@type"
    },
"graph":
    [
        {
        "type": "Service",
        "id": "http://example.com/identifier/type/Intangible/Service/14310000001001",
        "audience":
            [
                {
                "type": "BusinessAudience",
                "id": "http://example.com/identifier/type/Intangible/Role/14290000001001"
                },
                {
                "type": "BusinessAudience",
                "id": "http://example.com/identifier/type/Intangible/Role/14290000001003"
                }
            ]
            ]
        }
    ]
}
&lt;/script&gt;
```
Anything change here?
</t>
  </si>
  <si>
    <t>change to Dataset?</t>
  </si>
  <si>
    <t xml:space="preserve">Google SDTT is throwing an error on Dataset:
"The property includedInDataCatalog is not recognized by Google for an object of type Dataset."
A couple of weeks back, this was valid:
```
&lt;script type="application/ld+json" id="24"&gt;
{
"@context":
    {
        "@vocab": "http://schema.org/",
        "id": "@id",
        "graph": "@graph",
        "type": "@type"
    },
"graph":
    [
        {
        "type": "Dataset",
        "id": "http://example.com/identifier/type/CreativeWork/Dataset/12170300001001",
        "name": "Occupation title",
        "url": "",
        "description": "",
        "includedInDataCatalog":
            {
            "type": "DataCatalog",
            "id": "http://example.com/identifier/type/CreativeWork/DataCatalog/12180300001001"
            }
        }
    ]
}
&lt;/script&gt;
```
Anthing changed here?
</t>
  </si>
  <si>
    <t xml:space="preserve">#### new comment by 11330577 ####
has a dup when GitHub was locked up
#### new comment by 92420 ####
Interesting that it was previously accepted.  Substituting the old "catalog" for "includedInDataCatalog" succeeds.
#### new comment by 11330577 ####
We are seeing several unexpected results; ones that are different from a baseline we ran during a 30-60 day period about a month ago.
#### new comment by 170265 ####
This is not a Google forum, we cant handle Google SDTT problems here. That said I will mention that in process of updating that tool for v3 (still in progress) some problems with v3 have come to light. So whatever trouble you have is not caused by a change to v3 as that update is still in progress.
</t>
  </si>
  <si>
    <t>DOC: data/ext/pending/issue-195.rdfa: links to wiki, issue</t>
  </si>
  <si>
    <t xml:space="preserve">#### new comment by 20356627 ####
Update 
#### new comment by 20356627 ####
[Untitled presentation.pdf](https://github.com/schemaorg/schemaorg/files/863624/Untitled.presentation.pdf)
</t>
  </si>
  <si>
    <t>Proposal: Include Thing in domain for ListItem/nextItem</t>
  </si>
  <si>
    <t xml:space="preserve">The expected type for ListItem/item is Thing.
So, for example, this is valid:
```
&lt;script type="application/ld+json"&gt;
{
"@context":
    {
    "@vocab": "http://schema.org/",
    "id": "@id",
    "graph": "@graph",
    "type": "@type"
    },
"graph":
    [
        {
        "type": "ItemList",
        "id": "Intangible/ItemList/1001",
        "name": "Chemicals",
        "description": "Chemicals used in example",
        "itemListElement":
        [
            {
            "type": "ListItem",
            "position": 1,
            "item":
                {
                "type": "Thing",
                "id": "http://lod.nal.usda.gov/nalt/214505"
                }
            },
            {
            "type": "ListItem",
            "position": 2,
            "item":
                {
                "type": "Thing",
                "id": "http://lod.nal.usda.gov/nalt/7862"
                }
            }
        ]
        },
        {
        "type": "Thing",
        "id": "http://lod.nal.usda.gov/nalt/214505",
        "name": "cytidine deaminase"
        },
        {
        "type": "Thing",
        "id": "http://lod.nal.usda.gov/nalt/7862",
        "name": "aminoethoxyvinylglycine"
        }
    ]
}
&lt;/script&gt;
```
Now let's add nextItem. `nextItem` expects the Type `ListItem`.
But if `nextItem` also is defined as `Thing`, the model breaks. GSDTT throws an error about nexItem is not a valid target type for nextItem.
Here is the non-valid example:
```
&lt;script type="application/ld+json"&gt;
{
"@context":
    {
    "@vocab": "http://schema.org/",
    "id": "@id",
    "graph": "@graph",
    "type": "@type"
    },
"graph":
    [
        {
        "type": "ItemList",
        "id": "Intangible/ItemList/1001",
        "name": "Chemicals",
        "description": "Chemicals used in example",
        "itemListElement":
        [
            {
            "type": "ListItem",
            "position": 1,
            "item":
                {
                "type": "Thing",
                "id": "http://lod.nal.usda.gov/nalt/214505"
                },
            "nextItem":
                {
                "type": "ListItem",
                "id": "http://lod.nal.usda.gov/nalt/7862"
                }
            },
            {
            "type": "ListItem",
            "position": 2,
            "item":
                {
                "type": "Thing",
                "id": "http://lod.nal.usda.gov/nalt/7862"
                }
            }
        ]
        },
        {
        "type": "Thing",
        "id": "http://lod.nal.usda.gov/nalt/214505",
        "name": "cytidine deaminase"
        },
        {
        "type": "Thing",
        "id": "http://lod.nal.usda.gov/nalt/7862",
        "name": "aminoethoxyvinylglycine"
        }
    ]
}
&lt;/script&gt;
```
It seems to us that the solution is to allow `nextItem` to be a `Thing` since the LOGICAL next item is an `item` and may be a `Thing`.
Are we missing something here, or doing something wrong?
/jay gray
</t>
  </si>
  <si>
    <t xml:space="preserve">#### new comment by 7320889 ####
What's your motivation for wanting to expand the range of ```nextItem```/```previousItem``` to ```Thing```? Is there something particular you're trying to resolve?
#### new comment by 11330577 ####
Thank you for asking. In the above example, we would like to create an `ordered list`. Items in an ordered list are `Thing`s.
We would like the ordered list to be structured, and not dependent on using a literal value for the key 'position'. So our thinking was: use `nextItem` to specify the ordering. In some ways, `nextItem` is the inverse of `supercededBy` for `@Class` or `@Property`.
At a higher level, we need to specify a 'parent', a 'sibling' and a 'child' relationship - in effect, the ordering of generic  `hasPart` and `isPartOf` relationships.
Ping me if we need to demonstrate more specific examples.
#### new comment by 7320889 ####
Just to make sure I understand your use case correctly, would this markup get you what you're looking for?
```
&lt;script type="application/ld+json"&gt;
{
  "@context":
  {
    "@vocab":"http://schema.org",
    "id":"@id",
    "graph":"@graph",
    "type":"@type"
  },
  "graph":
  [
    {
      "type":"ItemList",
      "id":"Intangible/ItemList/1001",
      "name":"Chemicals",
      "description":"Chemicals used in example",
      "itemListElement":
      [
        {
          "type":"ListItem",
          "id":"#ListItem-1",
          "item":{"id":"http://lod.nal.usda.gov/nalt/214505"},
          "nextItem":{"id":"#ListItem-2"}
        },
        {
          "type":"ListItem",
          "id":"#ListItem-2",
          "item":{"id":"http://lod.nal.usda.gov/nalt/7862"},
          "previousItem":{"id":"#ListItem-1"}
        }
      ]
    },
    {
      "type":"Thing",
      "id":"http://lod.nal.usda.gov/nalt/214505",
      "name":"cytidine deaminase"
    },
    {
      "type":"Thing",
      "id":"http://lod.nal.usda.gov/nalt/7862",
      "name":"aminoethoxyvinylglycine"
    }
  ]
}
&lt;/script&gt;
```
#### new comment by 13315406 ####
Or perhaps a [visually] simpler alternative using MTEs:
```
&lt;script type="application/ld+json"&gt;
{
	"@context": {
		"@vocab": "http://schema.org",
		"id": "@id",
		"graph": "@graph",
		"type": "@type"
	},
	"graph": [
		{
			"type": "ItemList",
			"id": "Intangible/ItemList/1001",
			"name": "Chemicals",
			"description": "Chemicals used in example",
			"itemListElement": [
				{
					"type": "Thing ListItem",
					"id": "http://lod.nal.usda.gov/nalt/214505",
					"name": "cytidine deaminase",
					"nextItem": {
						"id": "http://lod.nal.usda.gov/nalt/7862"
					}
				},
				{
					"type": "Thing ListItem",
					"id": "http://lod.nal.usda.gov/nalt/7862",
					"name": "aminoethoxyvinylglycine",
					"previousItem": {
						"id": "http://lod.nal.usda.gov/nalt/214505"
					}
				}
			]
		}
	]
}
&lt;/script&gt;
```
#### new comment by 7320889 ####
mmm, I don't really feel comfortable with your example @RichardWallis.
First off it bypasses the ```ListItem```s ```item``` property plus I'm not convinced it's wise to start expressing a thing is an ```ListItem``` as well as something else. Seems a bit far fetched to me.
#### new comment by 13315406 ####
@jvandriel Can see where your uncomfort is coming from.
However in this world where MTE's are now more acceptable, ```item``` feels like an unnecessary  indirection to me.
#### new comment by 7320889 ####
I get where you're coming from Richard, and I'm the last person that's opposed to using MTEs (especially since I use them quite happily). What I'm wondering though is whether in this case the meaning of things stays correct. Specifying a book is a ["Product","Book"] feels non-conflicting to me, where as ["ListItem","Book"] feels 'weird'.
Than again, maybe that's just me.
#### new comment by 986438 ####
@jvandriel Its just you. :) I can have a book item in my list of things.  I can have any Thing in my list of Things. And we already allow that and have that understanding at an "item" level.  What the consumer will understand from what the publisher listed will heavily depend on appropriate Types and Properties, as always.
I understand @jaygray0919 needs actually, which is around When and Where to properly use nextItem.  He is actually using it correctly.  Its just that GSDTT is not aware that doing extra service and providing the explicit type of Thing on "item" is perfectly valid.  @jaygray0919 should be allowed to be explicit and provide extra Types to further describe their "item"-like Thing including mentioning that it is a Type of Thing if it makes it easier to read or bring meaning to his structure or a consuming client.
In summary : GSDTT just needs a quick fix and not throw an error if a publisher happens to be explicit with their Typing when a Type is already expected, like that of "item" already expecting a value of Thing
https://schema.org/item
```
            "item":
                {
                "type": "Thing",
                "id": "http://lod.nal.usda.gov/nalt/7862"
                }
```
#### new comment by 11330577 ####
TY @thadguidry - wiIl make our life easier. We have a comprehensive specification of `Thing`s and want to be able to reuse their specification in an `ItemList`. In our case the `Thing`s are identified by an `IRI`, and we want to re-use our `IRI`s in different scenarios.
We face the problem developers frequently present on this forum - we think our semantic design is correct but it fails GSDTT validation. @danbri chafes at that approach, makes a compelling case, and encourages use of JSON-LD Playground as the validator. But, ATEOTD, our purpose is to present content that can be harvested by tools like GSDTT. So if it fails GSDTT, it's wrong. So thanks for the correction.
/jay
#### new comment by 7320889 ####
&gt; "Its just you. :)"
See, that does it for me already - great way of stopping me from dragging on a discussion when it isn't needed (simply because I'm the one that isn't getting something).    :)
So just to confirm if I get you all correctly - hehe - if there's no issue with skipping the ```item``` property than the following would be correct, right?
```
&lt;script type="application/ld+json"&gt;
{
  "@context":
  {
    "@vocab":"http://schema.org",
    "id":"@id",
    "graph":"@graph",
    "type":"@type"
  },
  "graph":
  [
    {
      "type":"ItemList",
      "id":"Intangible/ItemList/1001",
      "name":"Chemicals",
      "description":"Chemicals used in example",
      "itemListElement":
      [
        {
          "type":"ListItem",
          "id":"http://lod.nal.usda.gov/nalt/214505",
          "nextItem":{"id":"http://lod.nal.usda.gov/nalt/7862"}
        },
        {
          "type":"ListItem",
          "id":"http://lod.nal.usda.gov/nalt/7862",
          "previousItem":{"id":"http://lod.nal.usda.gov/nalt/214505"}
        }
      ]
    },
    {
      "type":"Thing",
      "id":"http://lod.nal.usda.gov/nalt/214505",
      "name":"cytidine deaminase"
    },
    {
      "type":"Thing",
      "id":"http://lod.nal.usda.gov/nalt/7862",
      "name":"aminoethoxyvinylglycine"
    }
  ]
}
&lt;/script&gt;
```  
Does this also come close enough to what you're hoping to do @jaygray0919?
_Note: The new and improved Google Structured Data Testing Tool already handles this just fine, with the exception of a few errors about some Google specific requirements. The Structured Data Linter doesn't report any issues at all._
#### new comment by 7320889 ####
_"We face the problem developers frequently present on this forum - we think our semantic design is correct but it fails GSDTT validation."_
Well, I can't say I haven't spend my fair share of time on pulling out hairs while uttering words I won't repeat here  - nevertheless it has to be said that over the last year Google's Structured Data Testing Tool has made huge steps forward in regards to what theoretically can be done and what the SDTT is able to handle. 
IMO the folks responsible for this should be applauded for once as well (we all know they already got more than their share of negative feedback over the years) - So at least from me: **Thank you, you [faceless] group of developers that work on the SDTT. You did us all a big favor - especially now the SDTT also handles MTEs correctly!**
#### new comment by 11330577 ####
I certainly did not mean to throw shade on GSDTT or its developers - and I'm in complete agreement with your above comments. However, being an advanced schema.org developer and a frequent GSDTT 'validator', we have encountered many errors in the past. When we encounter those errors, we're not sure "who's at fault." Since schema.org is 'open source' and GSDDT is a Google product, @danbri faithfully separates 'church' and 'state' on this forum. But as developers, we often can't determine if we have a 'false negative' or a 'real negative'. There is a very responsible commentator on the Google Webmaster site (Grace Massa Langlois) who helps separate false-negatives from real-negatives, but we still encounter uncertainty - as with the source of this thread.
While I'm in this mood, let me also say that @RichardWallis has directly/indirectly helped us many times with commentary and advice.
Nevertheless, for us, GSDTT is and must be the ultimate test. So we need to be able to present test cases here, and ask/hope that GSDTT-experts will fix errors, or help correct our errors.
WRT @jvandriel revised code - the answer is yes, that is what we're hoping to do. Now let me take one more step with the example, Imagine a list that is an outline:
  1
  1.1
  1.2
  1.2.1
  1.2.2
In this case, the `nextItem` for 1.2 is an array. The `previousItem` for both 1.2.1 and 1.2.2 is 1.2
In the @jvandriel example, `previousItem` does the same work as `supersededBy` for `@Class` and `@Property`. IOHO, this is goodness; terms can do the same work (using different labels) for different `@Types`.
However, there is no `nextItem` equivalent for `@Class` and `@Property`.
IOHO, there should be.
In both cases, we want to relate a 'semantic item' (a schema.org `@Thing` with appropriate mark-up and an IRI identifier) with the `ItemList` or the `@Class`/`@Property`.
#### new comment by 46296 ####
@jvandriel Your example is correct, but because both the ListItem entries and the `Thing` definitions use the same identifier, it's semantically indistinguishable from the following:
```json
&lt;script type="application/ld+json"&gt;
{
  "@context":
  {
    "@vocab":"http://schema.org",
    "id":"@id",
    "graph":"@graph",
    "type":"@type"
  },
    "type":"ItemList",
    "id":"Intangible/ItemList/1001",
    "name":"Chemicals",
    "description":"Chemicals used in example",
    "itemListElement":
    [
      {
        "type":["ListItem", "Thing"],
        "id":"http://lod.nal.usda.gov/nalt/214505",
        "nextItem":{"id":"http://lod.nal.usda.gov/nalt/7862"},
        "name":"cytidine deaminase"
      },
      {
        "type":["ListItem", "Thing"],
        "id":"http://lod.nal.usda.gov/nalt/7862",
        "previousItem":{"id":"http://lod.nal.usda.gov/nalt/214505"},
        "name":"aminoethoxyvinylglycine"
      }
    ]
  }
}
&lt;/script&gt;
```
This will be lost when turning into RDF, or when re-framing the JSON-LD document in any case.
(Arguably, the `Thing` types can be eliminated too, as `ListItem` is a subclass of `Thing`, but this won't always be true). (Also, the `ListItem` type could be left out, as it can be inferred from the use of either `nextItem` or `previousItem`.
Also, as an aside, it makes absolutely no sense to me that `nextItem` and `previousItem` are not defined as `@type: @id`, as there is no case in which a literal value could ever be used here, which would reduce the markup overhead further.
#### new comment by 7320889 ####
I more or less get you @gkellogg, until about this far (which the Linter accepts but of course which Google's SDTT doesn't):
```
&lt;script type="application/ld+json"&gt;
{
  "@context":
  {
    "@vocab":"http://schema.org/",
    "id":"@id",
    "graph":"@graph",
    "type":"@type"
  },
  "type":"ItemList",
  "id":"Intangible/ItemList/1001",
  "name":"Chemicals",
  "description":"Chemicals used in example",
  "itemListElement":
  [
    {
      "type":"id",
      "id":"http://lod.nal.usda.gov/nalt/214505",
      "nextItem":{"id":"http://lod.nal.usda.gov/nalt/7862"},
      "name":"cytidine deaminase"
    },
    {
      "type":"id",
      "id":"http://lod.nal.usda.gov/nalt/7862",
      "previousItem":{"id":"http://lod.nal.usda.gov/nalt/214505"},
      "name":"aminoethoxyvinylglycine"
    }
  ]
}
&lt;/script&gt;
```
Though I don't understand how I have to express the following in the markup. Mind giving the example?:
&gt; Also,as an aside, it makes absolutely no sense to me that nextItem and previousItem are not defined as @type: @id
</t>
  </si>
  <si>
    <t>JobPosting and skills</t>
  </si>
  <si>
    <t xml:space="preserve">Is there a method to express skills associated with a `@Person`? For example, we tried this, but it violates the `JobPosting` domain.
```
&lt;script type="application/ld+json"&gt;
{
"@context": {
    "@vocab": "http://schema.org/",
    "id": "@id",
    "type": "@type"
    },
    "type": "Person",
    "id": "#person-name",
    "name": "John Doe"
}
&lt;/script&gt;
&lt;script type="application/ld+json"&gt;
{
"@context": {
    "@vocab": "http://schema.org/",
    "id": "@id",
    "reverse": "@reverse",
    "type": "@type"
    },
    "type": "JobPosting",
    "reverse": { "skills": { "id": "#person-name" } }
}
&lt;/script&gt;
```
The only other alternative we see is to use `additionalType` for `@Person` and then use `name` to expose the label for the skill. But this approach 'dangles' when juxtaposed with other statements using `additionalType`. Are we missing a cleaner solution hiding in plain sight?
</t>
  </si>
  <si>
    <t xml:space="preserve">#### new comment by 11649720 ####
+1 on adding a property for skills to the Person type to help specify what a person does or is able to do. 
#### new comment by 3585551 ####
It seems this request in a real need as its pops up again. Should we suggest already a pull request?
see also:https://github.com/schemaorg/schemaorg/issues/789
see also:https://github.com/schemaorg/schemaorg/issues/807#issuecomment-144746086
#### new comment by 170265 ####
There is some very active work underway currently for describing courses - see #195 - I suggest we see what comes out of that effort regarding description of skills and documented topical credentials.
#### new comment by 11330577 ####
Works for us. One note of advice. In our humble opinion `skills` for the domain `JobPosting` should be different than the future term for `skills` that may be in domain `Person`. We can explain when the new proposal surfaces.
#### new comment by 170265 ####
Related (also to #195): http://link.springer.com/book/10.1007/978-3-319-15425-1
</t>
  </si>
  <si>
    <t>Suggestion to add "Carpenter" to HomeAndConstructionBusiness as another More Specific Type</t>
  </si>
  <si>
    <t xml:space="preserve">I am new to schema.org and have much to learn.  While browsing documentation and then the Full Hierarchy, I had many thoughts for additions.  This issue is a simple suggestion to confirm I'm following the right process to submit a simple, appropriate change.  
</t>
  </si>
  <si>
    <t>Improve definition of property "encodingFormat"</t>
  </si>
  <si>
    <t xml:space="preserve">Current definition of encodingFormat on schema:MediaObject : "mp3, mpeg4, etc."
Proposal :
"The encoding of the media object. A good practice is to use mime types codes listed at www.iana.org/assignments/media-types/media-types.xhtml, such as "audio/mpeg", "video/ogg", etc."
</t>
  </si>
  <si>
    <t xml:space="preserve">#### new comment by 4692272 ####
+1
#### new comment by 1141327 ####
It may be good to clarify the difference with http://schema.org/fileFormat that explicitly asks for the MIME type.
#### new comment by 2728945 ####
Seems like encodingFormat is a duplicate of fileFormat ?
</t>
  </si>
  <si>
    <t>Add "Legislation" as subclass of CreativeWork</t>
  </si>
  <si>
    <t xml:space="preserve">Definition : "A legal act or a component of a legal act (like an article)."
A legislation extension will add properties to describe Legislation, but the type should be included in the core schema.
</t>
  </si>
  <si>
    <t xml:space="preserve">Improve the definition of MediaObject </t>
  </si>
  <si>
    <t xml:space="preserve">MediaObject may be used to describe e.g. PDFs (see https://lists.w3.org/Archives/Public/public-schemaorg/2016Feb/0027.html), not necessarily embedded on a page. Here is a proposal to broaden the definition accordingly :
Current : 
"An image, video, or audio object embedded in a web page. Note that a creative work may have many media objects associated with it on the same web page. For example, a page about a single song (MusicRecording) may have a music video (VideoObject), and a high and low bandwidth audio stream (2 AudioObject's)."
Proposed :
"An image, video, audio, **or other kind of media** embedded in **or linked from** a web page. Note that a creative work may have many media objects associated with it on the same web page. For example, a page about a single song (MusicRecording) may have a music video (VideoObject), and a high and low bandwidth audio stream (2 AudioObject's)."
</t>
  </si>
  <si>
    <t>Add a generic "relatedWork" property to relate CreativeWork together</t>
  </si>
  <si>
    <t xml:space="preserve">It is currently possible to relate CreativeWork with :
- hasPart / isPartOf (for physical inclusion of works)
- workExample / exampleOfWork (for conceptual inclusion of works)
- citation
However the model currently lacks a generic "see also" link from one CreativeWork to another, with a broad enough semantic to be used in cases not covered by the properties above.
Proposal : "relatedWork" "Indicates a somehow related CreativeWork."
</t>
  </si>
  <si>
    <t xml:space="preserve">#### new comment by 4126222 ####
The Bib Extend Group already raised the need for a better approach in defining CreativeWorks relationships ([see Bib Extension wiki](https://www.w3.org/community/schemabibex/wiki/Schema_CreativeWork_Relationships)). They were thinking about adding more specific types of relationship (like `adaptionOf`, `basedOn`).
I am working on [Doremus project](http://www.doremus.org/) which has the aim to provide a complete ontology (based on FRBRoo) for classical (and not) music (works, performances, authors, scores and so on). We are interested in proposing new properties and classes to schema.org in order to have the possibility of express some of the concepts of Doremus.
There are a lot of musical works that are related to others (apart from arrangements, for which there is the `musicArrangement`, there are orchestrations, variations, etc.). We where thinking about a  `derivativeOf` property, that could be suitable also for other kind of works (e.g. movies, literatures).
Were you thinking to a specific use case for _relatedWork_?
#### new comment by 2728945 ####
Specifically, our use-case is to relate legislation (considered as CreativeWork, see the proposed extension in #1156) to other texts "around" the legislation, like the debates of parliament, impact analysis, or other related documents that may be of interest for the reader. They are not derivatives, but complimentary documents.
Without going in the details of the BibEx discussions, the pragmatic idea here is to add a property with a broad semantic (but not too broad :-) ), that could then be refined with subproperties if needed.
#### new comment by 4126222 ####
Have you seen the [`isRelatedTo`](https://schema.org/isRelatedTo) property? Maybe could be useful extend the domain of that one...
#### new comment by 671238 ####
please don't!
this is for relating products to products with a very special meaning.
---
martin hepp
www:  http://www.heppnetz.de/
email: mhepp@computer.org
&gt; Am 11.05.2016 um 15:03 schrieb Pasquale Lisena notifications@github.com:
&gt; 
&gt; Have you seen the isRelatedTo property? Maybe could be useful extend the domain of that one...
&gt; 
&gt; —
&gt; You are receiving this because you are subscribed to this thread.
&gt; Reply to this email directly or view it on GitHub
#### new comment by 7691552 ####
_a property with a broad semantic (but not too broad :-) )_ 
And that, if I remember the discussion correctly was where consensus was not clear.  A  `relatedWork` property was discussed as well as having it be the super-property for `workExample`, `isBasedOn` etc.
Some felt that 'related' meant closely related enough to be able to recognise one work from the other.  Others thought it could be used for all types of relationship no matter how tenuous.   
There always was a desire to express exactly how two _relatedWork_ were actually related.
I believe that the discussion eventually faded out through lack of significant use cases and examples that were not solved by the small number of specific relationship type properties. we already had or were proposing.
I agree with @mfhepp about not broadening the scope of the `isRelatedTo` property, however the description of the use of that property could do with refining a little to emphasis it use.
#### new comment by 2728945 ####
We found it surprising when designing #1156 that schema.org does not include a simple and pragmatic property to deal with the "related content / work / document" use-cases such as :
- A news article about "Panama Papers" links to related content "Panama Papers : understanding the offshore system in 3 minutes" or "Offshore, what is legal, what is not ?"
- A movie page in IMDB links to "Related lists from IMDb users", or "Related News", or the video of the speech of the actor when receiving an Oscar;
- A legislation page links to impact analysis documents created during the legislative process;
How would these use-cases, and especially the last one on legislation, be solved with the existing relationship properties ? or are they out of scope (of sdo) ?
#### new comment by 317113 ####
For the latter case, if the legislation has a URL (and I hope it does), then the legislation page and the impact analysis documents could all be linked by virtue of having shared [schema:about](http://schema.org/about) properties identifying the same URL.
#### new comment by 4126222 ####
Schema:about could also fit the first two cases (they are related because they are related to the topic).
And preliminary documents (like debates of parliament) could be specified  with `isBasedOn`?
#### new comment by 2728945 ####
I feel this is more than relating content because they share the same "about-ness", it is about linking content directly.
The impact analysis documents could be said to be "schema:about" the legislation... why not, but schema:about would also be used to store references to thesaurus entries classifying the content, so we would mix things.
isBasedOn is interesting, this is new, the version of sdo I was looking at was still using isBasedOnUrl. Its definition ("A resource that was used in the creation of this resource.") seems to fit with the use-case.
#### new comment by 6901294 ####
FWIW for the discussion what "related" might mean, on the level of `WebPage` we have [`relatedLink`](http://schema.org/relatedLink):
&gt; A link related to this web page, for example to other related web pages.
#### new comment by 338241 ####
sorry to revive this, but since I'm pretty new to schema markup, I thought it better to comment on an already open issue. `relatedLink` is for related URLs, which is good, but how to describe "related videos". the usecase is pretty similar to tfrancart's second case: a movie page (which is the `mainEntityOfPage`) and has a few videos that are related to it. How to explain those videos? Since related link is supposed to be URL,it doesn't properly explain the related videos (name, thumbnail  etc). 
#### new comment by 13315406 ####
We have a desire/need to somehow connect CreativeWorks together in some vague sense.  It must be a vague connection because we can not identify a specific relationship that fits across use-cases.  
Describing each CreativeWork as being [about](http://schema.org/about) the same thing, probably does the job semantically, but does not satisfy the need to connect them directly in some way.  Equally they could be described as [isPartOf](http://schema.org/isPartOf) a [Collection](http://bib.schema.org/Collection) or an [itemListElement](http://schema.org/itemListElement) in an [ItemList](ItemList), but that still doesn't satisfy the need being expressed here.
We also have an issue with already used property names [relatedTo](http://schema.org/relatedTo), [isRelatedTo](http://schema.org/isRelatedTo) &amp; [relatedLink](http://schema.org/relatedLink).  Which are in use for [Person](http://schema.org/Person), [Product](http://schema.org/Product)/[Service](http://schema.org/Service), and [WebPage](http://schema.org/WebPage) respectively.  
Pragmatically I'm thinking that those three could benefit from a generic super-property and maybe such a property could also solve the relating CreativeWorks issue we are addressing here.  
That then needs a name, which brings us back to the problem we are discussing.  My modelling brain suggests _relatedEntity_, in Schama.org speak that would translate to _relatedThing_. Some of my library community friends would possibly suggest _seeAlso_ as a suitable name.  Any or each of these having a range of _Thing_.
What do others _vaguely_ think? 
#### new comment by 986438 ####
@Snowbell92 "  a movie page (which is the mainEntityOfPage) and has a few videos that are related to it. " 
 Can you describe further the relatedness of the videos back to the movie ?  Are those videos related to the movie by sharing the same subject, the movie itself ?  or sharing other subjects , specific or general like Global Warming, Apple iPhone, Home Gardening , Walmart ?  or sharing something else ?  Let's avoid the use of related...and instead actually attempt to describe the "relation" a bit more.  Instead of saying "these are related", instead say "these share the same BLAH BLAH BLAH".
@RichardWallis I dislike the use of "related" in property names...it does not describe the "relation" further.  Let's try to describe the relation.  Also, isRelatedTo is already broad enough, its the wild west of relationships and can connect any 2 Things already in Schema.org but rear no significant idea of the connection or why...but just that they are connected somehow.  Further allowing to define that "HOW" is the key to all the "relationship" Properties....that's really all that is left to be done, IMHO.
#### new comment by 338241 ####
@thadguidry those videos are related to the movie itself. An example is like this: I have a movie "Black" and in the page of this movie, I also have the trailer for the movie, the music videos from this movie and if it has won any awards etc - the acceptance speech video. This is my use case. This use case is pretty impossible to describe by relation - unless we have a blanket property, because they are related through the `mainEntityOfPage`. And in case of trailer or acceptance speeches, `isPartOf` is no help either. 
I also have videos that are related to each other through one of their artists (like Hugh Grant's Notting Hill and Three Weddings and a Funeral). `relatedTo` is not useful for ovious reason - these are not persons. 
Another case is most popular videos from the same category. The use case is like this : I have a pop music video that has been viewed 1 million time - and I would like to show other videos that has been viewed around the same number too. This case is fairly common among websites that primarily deal with videos - YouTube does this in their suggestions box. I suppose `relatedLink` can be used here, except then I am only able to specify the URLs and not much else.
and isn't `isRelatedTo` used for products? what happens if I don't have products ? again, my use case, the movies aren't products, we aren't selling those.
@RichardWallis I like the idea of having a `relatedThing` or `relatedEntity`, mainly because I would like to describe my related entities properly without involving list in it. But I wonder if extending [Collection](https://bib.schema.org/Collection) to include all types of `CreativeWorks` may solve our problem or not. What do you think about that? or does that create more semantics problem? 
#### new comment by 13315406 ####
@Snowbell92  Firstly [Collection](http://bib.schema.org/Collection) is already broad enough for the particular need you describe: "_A created collection of Creative Works or other artefacts._".
Secondly most of the relationships you describe are covered by current Schema.org constructs:
- _trailer for the movie_ - [isBasedOn](http://schema.org/isBasedOn), or possibly [exampleOfWork](http://schema.org/exampleOfWork).
- _music videos from this movie_ - [isBasedOn](http://schema.org/isBasedOn), or possibly [exampleOfWork](http://schema.org/exampleOfWork).
- _it has won any awards_ - [award](http://schema.org/award).
- _the acceptance speech video_ - [about](http://schema.org/about).
- collecting them together on the page - Create a [Collection](http://bib.schema.org/Collection) with [hasPart](http://schema.org/hasPart) referencing each entity and each of those referencing the Collection that they [isPartOf](http://schema.org/isPartOf).
I still believe that there is potential for a super-property for the established 'related' oriented properties that could be used generically if _needed_.  However it does also raise a concern that such a property would be abused as a shortcut to not fully describing relationships where possible, as above.
@thadguidry I share your dislike of 'related' in property names but struggle to come up with an alternative. 
#### new comment by 338241 ####
@RichardWallis please correct me if I'm wrong, but  collection is a bibliographic extension, is it not? then it should only be relate to books and such, that is, written material, right? if it were core - I think it would solve my problems. 
I take your point about trailers and music videos. I also take your point about abusing the `related` super property, but it is still needed - I think - mainly to relate other videos that share noting but a category, in my case. 
#### new comment by 338241 ####
I deleted the sentence below from my previous comment, because I am still sufficiently confused. 
@RichardWallis about the award acceptance video - is this code below valid? because this is the relationship I'm after : 
```
{  "@context": "http://schema.org",
  "@type": "Movie",
  "name": "Footloose",
  "awards" : [{
        "@type" : "text",
        "award" : "VMA",
        "about" : {
            "@type" : "videoObject",
            "name" : "award video"
            }
  }]
}
```
#### new comment by 13315406 ####
@Snowbell92  [Collection](http://bib.schema.org/Collection) was introduced as a extension proposal by the bibliographic community, but like all other terms in the core, and extensions to, Schema.org are applicable wherever their description makes them applicable. So "_A created collection of Creative Works_ [or subtypes of CreativeWork] _or other artefacts._" 
#### new comment by 13315406 ####
@Snowbell92 You have the about relationship the wrong way around - the speech is 'about' the movie/award.
Give me a short time and I will come back with an example
~Richard.
#### new comment by 986438 ####
@Snowbell92 if they share nothing but a category ? ... then that is still where you can just use http://schema.org/about  to handle this concern for a category or subject.  So we have you covered there also.
@RichardWallis Can't just make a bucket....you gotta describe the bucket to know if things can fit well into it or not....so again.... lets avoid 'related' and even creating a superproperty around it.....there really is no need I have seen yet at all.  So until someone has shown me the need....let's avoid adding a superproperty for 'related' that will be just an indescribably empty bucket.
All  - again, anytime we think or use the term 'related' in some fashion... I urge everyone to spin that thought around instead, and think ... 'they share BLAH' and then see what existing Schema.org properties help you describe WHAT they share.  (knowing that we do not have a way to say that HOW 2 things share that WHAT... but that might be a useful new subproperty to discuss in another issue)
#### new comment by 13315406 ####
@Snowbell92 After a bit longer (short) time than I hoped, I finaly got around to producing the promised example. See below.  
It describes a WebPage, which is focused on a Movie entity, which is also part of a Collection of entities that are either `about` or `isBasedOn` that movie.
Like all examples in this area, the more entities described the more the process tends towards art rather than science.  So this is only one way that this could be represented.  Also In real life, the data would greatly benefit from the liberal application of actor, director, duration, sameAs, genre, etc. properties.  Also the relationship between the VMA Awards `Event`, the speech and who delivered it, could be beneficially described - _but this is only an example!_
~Richard.
```
{  "@context": "http://schema.org",
    "@graph":[
    {
        "@type": "WebPage",
        "@id": "http://movies.example.com/footloose.html",
        "name": "Footloose",
        "mainEntity": "_:m1"
    },
    {
        "@type": "Movie",
        "@id": "_:m1",
        "sameAs": "imdb.com/title/tt0087277/",
        "name": "Footloose",
        "award":"VMA",
        "isPartOf": "_:c1",
        "mainEntityOfPage": "http://movies.example.com/footloose.html"
    },
    {
        "@type":"Movie",
        "@id": "_:m2",
        "name": "Footloose: The Trailer",
        "about": "_:m1",
        "isBasedOn": "_:m1",
        "exampleOfWork": "_:m1",
        "isPartOf": "_:c1"
    },
    {
        "@type":"MusicVideoObject",
        "@id": "_:mv1",
        "name": "Footloose Music Video",
        "about": "_:m1",
        "isBasedOn": "_:m1",
        "isPartOf": "_:c1"
    },
    {
        "@type":"videoObject",
        "@id": "_:v1",
        "name": "Acceptance speech for VMA Award for Footloose",
        "about": "_:m1",
        "about": "VMA",
        "isPartOf": "_:c1"
    },
    {
        "@type": "Collection",
        "@id": "_:c1",
        "name": "Footloose and related items",
        "hasPart": "_:m1",
        "hasPart": "_:m2",
        "hasPart": "_:mv1",
        "hasPart": "_:v1"
    }
    ]
}
```
#### new comment by 986438 ####
@RichardWallis Careful there.  If we are going with the strict definition of what we have...then that would be that `isBasedOn` can also be called "usedBy".   Re-read the definition:
`A resource that was used in the creation of this resource. This term can be repeated for multiple sources. For example, http://example.com/great-multiplication-intro.html.`
@Snowbell92 I personally would remove the isBasedOn for the Movie Trailer and the MusicVideoObject.  The reason is that [isBasedOn](http://schema.org/isBasedOn) kind of establishes a "base" work that an adaptation or derivative used as a basis.  That's not correct in the case of the Movie Trailer or MusicVideoObject.
UPDATE: well, maybe it is correct, but instead just simple [about](http://schema.org/about) holds the truth of **how each of them has content where the subject is the Movie.**
But then if you agree with the definition we have for [isBasedOn](http://schema.org/isBasedOn) and think both the Trailer and the MusicVideoObject are "using" or "used" the Movie in their creation,  Then go with what @RichardWallis has suggested.
#### new comment by 13315406 ####
As I said this is where 'art' or interpretation starts to come into play.  
From my point of view the contents of a trailer, or an [extracted from the film] music video, are created from the contents of the movie itself hence based on its content. 
But I am no movie metadata expert, so... 
#### new comment by 986438 ####
@RichardWallis I'm just wondering now if we picked the completely wrong definition against the property name ?  "Is Based On"  does not equate to its current definition.  But we have always said...use the property description to build things... not just our sometimes quirky property names....so I dunno.  Do we have the ability to retroactively change this ??
Yikes !   look at this... this property has the same definition https://schema.org/isBasedOnUrl
Did we mix some definitions somewhere along the lines between 2.0 and 3.1 ?
**UPDATE:**  ah, that's a superseded property.  Ignore Yikes.
I also think we should absorb the UsedBy and Uses properties that Wikidata created recently.
#1258 **usedBy and uses have landed into Wikidata and we should have them also**
#### new comment by 13315406 ####
Checkout the 'supersededBy' on the isBasedOnUrl page ;-)
~Richard
&gt; On 22 Jul 2016, at 19:50, Thad Guidry notifications@github.com wrote:
&gt; 
&gt; @RichardWallis I'm just wondering now if we picked the completely wrong definition against the property name ? "Is Based On" does not equate to its current definition. But we have always said...use the property description to build things... not just our sometimes quirky property names....so I dunno. Do we have the ability to retroactively change this ??
&gt; 
&gt; Yikes ! look at this... this property has the same definition https://schema.org/isBasedOnUrl
&gt; 
&gt; Did we mix some definitions somewhere along the lines between 2.0 and 3.1 ?
&gt; 
&gt; I also think we should absorb the UsedBy and Uses properties that Wikidata created recently.
&gt; #1258 usedBy and uses have landed into Wikidata and we should have them also
&gt; 
&gt; —
&gt; You are receiving this because you were mentioned.
&gt; Reply to this email directly, view it on GitHub, or mute the thread.
#### new comment by 495968 ####
I changed my php code to prevent the /amp extension without a closing slash  for my AMP Endpoint. It works and rolls over such pages to the /amp/ version that I wanted. Example page: [Applying Machine Learning to PPC multi-touch attribution models](https://www.hillwebcreations.com/applying-machine-learning-ppc-multi-touch-attribution-models/amp/)
However, now  several of my tools fail to run due to an "unknown error". Any suggested reasons why?
Is the error based on the URL being redirected to include a trailing slash?
</t>
  </si>
  <si>
    <t>Introduce ActionPlatform class to be used as range of actionPlatform</t>
  </si>
  <si>
    <t xml:space="preserve">`actionPlatform` currently accepts `Text` and `URL`. It is not clear which values are allowed.
Here are a few things we could do:
- create a new `ActionPlatform` class, "A high level platform where an `Action` can be performed."
- make `actionPlatform` accept a `ActionPlatform`
- add a few `ActionPlatform` individuals
[Google's documentation](https://developers.google.com/structured-data/actions/#target) currently defines the following platforms:
- http://schema.org/DesktopWebPlatform: Works on desktop web browsers.
- http://schema.org/MobileWebPlatform: Works on mobile web browsers.
- http://schema.org/AndroidPlatform: Works on Android native app.
- http://schema.org/IOSPlatform: Works on iOS native app.
I am still not sure if it's a good idea to add too many individuals in Schema.org for a case like that. Unlike `DayOfWeek`, we know we'll have to add new things and that approach is not extensible. Maybe we could try to add this information in Wikidata directly instead? Here are a few candidates:
- http://www.wikidata.org/entity/Q466
- http://www.wikidata.org/entity/Q1043805
- http://www.wikidata.org/entity/Q94
- http://www.wikidata.org/entity/Q48493
After we have annotated those entities in Wikidata, we could provide a SPARQL query that lists all the entities being a `ActionPlatform`.
Or maybe that's not a good idea? :-)
</t>
  </si>
  <si>
    <t xml:space="preserve">#### new comment by 170265 ####
I advised against finalizing an enumeration at this stage (some notes in #1121) but explorations towards that are certainly useful... /cc @vholland 
#### new comment by 196849 ####
I totally agree re: "I advised against finalizing an enumeration at this stage".
I somehow missed #1121, sorry for that. Should I close this issue? Or should we discuss possible paths to be explored here? Not sure how to proceed on that one :-)
</t>
  </si>
  <si>
    <t>We use /version/* for snapshots but /version is also property</t>
  </si>
  <si>
    <t xml:space="preserve">Currently
- /version - a normal property definition page
- /version/ and /version/3.0/ etc. - a per-release documentation page.
This is a general problem - easiest would be to move all non-term stuff under /docs/ or somewhere. For now it isn't broken but it isn't good either...
</t>
  </si>
  <si>
    <t>Clean up .txt files</t>
  </si>
  <si>
    <t xml:space="preserve">Remove "TYPES:  FakeEntryNeeded, FixMeSomeDay" section and double-check it really is now not needed.
</t>
  </si>
  <si>
    <t>Examples using JSON-LD @reverse and RDFa rev for reverse properties</t>
  </si>
  <si>
    <t xml:space="preserve">We usually avoid adding named reverse properties (e.g. memberOf and member are exceptions). We should have more examples using JSON-LD's @reverse and RDFA's rev syntax for specifying reverse relationships.
I am not sure the best place to highlight this as burying under specific types or properties will not aid discovery.
</t>
  </si>
  <si>
    <t xml:space="preserve">#### new comment by 196849 ####
👍 
Maybe we can just add an entry in https://schema.org/docs/datamodel.html ? If that document is growing too big because of the examples, we could split it in several smaller documents at the same time.
#### new comment by 170265 ####
/cc @shankarnat @chaals
#### new comment by 46296 ####
Note that we add @itemprop-reverse [1] as an experimental Microdata attribute in the last round for this purpose. If it gets some use, we can likely make it an official part of Microdata.
I’ve noted that using @rev in HTML5 is now generating validation errors, although it is certainly legitimate when used with RDFa.
Gregg Kellogg
gregg@greggkellogg.net
[1] http://www.w3.org/TR/microdata-rdf/#reverse-itemprop http://www.w3.org/TR/microdata-rdf/#reverse-itemprop
&gt; On May 4, 2016, at 8:39 AM, vholland notifications@github.com wrote:
&gt; 
&gt; We usually avoid adding named reverse properties (e.g. memberOf and member are exceptions). We should have more examples using JSON-LD's @reverse https://github.com/reverse and RDFA's rev syntax for specifying reverse relationships.
&gt; 
&gt; I am not sure the best place to highlight this as burying under specific types or properties will not aid discovery.
&gt; 
&gt; —
&gt; You are receiving this because you are subscribed to this thread.
&gt; Reply to this email directly or view it on GitHub https://github.com/schemaorg/schemaorg/issues/1144
</t>
  </si>
  <si>
    <t>Mark successorOf/predecessorOf as mutual inverses</t>
  </si>
  <si>
    <t xml:space="preserve">- http://schema.org/successorOf
- http://schema.org/predecessorOf
This is vocabulary originally from GoodRelations, and pre-dates our ability to express inverseOf relationships (which means cross-links between the corresponding pages are missing).
</t>
  </si>
  <si>
    <t xml:space="preserve">#### new comment by 671238 ####
+1
This is also how it was defined in GoodRelations:
http://www.heppnetz.de/ontologies/goodrelations/v1.html#predecessorOf
#### new comment by 13315406 ####
Ignore previous commit notice - caused by a typo in a not connected commit elsewhere.
~Richard
</t>
  </si>
  <si>
    <t>version or build hash on schema.org</t>
  </si>
  <si>
    <t xml:space="preserve">Hi,
it would be nice to have a version or even better a git hash value on the schema.org site to see which version was deployed. The reason for that is, I figured out that there is a link at the live site which does not work.
If you have a look at: http://schema.org/docs/schemas.html in the last sentence the last link to here does not work.
 So I wanted to fix it. After forking, cloning and checking the sources I realized that this problem was already fixed. So I guess the version which is deployed at schema.org is not the latest version :-)
BR Frank :-) 
</t>
  </si>
  <si>
    <t xml:space="preserve">#### new comment by 170265 ####
Thanks for the efforts! The new version also contains a new docs/howwework.html doc that makes some of our processes clearer, including more visible status for the webschemas.org dev version of the site. Maybe we should cross ref dev and published versions of each page too?
#### new comment by 170265 ####
I've added the SCHEMA_RELEASE variable (3.0 currently) to the project's homepage. I think that's sufficient to close out this issue, though there are various other ways in which would could make clearer that the live site at schema.org isn't 1:1 with the current main github branch.
(I also looked somewhat briefly into ident and $Id$ but I don't think it's a great fit for this...)
</t>
  </si>
  <si>
    <t>PublicHolidays as a "DayOfWeek" needs better definition, an example, if it is to be usable</t>
  </si>
  <si>
    <t xml:space="preserve">We have had this in the OpeningHoursSpecification construction since 2012.
DayOfWeek in schema.org v2.2 gives http://purl.org/goodrelations/v1#PublicHolidays 
 as a possible instance.  In the proposed sdo-deimos release aka v3.0 this (like URLs for Monday-Friday) is given a schema.org URL, preserving the previous expressivity. However currently we have no examples of its use. 
The current plan is for a simple mapping, i.e. 
- http://purl.org/goodrelations/v1#Monday -&gt; http://schema.org/Monday
- http://purl.org/goodrelations/v1#Tuesday -&gt; http://schema.org/Tuesday
- http://purl.org/goodrelations/v1#Wednesday -&gt; http://schema.org/Wednesday
- http://purl.org/goodrelations/v1#Thursday -&gt; http://schema.org/Thursday
- http://purl.org/goodrelations/v1#Friday  -&gt; http://schema.org/Friday
- http://purl.org/goodrelations/v1#Saturday -&gt; http://schema.org/Saturday 
- http://purl.org/goodrelations/v1#Sunday -&gt; http://schema.org/Sunday
- http://purl.org/goodrelations/v1#PublicHolidays -&gt; http://schema.org/PublicHolidays
However the latter has no examples. 
&gt; grep PublicHolidays data/*.txt
The GoodRelations documentation does however say "A placeholder for all official public holidays at the gr:Location. This allows specifying the opening hours on public holidays. If a given day is a public holiday, this specification supersedes the opening hours for the respective day of the week.". Perhaps this should be incorporated? /cc @betehess @mfhepp 
Current definition proposed for v3 is http://webschemas.org/PublicHolidays "This stands for any day that is a public holiday. While not technically a "day of the week", it can be used to with OpeningHoursSpecification."
</t>
  </si>
  <si>
    <t xml:space="preserve">#### new comment by 170265 ####
How about: "A placeholder for all official public holidays in some particular locale. In the context of an OpeningHours specification it can be used to indicate opening hours on public holidays, overriding general opening hours for the day of the week on which a public holiday occurs."
#### new comment by 196849 ####
That is a better definition.
The problem as I understand it is in the interaction of PublicHolidays and
OpeningHoursSpecification.
I think that PublicHolidays alone will never be useful: with no further
constraint, the OpeningHours would match all local holidays, whatever they
are. It's almost impossible to know which actual days will be matched,
almost making it an anti-pattern in the context of an
OpeningHoursSpecification?
But it might be useful for a data publisher to say that a store will
be closed on a Monday because it's a holiday, as some kind of reminder. The
problem is that the semantics of dayOfWeek is additive: we only add days to
a OpeningHoursSpecification.
#### new comment by 170265 ####
There is an implicit need for context. The original GR definition did this via the word "the" in " all official public holidays at _the_ gr:Location". But since in a schema.org setting there could be lots of different things with locations related by different relationships to any given PublicHolidays instance, I suggest we make the model a little more explicit. I guess what we want to say is "when this is used as a day of the week in describing the opening hours of some local business, then the location of the place determines the applicable holidays". Which is a longwinded version of commonsense really. An example would help for sure.
#### new comment by 196849 ####
I agree, that approach might be enough for now.
#### new comment by 671238 ####
+1
Martin
&gt; On 29 Apr 2016, at 00:00, Dan Brickley notifications@github.com wrote:
&gt; 
&gt; There is an implicit need for context. The original GR definition did this via the word "the" in " all official public holidays at the gr:Location". But since in a schema.org setting there could be lots of different things with locations related by different relationships to any given PublicHolidays instance, I suggest we make the model a little more explicit. I guess what we want to say is "when this is used as a day of the week in describing the opening hours of some local business, then the location of the place determines the applicable holidays". Which is a longwinded version of commonsense really. An example would help for sure.
&gt; 
&gt; —
&gt; You are receiving this because you were mentioned.
&gt; Reply to this email directly or view it on GitHub
#### new comment by 170265 ####
I've updated http://webschemas.org/PublicHolidays in the light of this thread.
&gt; This stands for any day that is a public holiday; it is a placeholder for all official public holidays in some particular location. While not technically a "day of the week", it can be used with OpeningHoursSpecification. In the context of an opening hours specification it can be used to indicate opening hours on public holidays, overriding general opening hours for the day of the week on which a public holiday occurs.
#### new comment by 196849 ####
&gt; I've updated http://webschemas.org/PublicHolidays in the light of this thread.
👍 
#### new comment by 2337910 ####
Is there an example of how to use @danbri 's  suggestion? Or, is it still currently a work in progress?
#### new comment by 6901294 ####
@lexbi The enumeration value [`PublicHolidays`](http://schema.org/PublicHolidays) is part of Schema.org (since the last version, [3.0](http://schema.org/docs/releases.html#v3.0)), so it can be used.
I included [an example in my answer on Stack Overflow](http://stackoverflow.com/a/38015145/1591669). It uses the (also new) `specialOpeningHoursSpecification` property, which overrules the opening hours provided with `openingHours`/`openingHoursSpecification`.
</t>
  </si>
  <si>
    <t>MusicGroup doesn't have a video property</t>
  </si>
  <si>
    <t xml:space="preserve">On this page:
http://schema.org/MusicGroup
There's this example (scroll to the bottom):
&lt;img width="993" alt="00001020" src="https://cloud.githubusercontent.com/assets/9729098/14855647/833b9376-0c9d-11e6-9bce-f0a9a6c36c73.png"&gt;
However, the Schema specification doesn't mention any video property under MusicGroup.
I think this example should be re-written.
Thanks.
</t>
  </si>
  <si>
    <t xml:space="preserve">#### new comment by 170265 ####
You're right, looks like a bug. http://schema.org/video is for embedded videos.  Thanks.
@vholland any thoughts (since you looked into music most deeply recently)? We might try saying that the video is "about" or has "creator" the group...
#### new comment by 4692272 ####
At one point, there was a discussion of adding  http://schema.org/video to http://schema.org/Thing. I'm guessing that example was written back then.
#### new comment by 7320889 ####
_"At one point, there was a discussion of..."_
Actually that discussion moved on from adding 'video' to adding 'associatedMedia' to schema.org/Thing. Although, issue #292 still is open. I would love to bring it back to the table though.
</t>
  </si>
  <si>
    <t>mission, Project, Goal, Objective, Task (Issue #1127)</t>
  </si>
  <si>
    <t xml:space="preserve">- | Issue: #1127
</t>
  </si>
  <si>
    <t>mission, Project, Goal, Objective, Task</t>
  </si>
  <si>
    <t xml:space="preserve">- | Issue: https://github.com/schemaorg/schemaorg/issues/1127
- | Branch: https://github.com/westurner/schemaorg/tree/feature/mission-project-goal-objective-task
- | PR: https://github.com/schemaorg/schemaorg/pull/1128
.
- https://en.wikipedia.org/wiki/Mission_statement
- https://en.wikipedia.org/wiki/Project
- https://en.wikipedia.org/wiki/Goal
- https://en.wikipedia.org/wiki/OKR
- https://en.wikipedia.org/wiki/Task_(project_management)
.
- [ ] example
- Organization .mission
  - Project
    - Goal
      - Objective
        - Task
Some Objectives may not have a Goal, so this also needs to work:
- [ ] example
- Project
  - Objective
    - Task
Some Tasks may not have Goals or Objectives, so this also needs to work:
- [ ] example
- Project
  - Task
Some {Projects, Goals, Objectives, Tasks} may be nested, so this also needs to work:
- [ ] example
- Project
  - Project
    - Goal
      - Goal
        - Objective
          - Project
          - Objective
            - Task
              - Task
...
- C: http://schema.org/Action already defines a number of properties 
  - actionStatus (ActionStatusType)
  - startTime, endTime (DateTime)
  - location (Text, Place, PostalAddress)
  - instrument (Thing)
  - agent (Person, Organization)
  - participant (Person, Organization)
.
- [x] P: http://schema.org/mission
- [x] C: http://schema.org/Project
- [x] C: http://schema.org/Goal
- [x] C: http://schema.org/Objective
- [x] C: http://schema.org/Task
.
- P: dateCreated (DateTime) ((CreativeWork, DataFeedItem))
- P: dateModified (DateTime) ((CreativeWork, DataFeedItem))
- [ ] P: completed (Bool)
- [ ] P: dateDeadline (DateTime)
- [ ] P: dateStarted (DateTime) ~= startTime
- [ ] P: dateCompleted (DateTime)  ~= endTime
- [ ] P: dateCompletedEstmate (DateTime)
- [ ] P: blockedBy // dependsOn // after (Task)
- [ ] P: before // ? (Task)
- [ ] P: requires (Thing) ~= "instrument" (Thing)
- [ ] ?: Should there be a more generic node type as a domain for these properties?
  - [ ] Thing &gt; CreativeWork &gt; Completeable
  - [ ] Thing &gt; CreativeWork &gt; Completeable &gt; Project
  - [ ] Thing &gt; CreativeWork &gt; Completeable &gt; Goal
  - [ ] Thing &gt; CreativeWork &gt; Completeable &gt; Objective
  - [ ] Thing &gt; CreativeWork &gt; Completeable &gt; Objective &gt; Target
  - [ ] Thing &gt; CreativeWork &gt; Completeable &gt; Task
Before I create examples, is there a simpler way to model these (do there need to be partOfType and containsType)? How do partOf/contains work with an ordered `rdf:List`?
- P: http://schema.org/partOf
- P: http://schema.org/contains
- .
- [x] P: http://schema.org/partOfProject
- [x] P: http://schema.org/containsProject
- [x] P: http://schema.org/partOfGoal
- [x] P: http://schema.org/containsGoal
- [x] P: http://schema.org/partOfObjective
- [x] P: http://schema.org/containsObjective
- [x] P: http://schema.org/partOfTask
- [x] P: http://schema.org/containsTask
To create examples, I need to choose an example set of Projects, Goals, Objectives, and Tasks. Candidate examples (suggestions/votes welcome):
- schema.org project
  - This may not be easy to disambiguate.
- ABC Corp
- un:GlobalGoals (un:SustainableDevelopmentGoals)
  - https://github.com/schemaorg/schemaorg/issues/1127#issuecomment-214157678
  - https://sustainabledevelopment.un.org/post2015/transformingourworld (Goals, Targets, Indicators)
  - http://www.globalgoals.org/#the-goals (Goals)
- https://www.performance.gov/clear_goals
  - https://www.performance.gov/node/3406?view=public (HTML)
  - https://www.performance.gov/api (XML, CSV)
  - https://www.performance.gov/api/cap-goals/xml?id=3406 (XML)
  - https://www.performance.gov/api/cap-goals/csv?id=3406 (CSV)
- .
</t>
  </si>
  <si>
    <t xml:space="preserve">#### new comment by 50891 ####
Or, maybe (instead of C:Mission) `mission` should be a property (P: mission) with a domain of Organization and a range of Text
- | https://en.wikipedia.org/wiki/Mission_statement
#### new comment by 50891 ####
So, in order to not be overly-prescriptive, there are additional simplified use cases:
- "Why do I have to add an arbitrary [Goal, Objective] to create a Project with Tasks?"
  - Project
    - Task
- "Why do I have to add an an arbitrary Goal to create a Project with Objectives?"
  - Project
    - Objective
      - [Task]
- Q: Does this limit or expand the utility of defining this tree structure instead as a flexible graph?
#### new comment by 50891 ####
&gt; Q: Does this limit or expand the utility of defining this tree structure instead as a flexible graph?
- [TodoMVC](http://todomvc.com/) as a use case:
  - [Project]
    - Task (_ordered list_ ... `rdf:List` (`rdf:first`, `rdf:rest`) w/ implicit `partOfProject` edges to Project)
#### new comment by 50891 ####
So, to define a simple range for e.g. {dateCompleted, after, before}, there must be a generic type: in terms of refactoring, we need to "Pull Up" the {dateCompleted, after, before} properties to a superclass ("generic type", "mixin") ... **Completable**; and then {Goal, Objective, Task} can subclass Completeable.
- [ ] Thing &gt; CreativeWork &gt; Completeable
- [ ] Thing &gt; CreativeWork &gt; Completeable &gt; Project
- [ ] Thing &gt; CreativeWork &gt; Completeable &gt; Goal
- [ ] Thing &gt; CreativeWork &gt; Completeable &gt; Objective
- [ ] Thing &gt; CreativeWork &gt; Completeable &gt; Task
- https://en.wikipedia.org/wiki/Code_refactoring#List_of_refactoring_techniques
- https://en.wikipedia.org/wiki/Mixin
#### new comment by 50891 ####
UseCase: UN Sustainable Development Goals (#GlobalGoals)
- https://en.wikipedia.org/wiki/Sustainable_Development_Goals#The_goals
  - http://www.globalgoals.org/#the-goals
  - https://sdg.guide/chapter-1-getting-to-know-the-sustainable-development-goals-e05b9d17801
  - https://sustainabledevelopment.un.org/post2015/transformingourworld
- Project: Sustainable Development Goals (dateDeadline: 2030-12-31)
  - Goal 9: 
    - name: Goal 9: Industry, Innovation, and Infrastructure
    - description: Build resilient infrastructure, promote inclusive and sustainable industrialization and foster innovation
    - targets:
      - Target
        - name: Target 9.1 
        - description: Develop quality, reliable, sustainable and resilient infrastructure, including regional and transborder infrastructure, to support economic development and human well-being, with a focus on affordable and equitable access for all 
      - Target
        - name: Target 9.2
        - description: Promote inclusive and sustainable industrialization and, by 2030, significantly raise industry’s share of employment and gross domestic product, in line with national circumstances, and double its share in least developed countries.
        - dateDeadline: 2030-12-31
    - [...]
Defined here so far:
- Project
  - Goal
    - Objective
      - Task
What we need to model this data:
- Project
  - Goal
    - Target
So, then:
- [ ] Target subclasses Objective _OR_ Completeable
  - [ ] Thing &gt; CreativeWork &gt; Completeable &gt; Objective &gt; Target
  - [ ] Thing &gt; CreativeWork &gt; Completeable &gt; Target
And then, to link other {Projects, Goals, Objectives, Tasks} to these {Goals, Targets}, we should determine which attributes describe the relation we'd like to express:
- [ ] Determine which attributes describe the relation we'd like to express
  - [ ] relatedProject
  - [ ] Q: other names for edges between {Goals, Targets} and {Projects, Goals, Objectives, Tasks}?
#### new comment by 50891 ####
From a practical UI perspective, _we_ probably want to build a dashboard-like interface indicating progress in regards to a defined ordered set of Completeables: Project(s), Goals, Objectives, Targets, Tasks.
Attributes to display in a dashboard data visualization (here, [ ] or [x] indicate sufficiency of the current schema.org data model (whether an app implementation would have enough data to satisfy requirements)):
- [ ] StatusReport
  - [x] Organization
  - [x] Project
  - [x] Goal
  - [x] Completeable (Objective, Target):
    - [x] completed (Bool) (table: checkbox, red/green)
    - [x] dateCompleted (DateTime): going to finish before dateDeadline
    - [x] dateCompletedEstimate (DateTime): going to finish before dateDeadline
    - [x] progress: % completed (charts: bar, line, radial ("gauge"))
      - [x] tasks completed / task count
  - [ ] QualitativeObjective:
  - [ ] QuantitativeObjective:
    - [ ] progress: % completed (charts: bar, line, radial ("gauge"))
      - [ ] current value
      - [ ] rate of change (first derivative over time t: velocity)
      - [ ] over/under
Then, how does a downstream application know whether to display "Objective" or "Target"? This is probably overly complex:
- QuantitativeCompleteable
  - QuantitativeObjective
  - QuantitativeTarget
  - QuantitativeKeyResult
- QuantitativeIndicator
How to make things simpler?
#### new comment by 50891 ####
- [ ] Indicators
#### new comment by 170265 ####
I'm afraid I'm missing some context here @westurner. There are a lot of details but we're missing a few gentler lead-in sentences sketching what kind of problem we're addressing here e.g. is it for corporate mission statements or opensource-esque Internet collaborations or personal information management...?  Do you have some example pages that have this kind of information already but without structured markup?
#### new comment by 170265 ####
There is already this: http://xml.fido.gov/stratml/index.htm ... it would be unfortunate to re-invent it. Would you care to take a look @westurner at how it would work schema.org-ified? /cc @rvguha 
Their scope says "Facilitate the sharing, referencing, indexing, discovery, linking, reuse, and analyses of the elements of strategic plans, including goal and objective statements as well as the names and descriptions of stakeholder groups and any other content commonly included in strategic plans." but it's roughly "fancy machine-readable 'about us' pages".
#### new comment by 50891 ####
&gt; There is already this: http://xml.fido.gov/stratml/index.htm
IDK what the licenses are here (schema.org is Creative Commons); I've now glanced at each of these schema:
- "Strategy Markup Language (StratML): A Worldwide Web of Intentions, Stakeholders, and Results"
  http://xml.fido.gov/stratml/
  - https://en.wikipedia.org/wiki/Strategy_Markup_Language
- Performance.gov API schema: https://www.performance.gov/api
For API documentation, Swagger is now OpenAPI (for defining REST API request and response parameters). One cool thing about OpenAPI is that it's possible to generate and validate a web app REST API in very many languages in an automated way.
- https://openapis.org/
  - https://github.com/OAI/OpenAPI-Specification/blob/master/schemas/v2.0/schema.json
  - http://swagger.io/tools/
  - http://swagger.io/open-source-integrations/
&gt;  but it's roughly "fancy machine-readable 'about us' pages".
I suppose there's a bit of a chicken-and-egg issue with any {existing, proposed, carelessly independent, necessarily re-worked} schema; where the tools and implementations don't yet exist.
What could be of value here?
- Find a {Project,} with similar {Objectives,} (and reuse existing solutions)
- For transnational projects like the UN SDGs (#GlobalGoals), I assume there's a need to / value in linking known {sub-, relevant} Projects with the globally-defined {Goals, Objectives, Indicators}
  - Project
    - Goal
      - Project
      - Objective
        - Project
        - Project
        - Project
  - Indicator
    - Goal
    - Objective
    - Project
#### new comment by 50891 ####
There are very many Project management tools with diverse schema:
- https://en.wikipedia.org/wiki/Comparison_of_project_management_software
- https://en.wikipedia.org/wiki/Category:Project_management_software
- https://en.wikipedia.org/wiki/Task_management
- https://en.wikipedia.org/wiki/Category:Task_management_software
Not all project management tools are designed to expose what may be internal project details; but [...]. I suppose that, like other schema.org classes and properties, the objective is not to force (a sometimes-inferior) normalized schema upon existing tools; but to enable, in particular, search (and some level of interoperability/integration).
What should the scope be here?
- P: Organization.mission
- C: Project, Goal, Objective ("Completeable"?)
- C: Task state workflows are often very implementation-specific.
- C: Key Result (OKR), Indicator, failure/progress/success metric
  - https://github.com/schemaorg/schemaorg/issues/1127#issuecomment-214173730
</t>
  </si>
  <si>
    <t>Add SoftwareApplication enumerations?</t>
  </si>
  <si>
    <t xml:space="preserve">I suggest we add enumerations for schema.org/SoftwareApplication as Google already advices the use of these in [their guidelines](https://developers.google.com/structured-data/rich-snippets/sw-app?#properties_for_all_softwareapplication_types) (related to #1121), while also adding an extra enumeration, namely schema.org/EmailApplication:
- schema.org/BusinessApplication
- schema.org/GameApplication
- schema.org/MobileApplication
- schema.org/EmailApplication
- schema.org/WebApplication
Reason for adding EmailApplication is because there are plenty sites out there that publish email addresses by means of html anchors (eg, http://www.microsurfacecorp.com/contactinfo.php) that contain a mailto address thus forcing one's email client to open.
Now of course this can be marked up by means of schema.org/ContactPoint's 'contactType' property but this doesn't result in anything actionable for clients like html anchors do. Yet if we're able to express the following than we actually have something actionable clients can do something with:
```
&lt;script type="application/ld+json"&gt;
{
  "@context": "http://schema.org",
  "@type": "Organization",
  "@id": "http://example.com",
  "name":"Acme Inc",
  "potentialAction": 
  {
    "@type": "CommunicateAction",
    "mainEntityOfPage":
    {
      "@type": "ContactPage",
      "@id": "http://example.com/contact"
    },
    "target": 
    [
    {
      "@type": "EntryPoint",
      "name": "Quote request",
      "urlTemplate": "requests@http://example.com",
      "actionApplication": 
      {
        "@type": "http://schema.org/SoftwareApplication",
        "applicationCategory": "http://schema.org/EmailApplication"
      }
    },
    {
      "@type": "EntryPoint",
      "name": "Order information",
      "urlTemplate": "orders@http://example.com",
      "actionApplication": 
      {
        "@type": "http://schema.org/SoftwareApplication",
        "applicationCategory": "http://schema.org/EmailApplication"
      }
    }
    ]
  }
}
&lt;/script&gt;
```
</t>
  </si>
  <si>
    <t xml:space="preserve">#### new comment by 7320889 ####
In light of what @danbri expressed in #1121,  another option would be not to add the enumerations and expand the range of 'target' to include schema.org/ContactPoint so to be able to write:
```
&lt;script type="application/ld+json"&gt;
{
  "@context": "http://schema.org",
  "@type": "CommunicateAction",
  "mainEntityOfPage":
  {
    "@type": "ContactPage",
    "@id": "http://example.com/contact"
  },
  "target": 
  [
  {
    "@id": "#QuoteRequest"
  },
  {
    "@id": "#OrderInformation"
  }
  ]
}
&lt;/script&gt;
&lt;script type="application/ld+json"&gt;
{
  "@context": "http://schema.org",
  "@type": "Organization",
  "@id": "http://example.com",
  "name":"Acme Inc",
  "contactPoint":
  [
  {
    "@type": "ContactPoint",
    "@id": "#QuoteRequest",
    "contactType": "Quote request",
    "email": "requests@http://example.com"
  },
  {
    "@type": "ContactPoint",
    "@id": "#OrderInformation",
    "contactType": "Order information",
    "email": "requests@http://example.com"
  }
  ]
}
&lt;/script&gt;
```
The way I see it is that the fact that the 'email' property has been filled out should suffice for clients to be able to understand that the potential action here is to send an email.
Note: I purposely wrote two pieces of JSON-LD as more and more are sites are starting to publish their organizational data in the footer of a site. So this simply expresses how the CommunicateAction could be chained to data already present in the footer of a site.
</t>
  </si>
  <si>
    <t xml:space="preserve">Add PreOrderAction </t>
  </si>
  <si>
    <t xml:space="preserve">Proposed by @betehess via implementation at #1058. Creating an issue distinct from its implementation here.
&gt; An order suggests that the thing being ordered is available. For legal reasons, this is different from a pre-order, where the item is not yet available and no promise is made re: availability.
</t>
  </si>
  <si>
    <t xml:space="preserve">#### new comment by 170265 ####
See http://pending.webschemas.org/PreOrderAction
</t>
  </si>
  <si>
    <t>What sort of Thing is the atmosphere?</t>
  </si>
  <si>
    <t xml:space="preserve">I'm leading a project developing a data platform for climate data (www.clipc.eu) and it would clearly be good thing to mark up some of our data with schema.org metadata. The data we have is split into properties (e.g. temperature) of the land, atmosphere and ocean, so a good starting point might be to create an enumeration of parts of the environment (we also have properties of glaciers, ice sheets, sea ice and many over specific things within the Earth system). My impression is that these won't fit under any of the top level types -- but I'm new to schema.org so I could well be missing something. The atmosphere is, I think , too tangible to go under "intangible", and to extensive to be considered a "place".  Otherwise, would it make sense to define an "environmentalEntity", analogous to a "MedicalEntity".
</t>
  </si>
  <si>
    <t xml:space="preserve">#### new comment by 170265 ####
Hmm, the closest we have is http://schema.org/Landform as a kind of place. I can just about imagine atmosphere and ocean as 'places' but the word 'land' is a poor fit there. There's a sense in which the whole planet is a place too, but I doubt the properties are a good fit. Do you have some examples of the kind of properties you're looking to attach? We've had some discussion about weather in #362 too...
@rvguha @6a6d74 any thoughts?
#### new comment by 7803071 ####
Well, http://schema.org/BodyOfWater is already listed as a Landform, so it would be possible to add a "BodyOfAir". However, your question about the properties to attach sent me back to various usage examples, as I am still trying to work out how schema.org can help the general discoverability and linkedness of a range of web pages and datasets about the environment. It may be that a more suitable approach is via an http://schema.org/Enumeration (e.g. ComponentOfClimateSystem) with valid values "Ocean", "Atmosphere", "Land" etc. The key difference, which I hadn't realised before is that the LandForm "Mountain", for example, is designed to allow you to distinguish between different mountains, whereas I am interested in just labelling documents as being related to the atmosphere/ocean/etc.
The weather report discussion #362 is looking at methods of encoding data values into a schema.org document, whereas I am interested in labelling documents about the atmosphere and particular parameters in the atmosphere. I'm not sure whether the two can be handled together.
Using a "ComponentOfClimateSystem" enumeration, I would be able to mark up various "CreativeWork" items as being "schema.org/about ComponentOfClimateSystem=Atmosphere". It would be useful to extend this with "ParameterOfTheClimateSystem", taking values temperature, pressure etc (using an external list of such parameters). 
</t>
  </si>
  <si>
    <t>For extension documentation: avoid types in core having supertypes that are only in extension</t>
  </si>
  <si>
    <t xml:space="preserve">As part of the large medical vocab move into health-lifesci, we find ourselves with this structure:
[core]Thing &gt; [health-lifesci]MedicalEntity &gt;[health-lifesci] MedicalTherapy &gt;[health-lifesci] LifestyleModification &gt; [core]PhysicalActivity &gt;[core] ExercisePlan.
To workaround here I suggest bringing the latter two into health-lifesci but this is also something to document better for future work on extensions.
/cc @RichardWallis @rvguha @twamarc 
Consider both unit tests and a list of human-friendly rules.
</t>
  </si>
  <si>
    <t xml:space="preserve">#### new comment by 170265 ####
Note extra complication here, since we have exercisePlan and ExerciseAction.
```
&lt;div typeof="rdf:Property" resource="http://schema.org/exercisePlan"&gt;
   &lt;span class="h" property="rdfs:label"&gt;exercisePlan&lt;/span&gt;
   &lt;span property="rdfs:comment"&gt;A sub property of instrument. The exercise plan used on this action.&lt;/span&gt;
   &lt;link property="rdfs:subPropertyOf" href="http://schema.org/instrument" /&gt;
   &lt;span&gt;Domain: &lt;a property="http://schema.org/domainIncludes" href="http://schema.org/ExerciseAction"&gt; ExerciseAction&lt;/a&gt;&lt;/span&gt;
   &lt;span&gt;Range: &lt;a property="http://schema.org/rangeIncludes" href="http://schema.org/ExercisePlan"&gt; ExercisePlan&lt;/a&gt;&lt;/span&gt;
 &lt;/div&gt;
```
This property is not much use without ExercisePlan so I suggest we 1.) also move it into health-lifesci (leaving the type for now), and add some workflow documentation that notes that core shouldn't have _properties_ that rely on extension types. Those associations are added in the extensions as annotations.
#### new comment by 3585551 ####
+1
As discussed I support to move them both to extension.
</t>
  </si>
  <si>
    <t>health-lifesci.schema.org tracking issue</t>
  </si>
  <si>
    <t xml:space="preserve">This issue tracks potential updates to the new health-lifesci hosted extension.
Currently the extension contains revisions to the 2013 schema.org medical vocabularies, but we also have nearby #1028, #1062 as related collaborations, in addition to plans for further improvements and collaborations as discussed here and in the schemed community group.
We can consider also adding PhysicalActivityCategory, LeisureTimeActivity etc. to health-lifesci.
</t>
  </si>
  <si>
    <t xml:space="preserve">#### new comment by 19195294 ####
Hi Dan,
The health-lifesci.schema.org extension is not working and leads to a 404 page actually.
I'm not familiar with schema.org so I'm not sure whether it's my own problem. 
Just let you know:)
#### new comment by 170265 ####
Thanks - yeah we have a problem with the v3 launch. It is going to take a day or two to get the subdomains working properly so I'm going to rollback to v2.3 for now. Sorry about that. The v3 site remains accessible via http://webschemas.org/
#### new comment by 19195294 ####
Wow that's a fast reply!
Thanks Dan! You've done amazing job already.
#### new comment by 7320889 ####
I'd like to add an additional wish to twamarc/ScheMed#32, namely that the domain of `adverseOutcome` and `seriousAdverseOutcome` also get expanded to `schema.org/Drug`.
I also noticed that in the original issue I forgot to suggest that the domain of `contraindication` also gets expanded to `schema.org/MedicalProcedure` and `schema.org/Drug`.
In regards to `schema.org/Drug`, I currently have a case for which I'm marking up drugs and on the pages of each drug there's a 'Side effects' section (= `adverseOutcome` and `seriousAdverseOutcome`) and 'When not to take' (= `contraindication`) which I currently can't describe without making the entity involved a triple Multi-Type Entity (= ["Product","Drug","MedicalTherapy").
Which technically might be correct, but besides the fact it feels clumsy I mostly find it strange `schema.org/Drug` currently doesn't have the mentioned properties even though leaflets that come with drugs almost always mention these. So how come we can't mention these in markup unless using a 'messy' MTE?
#### new comment by 3585551 ####
I do not see another way to avoid MTE than extending to domain of the two properties `adverseOutcome` and `seriousAdverseOutcome`  with  `schema.org/Drug` .
Normally this is not expensive but we are still currently fixing some strange breaks in 3.0 (https://github.com/schemaorg/schemaorg/issues/1203)  I hope after that we will include this extend in coming patch.
#### new comment by 7320889 ####
I agree that at this moment there's no other option than an MTE @twamarc. Though my request was aimed at when we continue to update/modify the extension, not immediately.   :)
#### new comment by 109082 ####
I've been wondering about use of PhysicalActivity outside of life sciences. I've filed that in a new issue #1480 to focus discussion there. I'd welcome feedback/input from those of you familiar with the life sciences extension.
</t>
  </si>
  <si>
    <t>Proposal to add "relatedQuestion" to Thing</t>
  </si>
  <si>
    <t xml:space="preserve">I'd like to suggest/propose the addition of a "relatedQuestion" property to schema.org/Thing.  The expected value of the property could then be schema.org/Question.  I find that many web pages that are about certain entities such as, for example, products include common questions and answers about the entity.  But currently there does not seem to be a clean and simple method to mark up such questions and answers and to nest them within the primary type.  And I'm not sure that potentialAction &gt; AskAction would be the way to go in such cases, but maybe I'm wrong.
So any thoughts on this would be appreciated. Thanks.
David
</t>
  </si>
  <si>
    <t xml:space="preserve">#### new comment by 170265 ####
We are pretty conservative about adding stuff at the Thing level, but it seems worth looking for a pattern here. Can you give some URLs for example illustrative pages e.g. products with Q/A?
#### new comment by 11649720 ####
Thanks Dan.  I suggested adding the property at the Thing level only because of how many subtypes of Thing could benefit from the property such as products, services, events, places and so on.  But that could be handled however you think is best.
Here are just a few random examples that I think might benefit from the use of the relatedQuestion property:
http://www.microsurfacecorp.com/Nickel-Silicon-Carbide-Codiac-Coating.php
http://www.homedepot.com/p/DEWALT-20-Volt-MAX-Lithium-Ion-Cordless-Combo-Kit-5-Tool-with-Bonus-Cut-Off-Tool-and-Bluetooth-Speaker-DCK520D2DCR006DCG412B/206824797 (this product page has multiple given answers but I think the property could still apply)
https://www.vat19.com/item/toastit-toaster-bags
http://vanburendriveintheatre.com/enjoy/
It's true that some of these questions and answers and facts could be handled with other markup structures but I think some cannot.  But I welcome any feedback and ideas.
Thanks.
David
#### new comment by 170265 ####
We already have "about" which can reference any kind of thing. Can that be exploited as-is?
#### new comment by 11649720 ####
I think the "about" property would work great for questions on pages such as FAQ pages or forum topic pages.  But I don't think it would work so great on a product page, for example.  The question would then become the top-level entity (Question &gt; about &gt; Product &gt; offers &gt; Offer ...).  But if the "relatedQuestion" property was added, it would provide a clean and simple solution for including questions and answers about various entities.  And including questions in current markup structures would not require completely changing the markup structure and/or adding a separate block of code or script to the page.
If you're hesitant to add the "relatedQuestion" property at the Thing level, would you at least consider adding the property to Product, Event, Place and Organization, Dan?  While I personally believe that the property could find use on every type of entity, those 4 types would probably use it the most.
#### new comment by 196849 ####
I agree with @danbri that `schema:about` already does the job.
We actually have a very similar use-case. Still a work-in-progress on our side, but it would look like that:
``` json
&lt;script type="application/ld+json"&gt;
{
  "@context": "http://schema.org",
  "@type": "QAPage",
  "url": "http://www.apple.com/support/iphone/",
  "name": "iPhone Support",
  "description": "Learn how to set up, backup and use your iPhone ...",
  "about": {
    "@id": "http://www.apple.com/iphone-6s/#thing",
    "url": "http://www.apple.com/iphone-6s/"
  }
}
&lt;/script&gt;
```
`http://www.apple.com/iphone-6s/#thing` would really be defined in `http://www.apple.com/iphone-6s/`. We might drop the `url` for that guy from that snippet.
#### new comment by 11649720 ####
Thanks for your thoughts, Alexandre.  But I'm still not completely convinced that "about" is the approach to take in the examples I listed above.  At the moment, we simply can't nest a Question within a Product markup using the about property.  So while we can do this:  Question &gt; about &gt; Product, we can't do this:  Product (or Event or Place, etc) &gt; has-a-question-about-it &gt; Question.  In such instances, the about property is one-directional.  
So in my opinion, adding a relatedQuestion property would be a way to fix that.  Or if we want to keep things tight, maybe we can go with hasQuestionAbout.
#### new comment by 196849 ####
@DDeering could you provide an actual example as JSON-LD using one of your proposed additions? It will be easier to understand the intent.
#### new comment by 7320889 ####
Looking at the discussion so far, while also looking at the request to add 'associatedMedia' to schema.org/Thing (#292), made me wonder if we can merge the two requqests by adding a new property 'associatedWork' (or 'relatedWork'), with a domain of schema.org/Thing and a range of schema.org/CreativeWork?
This way anything can refer to any question/article/video/etc about it.
eg,
```
&lt;script type="application/ld+json"&gt;
{
  "@context": "http://schema.org",
  "@type": "Product",
  "name": "Explosive tennis balls",
  "relatedWork":
  {
    "@type": "Question",
    "text": "Do these explode on impact on target or when one hits them while serving?"
  }
}
&lt;/script&gt;
```
but also
```
&lt;script type="application/ld+json"&gt;
{
  "@context": "http://schema.org",
  "@type": "MedicalProcedure",
  "name": "Tummy Tuck",
  "associatedWork":
  {
    "@type": "VideoObject",
    "name": "How to find out if a Tummy Tuck is right for you?"
  }
}
&lt;/script&gt;
```
#### new comment by 170265 ####
@DDeering we have around 1000 properties and 600+ types so if we can get away with using "about" that can save us a lot of potential complexity. Question is just one kind of CreativeWork that could be about a Product; if we add hasQuestionAbout, do we follow up with adding (to Thing) properties for hasArticleAbout, hasBlogAbout, hasBookAbout, hasReviewAbout, hasTVEpisodeAbout etc etc.? At least we'd want to find the commonality there and go for something like "hasCreativeWorkAbout" or "topicOf" ...
I appreciate the syntax/nesting frustrations though. In general we have avoided coming up with reverse names for all properties, but have done so when they seem likely to be desired and when there's a nice obvious name for the reverse direction. It has been hard to define clear guidelines for this. It feels like an explicit reverse property here might be useful.
#### new comment by 7320889 ####
And by the way, by not adding such a property (or both) to schema.org/Thing forces folks to having to use fragment identifiers to make this work (in case a Product is a top level entity) Based on what we can do with schema.org now we'd get:
```
&lt;script type="application/ld+json"&gt;
{
  "@context": "http://schema.org",
  "@id": "#MainEntity"
  "@type": "MedicalProcedure",
  "name": "Tummy Tuck",
  "mainEntityOfPage":
  {
    "@type": "MedicalWebPage",
    "@id": "http://www.example.com/procedures/tummy-tuck"
  }
}
&lt;/script&gt;
&lt;script type="application/ld+json"&gt;
{
  "@context": "http://schema.org",
  "@type": "VideoObject",
  "name": "How to find out if a Tummy Tuck is right for you?",
  "about":  {"@id": "#MainEntity"}
}
&lt;/script&gt;
```
#### new comment by 170265 ####
@jvandriel - I edited your markup - it needs left padding with whitespace to display property here.
#### new comment by 7320889 ####
Thanks @danbri, and I have to say I like your 'topicOf' very much. Would make for nice and easy markup:
```
&lt;script type="application/ld+json"&gt;
{
  "@context": "http://schema.org",
  "@type": "Product",
  "name": "Explosive tennis balls",
  "topicOf":
  [
  {
    "@type": "Question",
    "text": "Do these explode on impact on target or when one hits them while serving?"
  },
  {
    "@type": "VideoObject",
    "name": "Explosive tennis balls? They now exist"
  }
  ]
}
&lt;/script&gt;
```
#### new comment by 11649720 ####
topicOf?  I like it.  I like hasCreativeWorkAbout as well.  I think either would work as a solution to this issue and to several others as Jarno's markup shows.
I'm not trying to make your work harder, Dan, I'm just trying to fill in some gaps that I regularly come across in my work, that's all.
#### new comment by 170265 ####
@DDeering sorry I didn't mean to sound ungrateful - it is super useful hearing from people actually using this stuff. I was just trying to dig down to get the underlying requirement...
#### new comment by 11649720 ####
@danbri Glad you did.  And I'm glad that you can take specific ideas and broaden the solutions to make them useful to many.  I'm happy with either one of those properties you suggested.
#### new comment by 7320889 ####
So does this mean it's now time to open up a new issue: "Proposal: Add 'topicOf' to schema.org/Thing" and close the ones related to the topic (like this one, #292, and any other still floating around)?
#### new comment by 196849 ####
I agree with the need of a `topicOf` as reverse property for `about`.
#### new comment by 671238 ####
As a general comment: Modeling the inverse property can often be a handy pattern for things to say about Thing while keeping the amount of properties for Thing at a minimum. It does not clutter schema.org as much if we have lots of properties that accept Thing as their range as compared to properties with Thing in their domain.
## Martin
martin hepp  http://www.heppnetz.de
mhepp@computer.org          @mfhepp
&gt; On 29 Apr 2016, at 01:33, Alexandre Bertails notifications@github.com wrote:
&gt; 
&gt; I agree with the need of a topicOf as reverse property for about.
&gt; 
&gt; —
&gt; You are receiving this because you are subscribed to this thread.
&gt; Reply to this email directly or view it on GitHub
#### new comment by 11330577 ####
@mfhepp Would you add one more level of detail to your statement? It's an important concept and might be worth a bit more elaboration. It's a post I'll bookmark.
#### new comment by 671238 ####
I simply meant the following:
Most properties (relationship types) can be defined either way, like
Peter memberOf ACME
vs.
ACME hasMember Peter
"Domain" means the type or type to which a property is applicable. "Range" means the type or types of allowed values.
If we assume "Peter" is an instance of the type "Person" and "ACME" an instance of the type "Organization", then the domain of "memberOf" is "Person" and that of "hasMember" is "Organization".
If we want to keep the number of properties small for the type "Person", we can substitute "memberOf" by "hasMember".
Some modeling approaches recommend defining both variants of the same relationship type and marking them as inverses of each other, so a computer can infer the same information from either way.
In schema.org, we tend to avoid inverses and aim at defining the more popular direction only (with a few exceptions).
Hope that helps.
Martin
&gt; On 29 Apr 2016, at 07:32, jay gray notifications@github.com wrote:
&gt; 
&gt; @mfhepp Would you add one more level of detail to your statement? It's an important concept and might be worth a bit more elaboration. It's a post I'll bookmark.
&gt; 
&gt; —
&gt; You are receiving this because you were mentioned.
&gt; Reply to this email directly or view it on GitHub
#### new comment by 11330577 ####
TY for the explanation. IMHO you should write this up as a more formal post for wider exposure. We have a number of competent Curators who follow the schema.org grammar, But many do not necessarily understand the design point you made in your original post. I am still re-reading it to make sure I REALLY understand. Our folks watch this group to monitor changes to schema.org. Every now and then more profound ideas pop out, and I try to bring it to their attention. That's why I jumped on this post. TY again Martin.
#### new comment by 170265 ####
Yes, this comes down to exploiting an asymmetry in our psychology. Although the underlying logic doesn't care, we feel that properties are "attached to" or "part of" the types they apply to, more than those whose values they take. So "alumni" is attached to (and risks "cluttering") EducationalOrganization whereas alumniOf is similarly seen as being attached to (and risks "cluttering") Person. 
This is closely related to the idea of an[ object-relational impedance mismatch](https://en.wikipedia.org/wiki/Object-relational_impedance_mismatch), which is just a fancy way of saying that there's a clash between thinking in terms of kind of objects and their properties, versus thinking in terms of collections of unordered raw factual statements.
I would caution against over-exploiting this phenomena (i.e. that incoming properties to a type don't feel like they're cluttering it). It is also possible for incoming property lists to become cluttered, both conceptually (it makes our design harder to learn) and in terms of site/documentation navigation. For  example see the "Instances of Person may appear as values for the following properties" section of http://schema.org/Person for a popular type. Whereas the equally important http://schema.org/Event has only 7 properties whose values are Event, there are already 60 properties with Person-valued properties. The impact is less obvious with incoming properties, but it still has a tangible, measurable downside to the clarity and usability of our vocabulary (and its documentation).
#### new comment by 11330577 ####
IMHO, and when you, Martin, et. al. have time, s discussion of the above ideas would be very useful to Curators/Publishers. We are working at the limits of schema.org - wanting to use it properly, and then - properly - compose additional information to make our graphs more comprehensive. We've had to do a lot of rework as we migrate existing compositions from OBO-centric domains to a schema.org-centric domain. Ditto with a number of "W3C" ontologies. We need to implement ONE design. It's not easy, and help from experts like you and @mfhepp makes it easier.
#### new comment by 170265 ####
Yes, I agree a lot of assumptions have been under-articulated. There's a "how we work" set of documents starting to come together, and modeling issues need to be covered.  https://www.w3.org/community/schemaorg/how-we-work/ will be an entry point....
</t>
  </si>
  <si>
    <t>Generalization / specialization candidates (medical terms in health-lifesci)</t>
  </si>
  <si>
    <t xml:space="preserve">The following terms are (to be) defined in the health-lifesci extension (see #492). However their naming, meaning and/or definitions suggest that we should review them as candidates for generalization or specialization.
# Properties
- http://webschemas.org/supplyTo
- http://webschemas.org/status
- http://webschemas.org/source
- http://webschemas.org/sourcedFrom
- http://webschemas.org/frequency
- http://webschemas.org/branch
- http://webschemas.org/origin
- http://webschemas.org/warning
- http://webschemas.org/guideline
- http://webschemas.org/cost
- http://webschemas.org/connectedTo
- http://webschemas.org/manufacturer
- http://webschemas.org/population
- http://webschemas.org/overview
- http://webschemas.org/endorsers
- http://webschemas.org/foodWarning
- http://webschemas.org/codeValue
- http://webschemas.org/code
- http://webschemas.org/diagram
- http://webschemas.org/costPerUnit
TODO: are there also any types, enumerated values?
</t>
  </si>
  <si>
    <t xml:space="preserve">#### new comment by 170265 ####
Also deferred for now, for reasons above:
```
  &lt;div typeof="rdf:Property" resource="http://schema.org/profession"&gt;
    &lt;span class="h" property="rdfs:label"&gt;profession&lt;/span&gt;
    &lt;span property="rdfs:comment"&gt;A profession exercised by a person or other entity.&lt;/span&gt;
    &lt;span&gt;Domain: &lt;a property="http://schema.org/domainIncludes" href="http://schema.org/Person"&gt;Person&lt;/a&gt;&lt;/span&gt;
      &lt;span&gt;Domain: &lt;a property="http://schema.org/domainIncludes" href="http://schema.org/Organization"&gt;Organization&lt;/a&gt;&lt;/span&gt;
    &lt;span&gt;Range: &lt;a property="http://schema.org/rangeIncludes" href="http://schema.org/Specialty"&gt;Specialty&lt;/a&gt;&lt;/span&gt;
  &lt;/div&gt;
```
/cc @philbarker 
#### new comment by 170265 ####
I suggest these can all be addressed after the sdo-deimos release (#911) currently [under review](https://lists.w3.org/Archives/Public/public-schemaorg/2016Apr/0053.html).  /cc @twamarc 
#### new comment by 3585551 ####
I agree, let's first focus on the release of sdo-deimos
#### new comment by 3585551 ####
Meanwhile my early thoughts:
Except otherwise suggested below, I would declare them 'obsolete' here and to add specific properties in extension with fine-tuned definitions.
Keeping them in core and create others in extension may be confusing webmasters who are using them. But deprecating them it will be ok--I guess. If they are needed in core afterwards we may create them (not exactly using the same term, but the same semantic)
Here are my suggestions (if we agree on I will make a pull request):
`http://webschemas.org/supplyTo` supersededBy `http://webschemas.org/arteryBloodSupplyTo`
`http://webschemas.org/status` supersededBy `http://webschemas.org/studyStatus`
`http://webschemas.org/source` supersededBy `http://webschemas.org/arteryOrigin`
`http://webschemas.org/sourcedFrom` supersededBy `http://webschemas.org/nerveOrigin`
`http://webschemas.org/frequency` supersededBy `http://webschemas.org/doseScheduleFrequency`
`http://webschemas.org/branch` supersededBy `http://webschemas.org/arterialBranch` [Already done!] &amp; `http://webschemas.org/veinBranch`
`http://webschemas.org/origin` supersededBy `http://webschemas.org/muscleProximalInsertion` &amp; `http://webschemas.org/muscleDistalInsertion`
`http://webschemas.org/warning` supersededBy `http://webschemas.org/medicationFDAWarning`
`http://webschemas.org/guideline` supersededBy `http://webschemas.org/medicalGuideline`
`http://webschemas.org/cost` supersededBy `http://webschemas.org/medicationCost` &amp; `http://webschemas.org/drugPrice`
We have here opportunity to disambiguate this type also: the _drug cost_ include _drug price = the price of the molecule itself_ and dispensation prices as well as others indirect costs
`http://webschemas.org/connectedTo` Keep it in core but extend its definition like `Specifying an entity  to which this entity is connected. Eg. anatomical structure connected to another anatomical structure; A road connected to another road, etc.`
`http://webschemas.org/manufacturer` supersededBy `http://webschemas.org/productManufacturer`and stay in core. Note: to map to `http://purl.org/goodrelations/v1#hasManufacturer`
`http://webschemas.org/population` supersededBy `http://webschemas.org/studyPopulation` 
At the same level of scope:
`http://webschemas.org/sponsor` supersededBy `http://webschemas.org/studySponsor` 
`http://webschemas.org/outcome` supersededBy `http://webschemas.org/studyOutcome` 
`http://webschemas.org/overview` supersededBy `http://webschemas.org/dietaryPlanOverview` 
`http://webschemas.org/endorsers` supersededBy `http://webschemas.org/dietaryPlanEndorsers`
`http://webschemas.org/foodWarning` supersededBy `http://webschemas.org/medicationFoodWarning`
`http://webschemas.org/codeValue` supersededBy `http://webschemas.org/medicalCodeValue`
`http://webschemas.org/code` supersededBy `http://webschemas.org/medicalCode`
`http://webschemas.org/diagram` supersededBy `http://webschemas.org/anatomicalImageDiagram`
`http://webschemas.org/costPerUnit` supersededBy `http://webschemas.org/drugPricePerUnit`
#### new comment by 170265 ####
Hmm, I like these names - thanks. To be clear, each of these terms that I listed have already been included in the move from core to health-lifesci. I will double-check that our supersededBy machinery functions correctly within extensions but it ought to be fine. /cc @RichardWallis ... 
medicalCode is not a great name as it is very close to http://health-lifesci.webschemas.org/MedicalCode - I suggest we leave that as 'code' and consider for a broader meaning. Most of the others look like sensible improvements, from a quick review.
#### new comment by 3585551 ####
@danbri Thanks. Yes `medicalCode` sounds like `MedicalCode`. I agree to keep it as it is and extend its definition. In case supersededBy doesn't work (or is expensive) within extension we can make a small pull-request for the listed item and ship them now. 
If it works we will do this in next cycle. Am ok with both.
#### new comment by 170265 ####
Thinking about schedule, let's do this change in the next release. I hope we can get current sdo-deimos agreed next week, and continuing to change it could discourage reviewers. Can you begin preparing a pull request though, based on today's sdo-deimos?
#### new comment by 3585551 ####
It's a wise decision. Yes I start preparing the pull request--let me get a fresh current fork.
#### new comment by 170265 ####
Re generalizing 'code' (and the basic structure of MedicalCode), one idea (related to SKOS, external extensions etc.) would be to have a type named StructuredCode as supertype of MedicalCode, and roughly meaning what SKOS calls "Concept". I tried ConceptCode previously but it didn't sound good. This might be the same as what @RichardWallis in https://github.com/schemaorg/schemaorg/issues/894 calls EnumerationValue ... I'm not sure yet.
#### new comment by 3585551 ####
Hmmm! seems interesting.
re-phrasing @nichtich in #894 we should have:
From something like this:
```
&lt;http://snomed.info/id/103693007&gt;
        a skos:Concept;
        skos:inScheme &lt;http://snomed.info/sct&gt; ;
        skos:notation "103693007" ;
        skos:prefLabel "Diagnostic procedure".
```
We should have (conservative, re-using existing types with minimum adds):
```
&lt;http://snomed.info/id/103693007&gt;
a health-lifesci:MedicalCode;    # ≈ skos:Concept     ==&gt; MedicalCode
health-lifesci:codingSystem &lt;http://snomed.info/sct&gt; ;  # ≈ skos:ConceptScheme    =&gt;MedicalCodingSystem?
health-lifesci:codeValue "103693007" ;  # ≈ skos:notation ==&gt; MedicalCodeValue ?
health-lifesci:codeLabel "Diagnostic procedure".    # ≈ skos:prefLabel    ==&gt; MedicalDescription ?
```
StructuredCode as supertype of MedicalCode sounds good, but we need to fine-tune it and see how it may fit in such use case.
Finally we need to converge or at least to align with #582 and #251.
Let's further investigate, we will have a clear view before finalising the pull request
</t>
  </si>
  <si>
    <t>We need a process (tag or wiki or ...) to list terms that are candidates for generalization</t>
  </si>
  <si>
    <t xml:space="preserve">(... like much of the medical stuff)
</t>
  </si>
  <si>
    <t xml:space="preserve">#### new comment by 4714748 ####
github issue + tag please…
#### new comment by 170265 ####
Works for me. Maybe the large chunk of medical ones need their own issue but can be linked.
#### new comment by 170265 ####
Medical list for now is in #1114
</t>
  </si>
  <si>
    <t>Consider adding inLanguage to Country</t>
  </si>
  <si>
    <t xml:space="preserve">@betehess in #1064 explores extension of inLanguage so that it applies to all types. 
This issue considers one of the usecases for that separately: representing the language(s) associated with a Country by extending inLanguage to apply to Country (or Place?).
The current [development version](http://webschemas.org/inLanguage) of the site has this graceless text for inLanguage: "The language of the content or performance or used in an action. Please use one of the language codes from the IETF BCP 47 standard. See also availableLanguage."
Also note proposed change http://webschemas.org/docs/releases.html#g1079 which removed computer languages from the Language type into their own ComputerLanguage type.
What exactly do we want to say about a Country and its relationship to a Language?
- This language is commonly spoken in this Country/Place?
- This language is the official language of this Country/Place?
- There are a significant number of people who understand this language in this Country/Place?
This seems like the kind of information that would be in a fairly small number of datasets maintained by authorities or collaborations. But it could be useful information and it wouldn't need much vocabulary. Is this a useful direction to explore further?
</t>
  </si>
  <si>
    <t xml:space="preserve">#### new comment by 170265 ####
Thinking out loud. One use case for having this kind of data: deciding which variant version of a page to send to someone, when all you know is ... what country they are in, ... or what country they work in, or where they were born. All very heuristic. I'm not sure of the usecase for publishers though, except for dataset sharing.
Also looking at Wikidata, they have a Country item type, https://www.wikidata.org/wiki/Q6256 which has an "official language" property https://www.wikidata.org/wiki/Property:P37 whose values are languages.
</t>
  </si>
  <si>
    <t>Should the version history of the schema.org JSON-LD context file be archived?</t>
  </si>
  <si>
    <t xml:space="preserve">/cc @betehess
</t>
  </si>
  <si>
    <t xml:space="preserve">#### new comment by 327651 ####
If possible with only a small amount of effort: yes.
#### new comment by 170265 ####
Since the site is essentially static, this would add another step to the release process https://github.com/schemaorg/schemaorg/blob/sdo-deimos/RELEASING.TXT ... 
#### new comment by 170265 ####
@RichardWallis has automated much of RELEASING.TXT in scripts/buildreleasefiles.sh 
Richard - could you add the JSON-LD context to this too?
</t>
  </si>
  <si>
    <t>Proposal of accessMode, accessModeSufficient, and accessibilitySummary properties for e.g. epubs</t>
  </si>
  <si>
    <t xml:space="preserve">This proposal comes from the digital publishing community, and specifically from the Epub 3.1 Accessibility Working Group (with support from the whole Epub 3.1 group).
This proposal addresses use cases in digital publishing for accessible ebooks for which current metadata is not sufficient. These use cases require distinguishing between an ebook which has the complete text and audio of the work, one with the complete text and partial audio, and one with the complete audio and partial text. Additional permutations of this sort arise as multimedia in ebooks is factored in, requiring an access mode-based solution rather than a vocabulary of types of books.
Like the existing accessibility properties, these new properties can apply to any CreativeWork. They might apply to physical books in some cases (particularly braille books and audio books on physical media) but this work is probably separate from the bibliographic extension.
We are proposing three properties: 
accessMode: The human sensory perceptual system or cognitive faculty through which a person may process or perceive information.
accessModeSufficient: A list of single or combined accessModes that are sufficient to understand all the intellectual content of a resource.
accessibilitySummary: 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
accessMode is important for defining the basic contents of a file. Is this an ebook with audio or plain text? Are there visuals? Having this information allows a more personalized search process because tools can support users who are looking for materials that meet their needs with or without accessibilityFeatures.
accessModeSufficient is important for distinguishing the various ebook types described above. The use cases in our proposal show in detail why this is necessary to permit fine-grained description of accessible ebooks. It permits a metadata author to be specific about what combinations of access modes will give full access to a resource. Some metadata authors may not wish to author this property; they will still be able to make use of accessMode, which is simpler. Publishers working intensively on accessible ebooks will be motivated to understand and use both properties. 
accessModeSufficient may also be useful to search engines seeking to filter resources for users. In some cases, it serves as an encoding of the combination of accessModes and accessibilityFeatures, revealing, for example, that a silent video is accessible even though it lacks captions, because there is no audio to be captioned, or that a web page that has images is accessible to a non-visual user because the images have been described.
accessibilitySummary offers a backup for subtle information that is hard to communicate with structured metadata but might be important to readers searching for a suitable ebook or other resource. 
These properties are suitable for non-ebook use as well. Any multimedia resource can be better described with these properties.
The proposal is detailed at the following page, including use cases:
https://github.com/daisy/epub-revision-a11y/wiki/ePub-3.1-Accessibility--Proposal-To-Schema.org
</t>
  </si>
  <si>
    <t>#### new comment by 170265 ####
Thanks for the detailed proposal. I have made a pass at implementing it for wider review and discussion.
Draft available at:
- http://pending.webschemas.org/accessMode
- http://pending.webschemas.org/accessibilitySummary
- http://pending.webschemas.org/accessModeSufficient
In putting this together the most obvious question to ask was about the values of these properties. Schema.org has the notion of an [Enumeration](http://schema.org/Enumeration), which allows us to define natural-language-neutral URLs for well known property values (e.g. http://schema.org/True). Our previous accessibility-related properties e.g. http://schema.org/accessibilityFeature haven't yet used this construct and instead documented rough lists of possible values in a Wiki. I have for now followed that approach here, and have made a JSON-LD example which shows repeated use of a property for multiple values. This will look somewhat more verbose in RDFa/Microdata. Was this approach your intention or should we look to define more rigid enumerations for accessMode and accessibilitySummary? /cc @betehess who has been investigating the tradeoffs around strings vs enumerated URLs for opening hours ("Monday" vs http://schema.org/Monday etc.).
```
&lt;script type="application/ld+json"&gt;
{
  "@context": "http://schema.org/",
  "@type": "Book",
  "name": "Some graphic novel",
  "accessMode": ["textual", "visual"],
  "accessModeSufficient": ["textual", "visual"],
  "accessibilitySummary": "Visual elements are not described."
}
&lt;/script&gt;
```
Also: accessibilitySummary ... can we think through whether this broadly-named property could also serve a purpose for real world / physical accessibility eg. of places? We have discussed such functionality previously (#254).
/cc @chaals @vholland @rvguha @pmika @scor @shankarnat @tmarshbing 
#### new comment by 4714748 ####
So interpreting what the array means is where I got stuck. In your example, you need all the modes. But many resources have multiple sets of accessModeSufficient. So given a movie which requires either audio, or visual+text, to be usable, does something like the following work?
```
&lt;script type="application/ld+json"&gt;
{
  "@context": "http://schema.org/",
  "@type": "Movie",
  "name": "Some graphic novel",
  "accessMode": ["textual", "visual"],
  "accessModeSufficient": ["textual", "visual"]
  "accessModeSufficient": ["audio"],
  "accessibilitySummary": "There is audio description, and closed captioning of the main audio"
}
&lt;/script&gt;
```
&gt; Also: accessibilitySummary ... can we think through whether this broadly-named property could also serve a purpose for real world / physical accessibility eg. of places? We have discussed such functionality previously (#254).
Yes, it wouldn't be a bad start.
#### new comment by 11875605 ####
Charles,
You are interpreting the array of accessModeSufficient values correctly. The intent is that user must be able to use all of the modes in any one line together to fully use the resource, but in some cases there are several distinct combinations that are sufficient, each with their own accessModeSufficient statement. Your movie example works perfectly. It would make sense to add
`"accessibilityFeature": ["audioDescription", "captions"]`
Use of accessibilitySummary for general description of accessible places makes sense. We would need to edit the definition, and I would suggest adding a warning that if structured metadata fields are available, they should be used instead of or in addition to a plain-text summary. If summary is the only field adopted widely, we will have less functionality than if accessMode and accessibilityFeature are adopted widely.
#### new comment by 4714748 ####
@madeleinerothberg yes it makes sense to add the `accessibilityFeature`s.
@danbri does my syntax give the right structure? I've got a head full of 'flu, but it strikes me that there should be a node in the middle, so the resulting data doesn't look like
resource -&gt; accessModeSufficient -&gt; (the two arrays, merged).
?
#### new comment by 170265 ####
Ah, yes it sounds like some substructure is needed then. 
Also I think related to @chaals' point: there's a convention that we try to stick to which is that the meaning of one property/value pair ought not to be undermined by a nearby additional property/value pair, to avoid confusion if the data is subsetted. I don't think we always stick to it though. Sorry that isn't the most helpful explanation, I'll try to work through an example asap.
#### new comment by 11875605 ####
Yes, we need some way for each accessModeSufficient statement to remain separate. I wouldn't say that one statement "undermines" the next; each one adds more data about the resource being described without changing the truthfulness of the previous statements. But that might be different than your intended meaning for undermined.
#### new comment by 4714748 ####
I think we should move forward on accessibilitySummary while we figure out how to get the model right for the other two. It would indeed be a very valuable property to describe places and products.
#### new comment by 170265 ####
@madeleinerothberg - yes, I was trying to say that we want an additive design as you outline
#### new comment by 11875605 ####
I'd be happy to move forward with accessibilitySummary and accessMode (which does not require complicated modeling), but let's not delay figuring out the model for accessModeSufficient. Having summary without the others would encourage use of less structured data when more structure is ultimately going to provide better results. The EPUB community is also eager to get this metadata in place and is moving toward a version 3.1. How can we work this out? Would a synchronous call for interested participants be helpful?
#### new comment by 11875605 ####
With Schema 3.0 launched, I'd like to see these accessibility proposals included in the next release. What is necessary to do that?
#### new comment by 170265 ####
Per email exchange, let's try to have a call with @chaals and any other interested parties in early-mid June.
#### new comment by 170265 ####
```
{
  "@context": "http://schema.org/",
  "@type": "Movie",
  "name": "Some graphic novel",
  "accessMode": ["textual", "visual"],
  "accessModeSufficient": ["textual", "visual"],
  "accessModeSufficient": ["audio"],
  "accessibilitySummary": "There is audio description, and closed captioning of the main audio"
}
```
parses to
_:b0 http://schema.org/accessMode "textual" .
_:b0 http://schema.org/accessMode "visual" .
_:b0 http://schema.org/accessModeSufficient "audio" .
_:b0 http://schema.org/accessibilitySummary "There is audio description, and closed captioning of the main audio" .
_:b0 http://schema.org/name "Some graphic novel" .
_:b0 http://www.w3.org/1999/02/22-rdf-syntax-ns#type http://schema.org/Movie .
#### new comment by 170265 ####
rough example attempt
{
  "@context": "http://schema.org/",
  "@type": "Movie",
  "name": "Some graphic novel",
  "accessMode": ["textual", "visual"],
  "accessModeSufficient": { "@list": ["textual", "visual"] },
  "accessModeSufficient": { "@list": ["audio"] },
  "accessibilitySummary": "There is audio description, and closed captioning of the main audio"
}
but I don't see what I expect in http://json-ld.org/playground/  per  https://www.w3.org/TR/json-ld/#sets-and-lists
#### new comment by 170265 ####
AHA
this. 
```
{
  "@context": "http://schema.org/",
  "@type": "Movie",
  "name": "Some graphic novel",
  "accessMode": ["textual", "visual"],
  "accessModeSufficient": [ { "@list": ["textual", "visual"] }, { "@list": ["audio"] } ],
  "accessibilitySummary": "There is audio description, and closed captioning of the main audio"
}
```
_:b0 http://schema.org/accessMode "textual" .
_:b0 http://schema.org/accessMode "visual" .
_:b0 http://schema.org/accessModeSufficient _:b1 .
_:b0 http://schema.org/accessModeSufficient _:b3 .
_:b0 http://schema.org/accessibilitySummary "There is audio description, and closed captioning of the main audio" .
_:b0 http://schema.org/name "Some graphic novel" .
_:b0 http://www.w3.org/1999/02/22-rdf-syntax-ns#type http://schema.org/Movie .
_:b1 http://www.w3.org/1999/02/22-rdf-syntax-ns#first "textual" .
_:b1 http://www.w3.org/1999/02/22-rdf-syntax-ns#rest _:b2 .
_:b2 http://www.w3.org/1999/02/22-rdf-syntax-ns#first "visual" .
_:b2 http://www.w3.org/1999/02/22-rdf-syntax-ns#rest http://www.w3.org/1999/02/22-rdf-syntax-ns#nil .
_:b3 http://www.w3.org/1999/02/22-rdf-syntax-ns#first "audio" .
_:b3 http://www.w3.org/1999/02/22-rdf-syntax-ns#rest http://www.w3.org/1999/02/22-rdf-syntax-ns#nil .
Alternative would be to use http://schema.org/ItemList
#### new comment by 170265 ####
Here is an alternative formulation that does not use RDF (ie. JSON-LD + RDFa friendly) lists, but instead uses the ListItem construction we have within schema.org:
```
{
  "@context": "http://schema.org/",
  "@type": "Movie",
  "name": "Some graphic novel",
  "accessMode": ["textual", "visual"],
  "accessModeSufficient": [ 
       { "@typeof": "ListItem", "itemListElement": ["textual", "visual"] }, 
       { "@typeof": "ListItem", "itemListElement": ["audio"] } ],
  "accessibilitySummary": "There is audio description, and closed captioning of the main audio"
}
```
The triples view from JSON-LD parser (the Playground tool again) is:
_:b0 http://schema.org/accessMode "textual" .
_:b0 http://schema.org/accessMode "visual" .
_:b0 http://schema.org/accessModeSufficient _:b1 .
_:b0 http://schema.org/accessModeSufficient _:b2 .
_:b0 http://schema.org/accessibilitySummary "There is audio description, and closed captioning of the main audio" .
_:b0 http://schema.org/name "Some graphic novel" .
_:b0 http://www.w3.org/1999/02/22-rdf-syntax-ns#type http://schema.org/Movie .
_:b1 http://schema.org/@typeof "ListItem" .
_:b1 http://schema.org/itemListElement "textual" .
_:b1 http://schema.org/itemListElement "visual" .
_:b2 http://schema.org/@typeof "ListItem" .
_:b2 http://schema.org/itemListElement "audio" .
Tradeoff is that this design is syntax-neutral and works equally well or badly in Microdata. In doing so it opts out of the syntax-level support in JSON-LD (via "@list") and in RDFa 1.1 (via @inlist ).
https://www.w3.org/TR/rdfa-syntax/#list-generation
#### new comment by 170265 ####
Q: to what extent could these concepts be applied to description of Events?
#### new comment by 38491 ####
FWIW I don't think that modelling things as untyped lists of lists is very human-friendly, or in fact good modelling. Doubly so as none of the lists in question are in fact ordered, which means they aren't really lists... Semantically, this is saying that `["textual", "visual"]` is a different requirement from `["visual", "textual"]` — I don't think that's true.
At this point we're really better off having a new class, says `AccessModality`. This has the added advantage that you can also attach a useful description to it, an indication of how to access a given modality. The modalities on one `AccessModality` are anded; several `AccessModality`s can be specified and those are ored.
``` json
{
  "@context": "http://schema.org/",
  "@type": "Movie",
  "name": "Some graphic novel",
  "accessMode": ["textual", "visual"],
  "accessModeSufficient": [ 
    {
      "@type": "AccessModality",
      "requiredModality": ["textual", "visual"],
      "name": "Closed-captioning"
    },
    {
      "@type": "AccessModality",
      "requiredModality": ["audio"],
      "description": "Audio description",
      "url": "http://berjon.com/singing-some-beyonce.mp3"
    }
  ]
}
```
This might further obviate the need for `accessibilitySummary` since the modalities can describe that. It could also be more oriented towards universal design (rather than just a11y) and be used to specify other aspects (eg. requires a touch device, a colour screen…)
#### new comment by 7736749 ####
Your approach sounds interesting, will be interested to hear what others think.  This approach would not replace the need for accessibilitySummary as this can be used outside of accessModeSufficient for other accessibility descriptions needed in other disciplines other than Digital Publishing.  
#### new comment by 170265 ####
@darobin. - the motivation for a list is that it becomes harder to accidentally subset the data, casually altering its semantics quite strongly. The encoding of OWL rules in RDF/S exploited similar structures. It ain't pretty, for sure, but when what you want to say doesn't really partition into independent triples the options are awkward.
#### new comment by 11875605 ####
Writing existing use cases in the syntax DanBri proposed, we get these examples. Comments and corrections welcome.
Use case 2.B from:
https://github.com/daisy/epub-revision-a11y/wiki/ePub-3.1-Accessibility--Proposal-To-Schema.org
"Alice in Wonderland" – Children's book with illustrations
A novel for children, with complementary illustrations.
Case 2.B - audio media overlays for the text of the story, short descriptions of illustrations.
According to syntax in:
https://github.com/schemaorg/schemaorg/issues/1100#issuecomment-229675485
```
{
  "@context": "http://schema.org/",
  "@type": "Book",
  "name": "Alice in Wonderland",
  "accessMode": ["auditory", "textual", "visual"],
  "accessibilityFeature": ["alternativeText", "synchronizedAudioText"],
  "accessModeSufficient": [ { "@list": ["textual"] }, { "@list": ["textual", "visual"] }, { "@list": [“auditory"] }, { "@list": ["auditory", "visual"] }, { "@list": ["auditory", "visual"] }, { "@list": ["auditory", "visual", "textual"] } ],
  "accessibilitySummary": "Short descriptions are provided; long descriptions of the images are not needed for most readers."
}
```
If instead we use the syntax in:
https://github.com/schemaorg/schemaorg/issues/1100#issuecomment-229678256
```
{
  "@context": "http://schema.org/",
  "@type": “Book",
  "name": "Alice in Wonderland",
  "accessMode": ["auditory", "textual", "visual"],
  "accessibilityFeature": ["alternativeText", "synchronizedAudioText"],
  "accessModeSufficient": [ 
       { "@typeof": "ListItem", "itemListElement": ["textual"] }, 
       { "@typeof": "ListItem", "itemListElement": ["textual", "visual"] }, 
       { "@typeof": "ListItem", "itemListElement": ["auditory"] }, 
       { "@typeof": "ListItem", "itemListElement": ["auditory", "visual"] }, 
       { "@typeof": "ListItem", "itemListElement": ["auditory", "textual"] }, 
       { "@typeof": "ListItem", "itemListElement": ["auditory", "textual", "visual"] } ],
  "accessibilitySummary": "Short descriptions are provided; long descriptions of the images are not needed for most readers."
}
```
#### new comment by 38491 ####
@danbri That can support the case for `@list` (though I would contend it is a case for `@set`) in the branches, but not a case for lists of lists.
Also I'm not sure about the "accidentally subset data" problem; I mean this could happen at any time, and is very dependent on how you process the data. We can't be defensive against all such arbitrary cases, unless we start hashing, no?
#### new comment by 11875605 ####
@chaals, @danbri, does `@set` make sense? @darobin is correct that the items in the groups (and the groups themselves) do not require a specific order. What is the best way to model this aspect?
#### new comment by 11330577 ####
`@set` is a W3C JSON-LD issue: https://www.w3.org/TR/json-ld/ 
Is there `order` in `set`? I was not aware of that.
#### new comment by 11875605 ####
@jaygray0919, Robin implied that `@set` does not imply order, while `@list` does. That matches what I understand in the JSON-LD spec. For accessModeSufficient, order is not important, but correctly interpreting the array is critical.
#### new comment by 520723 ####
Just as a side remark: it is indeed correct that RDF/OWL does use RDF Lists when, in fact, unordered collections are required model wise (see, e.g., the [Class Disjointness Example in the OWL Primer](https://www.w3.org/TR/owl2-primer/#Class_Disjointness)). This could be considered a hack; I am not sure it is a good idea to make this hack explicit, because it just leads to misunderstandings. In other words, I think using and explicit `@list` or `@set` will just be the source of confusion for many users, and it should be avoided.
My preference goes to @darobin's [proposal](https://github.com/schemaorg/schemaorg/issues/1100#issuecomment-229690105). The added advantage is that it indeed makes it possible (now or in the future) to add additional properties to each `accessModeSufficient` option. As an example, when I first read through the examples, it was not really clear to me what the various `accessModeSufficient` options meant, for example for Moby Dick and, actually, the example did add some explanatory note in some cases to make it more clear. Well, adding those explanatory notes to the model itself is a good idea (just as the example of @darobin shows). But I agree with @clapierre that the `accessibilitySummary` is still necessary.
That being said, model wise there is **no** real difference between @darobin's model and @danbri's [proposal based on schema lists](https://github.com/schemaorg/schemaorg/issues/1100#issuecomment-229678256). The latter uses `ItemList` (@danbri, your example used `ListItem`, isn't that a bug, shouldn't it be `ItemList`?) instead of `AccessModality` for the type, and `itemListElement` instead of `requiredModality` for the array; that is all! It has the same advantage as @darobin's approach but uses a generic structure instead of a specific one. I am not sure whether that is an advantage or not (do schema processors make something special with this?).  Actually, we may also combine these: we could define `AccessModality` as a subclass of `ItemList` and then the only modification in @darobin's example is to use `itemListElement`...
#### new comment by 11330577 ####
Agree with @iherman. May I repeat this open issue: https://github.com/schemaorg/schemaorg/issues/1170. It is one example of setting `order` for a `list` per Ivan's discussion. It also presents a real problem with the `domain` of `ListItem nextItem`. IMHO it's a simple, non-controversial proposal. However, we'll defer to the heavyweights on this thread.
#### new comment by 38491 ####
@iherman I agree that my proposal is very close to @danbri's (that's on purpose :) but the `ItemList`/`ListItem` issue is part of why I prefer a specialised syntax: since those objects are simultaneously items in a list and lists of items, _both_ classes could in fact apply… I find that confusing (but maybe it's just me). Also, the various list things I would expect to be `@list` in the context, whereas in minting our properties we could make them `@set`.
#### new comment by 170265 ####
To address an earlier point, yes I did screw up an example somewhere and wrote ItemList for ListItem or vice-versa; I thought I'd fixed all occurances of that but apparently not.
Following this discussion, I am going off the idea of using syntax-specific lists, or ItemList, but perhaps a custom subtype of it so we can (in theory at least) re-use numberOfItems as a simple checking mechanism.
#### new comment by 11875605 ####
@danbri or @chaals, can you let us know the specific syntax you would like to recommend? I can then use that to generate examples for the elements on the pending page.
#### new comment by 520723 ####
This issue seems to have stalled... Putting my hat of IDPF EPUB WG on, there is a certain level of urgency to solve it. Indeed, the WG is on its way to wind down, and this issue is important to close the work related to accessibility.
If I look at [my comment](https://github.com/iherman), [@darobin's answer](https://github.com/darobin), as well as [@danbri's answer](https://github.com/danbri), can we agree that [@darobin's original proposal](https://github.com/darobin) wins? I guess the next step would be for @madeleinerothberg to finalize the examples using the final term set and structure, and to add the terms, with their proper definition, to the schema.org tree... 
#### new comment by 170265 ####
I'm happy to work from @darobin 's i.e. https://github.com/schemaorg/schemaorg/issues/1100#issuecomment-229690105 but I'm still concerned that dropping triples radically changes the meaning of the data. Can we have some kind of count or other metadata so (as with the old OWL stuff) it is possible to check that all the constraints have been communicated?
#### new comment by 520723 ####
&gt; I'm still concerned that dropping triples radically changes the meaning of the data. Can we have some kind of count or other metadata so (as with the old OWL stuff) it is possible to check that all the constraints have been communicated?
@danbri can you elaborate? I am not sure I understand your concerns (although @madeleinerothberg or @clapierre may, they are more versed in the details than I am).
#### new comment by 170265 ####
@iherman they didn't raise it, I brought this up. It's hard to articulate, so I'll pick a different and loosely analogous scenario:
Consider trying to express something like "Entrance criteria for Dan's nightclub: dresscode is: shoes-or-footcovering, trousers-or-skirt, shirt-or-equiv", i.e. you can get in if you meet these 3 points.
Because of the way RDF-based languages work, with AND'd independent triples, if some collection of triples are believed to be true, you ought to also believe any subset. And such subsets can be legitimately acquired e.g. by SPARQL querying a larger collection. So the concern is equivalent to worrying that some schema designs for this situation would make it possible to end up with a subset that is "also true" at one level but misleading, e.g. you'd convince yourself you could get entry to the fictional nightclub while only wearing shoes-or-footcovering.
That's why I brought up the otherwise annoying RDF list construction: it is organized in a way that makes it obvious when you have a truncated list. A check/count (e.g. a custom property like "numDresscodeConstraints: 3" would be similar. OWL used the list structure because it has a lot of machinery for defining class membership rules in terms of complicated criteria.
Maybe I'm making a fuss about nothing here, I will admit that the concern seems a little theoretical. Copying @rvguha who may have some perspective.
#### new comment by 520723 ####
@danbri, I understand what you mean. And, whilst I can also see there is a danger or, more exactly, applications may have to add some application level logic if they want to avoid such distortions, I believe the, shall we say, clumsiness of reinforcing a list (both in JSON-LD and in RDFa) may be a bigger problem in practice. Let alone the additional semantic fact that @darobin mentioned: if we use a list, we give the (false) impression that the order of the term matter, which is obviously not the case. (This is a problem in the OWL usage of lists as well: obviously, for example, order does not count in the case of disjointness of classes, but the RDF formulation of OWL does give this impression; OWL reasoners and usage just gloss over that issue...)
So... none of the solution are, semantically, crystal clear. Alas! But if so, I believe we should go for the approach that is the simplest for users who may not even follow what we are talking about...
(Yep, this is the problem that we do not have a standard, sort of, "closed set" in RDF. But, well...)
#### new comment by 170265 ####
So I think this is my last proposal, compared to @darobin's.
```
dan's:
{
  "@context": "http://schema.org/",
  "@type": "Movie",
  "accessModeSufficient": [ 
    { 
      "@type": "ItemList", 
      "itemListElement": ["textual", "visual"] 
    }, 
    { 
      "@type": "ItemList", 
      "itemListElement": ["audio"] 
    } 
    ],
}
Robin's:
{
  "@context": "http://schema.org/",
  "@type": "Movie",
  "accessModeSufficient": [ 
    {
      "@type": "AccessModality",
      "requiredModality": ["textual", "visual"],
      "name": "Closed-captioning"
    },
    {
      "@type": "AccessModality",
      "requiredModality": ["audio"],
      "description": "Audio description",
      "url": "http://berjon.com/singing-some-beyonce.mp3"
    }
  ]
}
```
If we go with the latter we'll still need to get the property definitions working (without mention of lists).
Currently we draft this for requiredModality: "A list of single or combined accessModes that are sufficient to understand all the intellectual content of a resource. Expected values include: auditory, tactile, textual, visual."
How about: "Combined access modalities are expressed via repeated properties. If multiple modalities are needed, this is expressed as several requiredModality properties of a common AccessModality."
#### new comment by 520723 ####
@danbri @darobin I do not really have a strong feeling; as I said, I have a slight preference for @darobin's version but I think your version works just fine, too. If we go for yours, I think the possibility of having a "name" and a "description" would still be handy, but that may be usable with any schema.org entry, so we may get that for free. I am not sure what the decision procedure is of choosing among those two...
As for the description for requiredModality: it looks o.k. to me, but I defer to @madeleinerothberg and @clapierre for this.
#### new comment by 38491 ####
@iherman `ItemList` inherits from `Thing`, so it does have `name` and `description`. The two proposals are equivalent (and equally verbose, mine just mentions a few extra things that could also be on @danbri's), the only differences I see (correct me if I'm wrong) are:
- Usage of a specific `AccessModality` type and `requiredModality` property. Whether this has value depends I guess on whether they might be reused elsewhere, and on aesthetic considerations of readability versus generality.
- The fact that `requiredModality` can be expressed as a set instead of a list. This may be a pedantic distinction — I would expect any processor that understands this to cope just the same.
I don't have a strong preference, I'm just trying to help the discussion. Our biggest issue with the existing accessibility properties is that we don't understand them; since we understand both of the above proposals we can live with either.
#### new comment by 170265 ####
Let's try to wrap this up. @chaals are you around?
#### new comment by 11875605 ####
I'm working on examples using @darobin's syntax right now. I want to discuss naming of the components with the epub a11y working group -- back with examples soon.
#### new comment by 11875605 ####
I adapted @darobin's syntax and provide below two examples, a movie and a book with synchronized audio. 
This model introduces two new sub-parts of accessModeSufficient, and I suggest a new name for one of them. The "accessModeSufficient" statement has a repeatable part which Robin called "AccessModality". This is the element that holds a single sufficient combination to ensure that the modalities for that combination remain bound together as a group. I suggest we name that element "AccessModeCombination" instead.
Within the combination element is another element, which Robin called "requiredModality", that holds the set of access modes. These can be expressed on one line in JSON, but the rules of RDF are such that they could be separated from each other, which is why we need the grouping element around them. I suggest keeping the name requiredModality for this element, since in the context of the specific access mode combination being described, each of the modalities is required to make the combination work.
There is a "description" string associated with each combination. Previous comments on this thread said that the notes on the original wiki page where helpful, so I used "description" to describe the kind of experience offered with that combination of access modes; this might be a plain text label used by readers to confirm that the combination they are being offered meets their needs or it might just be good documentation for this example. I used sensory language – "see text" and "hear text" rather than "read" – for clarity of what access mode is in use, to show good practice in the example.
Robin's original example included a URL for an audio file with the audio description combination, but without a better exploration of best practice for including audio description for a movie, I'd rather not code that into an example in the documentation.
Here are the examples:
Example 1
```
{
  "@context": "http://schema.org/",
  "@type": "Movie",
  "accessMode": ["auditory", "visual"],
  "accessibilityFeature": ["audioDescription", "captions"],
  "accessModeSufficient": [ 
    {
      "@type": "AccessModeCombination",
      "requiredModality": ["textual", "visual"],
      "description": "Closed captioning"
    },
    {
      "@type": "AccessModeCombination",
      "requiredModality": ["audio"],
      "description": "Audio description"
    }
  ],
  "accessibilitySummary": "Captions provided in English; short scenes in French have English subtitles instead."
}
```
Example 2
```
{
  "@context": "http://schema.org/",
  "@type": "Book",
  "name": "Alice in Wonderland",
  "accessMode": ["auditory", "textual", "visual"],
  "accessibilityFeature": ["alternativeText", "synchronizedAudioText"],
  "accessModeSufficient": [ 
    {
      "@type": "AccessModeCombination",
      "requiredModality": ["textual"],
      "description": "See the text"
    },
    {
      "@type": "AccessModeCombination",
      "requiredModality": ["textual", "visual"],
      "description": "See the text and images"
    },
    {
      "@type": "AccessModeCombination",
      "requiredModality": ["auditory"],
      "description": "Hear the text and image descriptions"
    },
    {
      "@type": "AccessModeCombination",
      "requiredModality": ["auditory", "visual"],
      "description": "Hear the text and see the images"
    },
    {
      "@type": "AccessModeCombination",
      "requiredModality": ["auditory", "visual", "textual"],
      "description": "Hear the text and see the text and images"
    }
  ],
  "accessibilitySummary": "Short descriptions are provided; long descriptions of the images are not needed for most readers."
}
```
#### new comment by 5252362 ####
Sorry for being both slow and late, but I don't understand these examples
by just looking at them.
Is there some documentation I can read?
guha
On Tue, Aug 30, 2016 at 12:27 PM, Dan Brickley notifications@github.com
wrote:
&gt; Let's try to wrap this up. @chaals https://github.com/chaals are you
&gt; around?
&gt; 
&gt; —
&gt; You are receiving this because you were mentioned.
&gt; Reply to this email directly, view it on GitHub
&gt; https://github.com/schemaorg/schemaorg/issues/1100#issuecomment-243551618,
&gt; or mute the thread
&gt; https://github.com/notifications/unsubscribe-auth/AFAlCv_q7QvFgla9cQvCqGrmAw6H7nU_ks5qlIQigaJpZM4IF9Yn
&gt; .
#### new comment by 7736749 ####
You can see what we are proposing in the Accessibility Techniques document
http://www.idpf.org/epub/a11y/techniques/#sec-meta-002
#### new comment by 986438 ####
@clapierre I think your example meta property values for accessModeSufficient should contain comma ',' to separate visual and textual and to signify a list of potential values in the string.
From this: `&lt;meta property="schema:accessModeSufficient"&gt;textual visual&lt;/meta&gt;`
To this: `&lt;meta property="schema:accessModeSufficient"&gt;textual, visual&lt;/meta&gt;`
because accessModeSufficient might have values containing whitespace in the future... i.e. Google Glasses, textual, Ericsson Brainwave  , etc... as accessibility modes for supporting formats themselves might expand beyond just textual and visual...think VR experiences for the deaf or blind and how they might be wildly different for those users versus those without impairments.
#### new comment by 1565164 ####
@thadguidry Yes, I raised the same on the last call after seeing the revised proposal and then forgot to change. I'm just preparing the new release now, so I'll see what I can do to correct before we announce. We also plan to explain the differences in expression in the next draft, given that the EPUB package metadata only supports very basic metadata.
#### new comment by 170265 ####
Using a comma separated list is a different design to those we discussed so far (which was repeating properties or using explicit list structures to make sure we know if data gets subsetted since that changes its meaning).
If we did go for comma lists we might want to assert that the order is insignificant (and/or encourage A-Z order).
#### new comm</t>
  </si>
  <si>
    <t>Schema.org needs a site-wide convention for abbreviating enumerated value URLs as strings</t>
  </si>
  <si>
    <t xml:space="preserve">This generalizes a debate in #921 regarding the DayOfWeek enumeration.
Goal: make it easier for publishers to write e.g. "False" instead of the URL http://schema.org/False, and make it clearer how consumers can canonicalize certain string forms into the corresponding official schema.org URLs. 
Background:
- JSON-LD forces us to specify explicitly how every property's values are interpreted:
  - for a property/value pair written "foo": "bar", if "foo" defaults to @id, then "bar" might expand to an URL e.g. http://somebaseurl.example.com/etc/bar. Otherwise it might result in a simple string, "bar"
- The use of URLs as property values in schema.org can be confusing for webmasters / publishers, in cases where the property is not relationship-oriented (isPartOf, worksFor), but instead takes a small enumerated list of values e.g. an EventStatusType  such as EventCancelled or EventPostponed being written as URLs, http://schema.org/EventCancelled, http://schema.org/EventPostponed.
- Schema.org has general (and somewhat vague) language in http://schema.org/docs/datamodel.html indicating that consumers will likely apply heuristics when encountering "strings" where the vocabulary indicates that "things" (i.e. objects, entities) are to be expected. It is not immediately clear whether or how this applies to a "thing" like http://schema.org/False.
- There is general interest in defining some kind of mechanism that documents a convention for writing "False" as a shorthand for an URL like http://schema.org/False, for all schema.org enumerated values.
  - This should probably work across at least Microdata, RDFa and JSON-LD. There may be syntax-specific mechanisms that need consideration e.g. @contexts, or for RDF-based languages like JSON-LD and RDFa, datatypes.
  - At some point it becomes impossible to anticipate all variant forms that publishers might use, and the process becomes heuristic and contextual.
/cc @betehess who championed this issue for dayOfWeek. Alexandre - did I miss anything?
</t>
  </si>
  <si>
    <t xml:space="preserve">#### new comment by 327651 ####
:+1:
#### new comment by 170265 ####
from #json-ld IRC channel on Freenode, 
```
  danbri
  6:25 q: can we use JSON-LD contexts to expand things in the value of a property?
  6:26 e.g.  if we have "xyz": "foo", can the context rig things so that "foo" becomes some nice URI, rather than relative to the instance data
  dlongley
  6:31 danbri: yes
  6:31 you use `"xyz": {"@id": "ex:someurl", "@type": "@vocab"}, "foo": "ex:someotherUrl"}`
  6:32 that will define `xyz` as a term that accepts "vocab" values
  6:32 and if you define something in the context like "foo" and map that to a URL, then when you use "foo" as the value for "xyz", it will expand to whatever you mapped "foo" to.
  6:34 danbri: http://json-ld.org/playground/#/gist/c9c1708671f1a93d60b7d5306a472f18
  danbri
  6:39 oh, interesting, thanks!
```
#### new comment by 170265 ####
http://json-ld.org/playground/#/gist/c9c1708671f1a93d60b7d5306a472f18  
has
  {
      "@context": {
        "day": {
          "@id": "http://example.org/day",
          "@type": "@vocab"
        },
        "Monday": "http://example.org#Monday",
        "Tuesday": "http://example.org#Tuesday",
        "Wednesday": "http://example.org#Wednesday",
        "Thursday": "http://example.org#Thursday"
      },
      "day": "Thursday"
    }
parsing to 
_:b0 http://example.org/day http://example.org#Thursday .
#### new comment by 986438 ####
@danbri so as you said in #1186 the last entry gets the last word ?  its Thursday's URL.  Do we care ? Does last entry rule have a benefit somehow ? 
UPDATE: Oh wait, its just last entry rule only when you do not supply a default for your context type 'day' , such as your
`"day": "Thursday"`
#### new comment by 170265 ####
Last context URL gets last word. It matters in the case multiple contexts declare same term eg "author".
#### new comment by 986438 ####
@danbri see my update about default above.
</t>
  </si>
  <si>
    <t>JSON-LD example for OrderAction uses OrderedAction</t>
  </si>
  <si>
    <t xml:space="preserve">The JSON-LD example for [OrderAction](http://schema.org/OrderAction) has this:
`"@type": "OrderedAction",`
AFAIK there is no "OrderedAction" - at least at time of writing it 404s.  Accordingly, the line cited should read:
`"@type": "OrderAction",`
</t>
  </si>
  <si>
    <t xml:space="preserve">#### new comment by 6901294 ####
+1 
I guess it’s also an error that `location` has a `Product` value (with the `name` "Amazon").
```
  "location": {
    "@type": "Product",
    "name": "Amazon"
  }
```
</t>
  </si>
  <si>
    <t>We have CreativeWorkSeries but don't say how it relates to the earlier Series</t>
  </si>
  <si>
    <t xml:space="preserve">- #417 added CreativeWorkSeries in v2.0 http://schema.org/docs/releases.html
- the RDFS in data/schema.org says: supersededBy http://schema.org/CreativeWorkSeries
- the schema.org site UI has no support for this construct on types or enumerated values, only properties
- EventSeries is proposed as a subtype of Series despite it being superseded
  - We should have a unit test to make sure no proposals are in pending.schema.org that depend upon superseded vocabulary.
Proposed actions: 
- remove the supersededBy on Series, restore it as a supertype of both CreativeWorkSeries and EventSeries; polish definitions accordingly.
- this should work with #447 as-is
</t>
  </si>
  <si>
    <t xml:space="preserve">#### new comment by 170265 ####
Alternative (after chatting with @vholland ) would be to continue to retire Series, and to allow CreativeWorkSeries to continue under CreativeWork, plus adding new EventSeries under Event for #447.
#### new comment by 7691552 ####
Pragmatically this sounds a better solution.  A CreativeWorkSeries has many CreativeWork attributes associated with it that are not particularly relevant to Events (author, etc.) 
Properties of CreativeWork that were intended to enable EventSeries - I am presuming hasPart &amp; isPartOf would need their range extending
#### new comment by 170265 ####
/cc @rvguha - is there any value in "Series" over and above having different kinds of series like EventSeries, CreativeWorkSeries?
</t>
  </si>
  <si>
    <t>Add preferredLanguage to Person</t>
  </si>
  <si>
    <t xml:space="preserve">Adding an issue to match @vholland's concrete implementation/proposal #291 
Use case is describing (in broad terms) a person's preferred language. There is some detailed discussion in #291 but rough consensus that doing something here makes sense. Feel's like we're nearly there - just needs another push on the detail. 
</t>
  </si>
  <si>
    <t xml:space="preserve">#### new comment by 170265 ####
Here is a summary of the comments in the pull request #291:
- @chaals: "Seems reasonable, modulo the fact that many people have more than one preferred languages"
- @vholland: "I am assuming people can set more than one language"
- @chaals: "OK. Works for Me. I support adding this."
- @thadguidry: "+1 for preferredLanguage"
- @danbri: "+1 on adding this"
- @sesuncedu points out that Language is "is defined as a union of two
  (almost disjoint) classes" which makes using it as a range awkward here. "also a case to be made for having required languages be usable on
  job postings" -&gt; new issue?
- @tmarshbing: "I also support adding this, but I would like to see a little more discussion before we do", "would also like to see some language property on Country." (-&gt; new issue?)
- @inkel: "I think preferredLanguage is better than nothing, but I also think that it falls short on its premise, even when more than one could be indicated. Again, is not an easy topic." "I wouldn't go into a more detailed description like preferredVerbalLanguage or preferredWrittenLanguage, I'd start with something simpler."
- @guha: "Something like this would be very useful, but I agree that it needs more discussion. I'd like to see a set of examples and use cases before we can decide."
#### new comment by 170265 ####
As one example for where this might be useful (more welcomed):
- FoodEstablishmentReservation can be used to describe details of a reservation, including a person via underName. Subsequent interactions e.g. in emails would benefit from information to guide choice of language (and locale).
#### new comment by 986438 ####
I also want to make the definition a bit more clear to avoid confusion.
The intent (the definition) ideally should be expanded to include something
like "The preferred language(s) from the many that someone or something
might know how to speak, read, or understand, for example the Pope prefers
speaking in his native Spanish and Italian, over his ability to speak the
languages of Spanish, Italian, Portuguese, French, German, Ukrainian and
Piedmontese (a language spoken in the Piedmont, an area in northern Italy).
Also a relevant Action property would be under
https://schema.org/CommunicateAction to narrow the choices contained in the
inLanguage.
</t>
  </si>
  <si>
    <t>Geo-related improvements: latitude/longitude on Place etc</t>
  </si>
  <si>
    <t xml:space="preserve">Discussed a long time ago but apparently unimplemented: we once had rough consensus to allow the longitude/latitude properties to be used directly on Place, without an intermediate GeoCoordinates object.
See also earlier discussions around geo (some/all of which may have been addressed)
- http://lists.w3.org/Archives/Public/public-vocabs/2012Jun/0116.html 
- http://geowanking.org/pipermail/geowanking_geowanking.org/2012-June/026181.html 
</t>
  </si>
  <si>
    <t>Should Quantity be under StructuredValue? also clarify properties</t>
  </si>
  <si>
    <t xml:space="preserve">Capturing an old note from Justin Boyan: "Maybe move http://schema.org/Quantity to under StructuredValue, and adding 'value' and 'unit' fields?  It's currently not clear whether people should use 'name' or 'description', and neither feels right."
</t>
  </si>
  <si>
    <t xml:space="preserve">#### new comment by 170265 ####
Related:
- http://wiki.linkedgov.org/index.php/RDF/Representing_units_of_measure and QUDT
- http://linkedmodel.org/catalog/qudt/1.1/ 
- http://qudt.org/1.1/schema/qudt
#### new comment by 671238 ####
I would prefer to see wider use of http://schema.org/QuantitativeValue and like to deprecate http://schema.org/Quantity. The former is a much more versatile modeling approach and also at least 10 - 100 times more popular in Web markup.
</t>
  </si>
  <si>
    <t>Documentation Examples: Multiple Store Locations</t>
  </si>
  <si>
    <t xml:space="preserve">Requesting [schema.org/Store](https://schema.org/Store) include an example section for multiple store locations.
</t>
  </si>
  <si>
    <t xml:space="preserve">#### new comment by 4692272 ####
The `parentOrganization` and `subOrganization` properties should be use to link the branch to the parent or vice-versa depending on your data. The `branchCode` property is also useful (if available) to distinguish locations.
#### new comment by 170265 ####
I thought we had decent examples for this [digs around] ah yes - they are just hidden away a bit: http://schema.org/Pharmacy has sequence of several examples that build in complexity (I think these were donated from Google's SD site so you might have seen similar already there). @inetbiz - can you take a look? We could make those examples show up under Store trivially.
#### new comment by 3696477 ####
@danbri those examples look like departments. I'm curious about retail stores that are in more than one location. Acme Retail - wadawada washington, seattle washington and tacoma with their store NAP
#### new comment by 170265 ####
Ah, in that case yeah @vholland was pointing in the right direction. But yup we ought to add more / better examples at some point.
</t>
  </si>
  <si>
    <t>Vocabulary for price estimates - Products with prices, but no offers</t>
  </si>
  <si>
    <t xml:space="preserve">Does an appropriate model exist for a price estimate on a product/service when there are no offers? 
I am specifically working on RepairPal’s car repair price estimator, which shows price estimates for car repairs based on aggregated industry data. If I am understanding the Offer item type correctly, it would not be appropriate to use in this context, because RepairPal is not offering these car repair services. However, they are displaying an estimated price range if you were to take your car somewhere that does offer the service. 
I think this the concept of a price estimate for a Product even when there are no Offers makes sense more broadly and would be applicable to other websites. 
Is there some other way of handling this already? If not, my proposal would be to make PriceSpecification a property of Product and Service, rather than being forced to include offers. 
</t>
  </si>
  <si>
    <t xml:space="preserve">#### new comment by 671238 ####
I see your use-case, but keeping Product and Offer separate and allowing prices only on offers and not on products is one, if not the, core idea of the GoodRelations conceptual model behind schema.org's e-commerce elements. 
For a price estimator on a vendor's site, it is perfectly fine to use schema:Offer. It is also possible to use schema:Offer for price comparison or aggregator sites, i.e. even if the offering party is not the operator of that site. In that case, use http://schema.org/makesOffer or http://schema.org/offeredBy to link from the offer to the entity that makes it.
In your case, you could use http://schema.org/AggregateOffer with validFrom/validThrough indicating that you are taking about historical data. But this is kind of a stretch.
We could better 
- use http://schema.org/QuoteAction or introduce a new subtype of http://schema.org/TradeAction for marking up a service like yours;
- use http://schema.org/DatedMoneySpecification;
- consider using the proposed http://sdo-fibo.appspot.com/MonetaryAmount type for such monetary amounts that are not prices, or
- work on a generic pattern for historical data and data aggregates related to entities covered in schema.org.
Martin
&gt; On 02 Apr 2016, at 01:38, Anne Willborn notifications@github.com wrote:
&gt; 
&gt; Does an appropriate model exist for a price estimate on a product/service when there are no offers?
&gt; 
&gt; I am specifically working on RepairPal’s car repair price estimator, which shows price estimates for car repairs based on aggregated industry data. If I am understanding the Offer item type correctly, it would not be appropriate to use in this context, because RepairPal is not offering these car repair services. However, they are displaying an estimated price range if you were to take your car somewhere that does offer the service.
&gt; 
&gt; I think this the concept of a price estimate for a Product even when there are no Offers makes sense more broadly and would be applicable to other websites.
&gt; 
&gt; Is there some other way of handling this already? If not, my proposal would be to make PriceSpecification a property of Product and Service, rather than being forced to include offers.
&gt; 
&gt; —
&gt; You are receiving this because you are subscribed to this thread.
&gt; Reply to this email directly or view it on GitHub
#### new comment by 5915682 ####
Thanks for your response Martin. A few questions/comments about this --
1. Keeping Product and Offer separate makes sense to me now (just read up a bit on GoodRelations and the Agent-Promise-Object model). One thing that might make sense is a new property on Product/Service called quote or priceEstimate that expects a PriceSpecification as its type, but I could understand if this blurs the lines too much between Product and Offer. 
2. Actions: I did consider QuoteAction, but from what I can tell about Actions, it seems like for most use cases, the end user is the agent. Watch, Like, Follow, Reserve, etc. -- all of these are actions that the user can take to interact with things on the page. I tried to look into this a bit, but couldn't find much discussion of whether the agent had to be the end user, or, if not, then how to determine whether something would qualify as an Action rather than a Thing. 
   In my case, it seems like the price estimate is a Thing, and not an Action - unless the actor is the price estimate algorithm or RepairPal the organization? But then why isn't Offer also an Action? I think the documentation could be a lot clearer on what qualifies as an Action and what does not. (as an aside - why is there a QuoteAction and not a Quote thing?) If an Action is appropriate to use in this case, then I don't think a new subtype would be needed, since QuoteAction seems to fit. 
3. MonetaryAmount could work - though I think if I were going to use a model on its own without being able to link it to Product, PriceSpecification might be better. 
Ideally I want to link this price estimate to the product, so it seems like the best existing way to do this is to use QuoteAction, as long as Action is appropriate.
When you say work on a generic pattern for historical data and data aggregates, do you mean make a new model entirely?
#### new comment by 671238 ####
I would prefer a more general pattern that allows attaching related data to things rather than providing an explicit mechanism for price statistics for products,
Something similar to the role pattern in schema.org so that we can add historical values or aggregates or samples of values for existing properties to an entity in combination with meta-data about that data.
something like relatedData with a domain of Thing and additional properties.
</t>
  </si>
  <si>
    <t>Schema.org CG meeting at W3C TPAC?</t>
  </si>
  <si>
    <t xml:space="preserve">Raised by @betehess in https://lists.w3.org/Archives/Public/public-schemaorg/2016Mar/0080.html
Collecting schedule-related information towards proposing meeting slots.
When, if at all, are these groups meeting?
- digital publishing group
- healthcare and lifesciences
- ...others?
</t>
  </si>
  <si>
    <t xml:space="preserve">#### new comment by 2006752 ####
Digital Publishing has requested Monday/Tuesday. Many of us will be there
all week. See you in Lisbon.
On Wed, Mar 30, 2016 at 10:59 AM, Dan Brickley notifications@github.com
wrote:
&gt; Raised by @betehess https://github.com/betehess in
&gt; https://lists.w3.org/Archives/Public/public-schemaorg/2016Mar/0080.html
&gt; 
&gt; Collecting schedule-related information towards proposing meeting slots.
&gt; 
&gt; When, if at all, are these groups meeting?
&gt; - digital publishing group
&gt; - healthcare and lifesciences
&gt; - ...others?
&gt; 
&gt; —
&gt; You are receiving this because you are subscribed to this thread.
&gt; Reply to this email directly or view it on GitHub
&gt; https://github.com/schemaorg/schemaorg/issues/1067
#### new comment by 170265 ####
@TzviyaSiegman :) ok, so that's a strong bias towards thurs/friday then /cc @darobin
</t>
  </si>
  <si>
    <t>Extend the range of schema:sameAs</t>
  </si>
  <si>
    <t xml:space="preserve">As discussed in https://lists.w3.org/Archives/Public/public-schemaorg/2016Mar/thread.html#msg47, we should extend the range of `schema:sameAs` to `schema:Thing` and update its definition accordingly.
One use-case is to being able to say that two things (entities) are the same but in different languages. (just like `hreflang`)
/cc @Aaranged @fsasaki
</t>
  </si>
  <si>
    <t xml:space="preserve">#### new comment by 170265 ####
Could you give a complete example? Currently schema.org's sameAs points to (possibly many) document / page URLs, for use in disambiguation. Unlike owl:sameAs, it doesn't mean "numerically identical", i.e. one-and-the-same-thing-as. It sounds like you want to use owl:sameAs, i.e. you have two entity descriptions in your graph and you want to say that there is just one underlying real-world entity. In both RDFa 1.1 (because of RDFa [initial context](https://www.w3.org/2011/rdfa-context/rdfa-1.1), and JSON-LD (because schema.org's [context file](http://schema.org/docs/jsonldcontext.json) does it), the 'owl:' prefix is pre-declared. So one option would be to use use owl:sameAs directly. Another would be to remodel the situation using named relations like 'basedOn', 'translationOf'. I think that's roughly what the BibExtend group settled on for FRBR-like distinctions (works vs expressions, manifestations, items; /cc @RichardWallis).
If we encouraged the use of schema:sameAs to point to entities (people, documents etc.) directly and with OWL-like semantics, it could cause problems.
For example,
- a Person with name "Ennio Morricone"
- schema:sameAs https://twitter.com/menniomorricone
- schema:sameAs https://musicbrainz.org/artist/a16e47f5-aa54-47fe-87e4-bb8af91a9fdd
- schema:sameAs http://http://www.enniomorricone.it/
We wouldn't want to conclude that https://twitter.com/menniomorricone and https://musicbrainz.org/artist/a16e47f5-aa54-47fe-87e4-bb8af91a9fdd are two URLs for the same entity. It's rather that these two distinct pages have the same primary topic, the Person himself. For now this is reasonably clear due to the restricted definition of our sameAs (although there are some subtleties around URL, Text, and Microdata vs RDF I'm glossing over for now). I'm not sure I can see a way to broaden schema:sameAs for inter-entity links without making the above example problematic, because presumably we'd want it to then be a [transitive](https://en.wikipedia.org/wiki/Transitive_relation) relation. Or am I missing an option here?
#### new comment by 170265 ####
Some related notes, http://schema.org/docs/datamodel.html#mainEntityBackground
#### new comment by 11330577 ####
Would you have a look at how Google uses mainEntityOfPage for Accelerated Mobile Pages (AMP). Our read is that mainEntityOfPage is the URL (Webpage) being marked-up. In contrast, we use mainEntityOfPage to point to a Wikipedia page to qualify the URL (WebPage) that is being marked-up. An AMP page (should be/must be) different from the canonical WebPage, so we already have to differentiate two JSON-LD structures. But, if we understand correctly, the AMP mainEntityOfPage cannot point to a qualifier, like Wikipedia, but must point to itself. Is this your understanding too?
#### new comment by 196849 ####
&gt; We wouldn't want to conclude that https://twitter.com/menniomorricone and https://musicbrainz.org/artist/a16e47f5-aa54-47fe-87e4-bb8af91a9fdd are two URLs for the same entity.
When I use `sameAs` in examples at work, people does get it as its plain-English equivalent "same as". Granted, its definition contradicts the intuition, so I wonder why `sameAs` was chosen as a property name if the intention was not to say that two things are _the same_?
For example, the person named Morricone is **not** the _same as_ https://musicbrainz.org/artist/a16e47f5-aa54-47fe-87e4-bb8af91a9fdd. You said it yourself: it's the primary topic of, or the profile page of, etc.
&gt; It sounds like you want to use owl:sameAs
Yes `owl:sameAs` _could_ work. But it's not like I didn't consider it.
On the one hand, I work with people who don't fully understand how RDF works. For them, schema.org **is** Structured Data. So if something is coming from another ontology, the typical reaction is "mehhhh", just like with http://purl.org/goodrelations/v1#Monday (hence https://github.com/schemaorg/schemaorg/issues/921).
On the other hand, as somebody with some RDF-knowledge, I am actually avoiding using OWL concepts because there is a lot of political/technical baggage behind it (why doing that was discussed at length when working in the LDP WG). We do not need equality-inference à la OWL and we don't even use an RDF-store per say. We just use RDF+Schema.org to communicate data to 3rd parties (not just Google).
&gt; Could you give a complete example?
``` json
{
 "@context": "http://schema.org",
 "@id": "urn:apple:1234",
 "@type": "Website",
 "url": "http://www.apple.com/airport-express/",
 "name": "airportexpress",
 "inLanguage": "en-US",
 "sameAs": [
  { "@type": "Website", "url": "http://www.apple.com/ca/airport-express/", "inLanguage": "en-CA" },
  { "@type": "Website", "url": "http://www.apple.com/airport-express/", "inLanguage": "en-US" },
  { "@type": "Website", "url": "http://www.apple.com/befr/airport-express/", "inLanguage": "fr-BE" },
  { "@type": "Website", "url": "http://www.apple.com/benl/airport-express/", "inLanguage": "nl-BE" },
  { "@type": "Website", "url": "http://www.apple.com/ca/fr/airport-express/", "inLanguage": "ca-FR" },
  { "@type": "Website", "url": "http://www.apple.com/fr/airport-express", "inLanguage": "fr-FR" },
  { "@type": "Website", "url": "http://www.apple.com/jp/airmac-express/", "inLanguage": "ja-JP" }
 ]
}
```
We have a similar story for products.
&gt; Or am I missing an option here?
I see at least the following options: (not saying they are equal nor exclusive)
- the use-case is rejected
- `schema:sameAs`'s definition is extended
- a new property is created to express that 2 entities are the same
- we recommend to use `owl:sameAs` for that use-case e.g. could be added in the description of `schema:sameAs`
- we define a new property just to mimic hreflang
- we define a new property to say that 2 products are the same in different languages
All options are open, this is a standardization group after all :-)
#### new comment by 1177858 ####
Just as a side note that the original use case I had could be resolved _partially_ with what is discussed here. Another part which would need a separate issue is how to identify a term = a linguistic concept. See the example in the mail that started the thread
https://lists.w3.org/Archives/Public/public-schemaorg/2016Mar/0047.html
schema:sameAs being extended would help to relate terms but not with the identification if terms themselves. Again this is just a side note - I may open a separate issue on this later.
#### new comment by 1033730 ####
The example from @betehess is spot-on.
What the vocabulary currently lacks is a mechanism for declaring that there is an equivalent _URL_ for a `Thing`, rather than that a certain URI unambiguously identifies a `Thing` (the current implementation of `sameAs`).
Of the options provided by @betehess I favor any of the following:
- a new property is created to express that 2 entities are the same
- we define a new property just to mimic hreflang
- we define a new property to say that 2 products are the same in different languages
These are all probably preferable to extending the range of `sameAs` - both for the reasons @danbri cites, and because `sameAs` has increasingly been used by data consumers as a catch-all for declaring URIs associated with a `Thing`, whether the declaration is chiefly employed to provide a disambiguating URI or not (thinking here of Google using `sameAs` to identify social media accounts of a `Person` or `Organization`).
And, to reiterate, the go-to and very common use case here is declaring that there is an equivalent URL in another language.  Though - and I'm glad @betehess raised `Product` - something like `translationOf`might turn out to be too limiting, as another common use case is declaring that a `Thing` (usually, but not only, a `Product`) has an equivalent URL for the same `Thing`, but for another region, even if in the same language.
#### new comment by 170265 ####
Thanks for the added detail and full example @betehess :)  People have several simultaneous incompatible notions of "same as", and we barely notice that we do, thanks to the miracle of the human brain. Computers on the other hand are pretty dumb, so we need to be a bit more picky. The clearest distinction (in a system based around uniquely identifiable entities) is between the "same entity" sense and everything else.
If the WebSite with url http://www.apple.com/airport-express/ is the same thing as the WebSite with url http://www.apple.com/ca/airport-express/ and it is also the same thing as the WebSite with url http://www.apple.com/jp/airmac-express/ then on an owl-like "same entity" reading of "sameAs" you could end up concluding that there is only one single entity which has all these URLs. And further that this entity has several inLanguage properties whose values include "en-US", "en-CA", "ja-JP".  The same-entity sense of "same as" (roughly owl:sameAs) risks mushing all this together and making the data unintelligible.
How about adapting http://schema.org/isVariantOf or http://schema.org/workExample or potentially ttp://schema.org/isBasedOn to this use case? Or bring http://bib.schema.org/translationOfWork into the core? This would fall under your "a new property is created to express that 2 entities are the same" or  "define a new property to say that 2 products are the same in different languages" roughly. Whether we repurpose/refine or tweak an existing relation, or add a new one, I think the basic direction is that this is better done with a specific named relation rather than via general notions of 'sameness'...
#### new comment by 1177858 ####
For reasons stated by @Aaranged at 
https://github.com/schemaorg/schemaorg/issues/1065#issuecomment-204437455
I think
http://bib.schema.org/translationOfWork
may have some issues.
#### new comment by 170265 ####
Ok, let's consider an example beyond natural language. 
- http://www.amazon.co.uk/Fundamentals-Brain-Network-Analysis-Fornito/dp/0124079083 is a page about a thing that is both a Book and Product.
- http://www.amazon.com/Fundamentals-Brain-Network-Analysis-Fornito/dp/0124079083 is another page about the same thing.
The former page is oriented towards Amazon customers in the UK, the latter towards US customers.
Both the book and the page(s) about the book are in English (for me).  I don't want to make this about the particularities of Amazon's site but the basic idea is that we have two page URLs talking about the same real world thing. But we don't want to say that the pages are themselves a single entity (i.e. they are not owl:sameAs).
#### new comment by 196849 ####
&gt; How about adapting http://schema.org/isVariantOf or http://schema.org/workExample or potentially ttp://schema.org/isBasedOn to this use case? Or bring http://bib.schema.org/translationOfWork into the core?
The closest to the intention would be `schema:isVariantOf` I guess. But I personally do not like a definition suggesting that there is a "base" entity (a WebPage in my example), because we want to avoid people to think that the US version of the page is the base version from which all the others are derived. Believe me, it is very a very important use-case here :-)
Also I would like the chosen/defined property to be _at least_ reflexive, so that an entity can apply the property to itself. See more on that below.
&gt; The same-entity sense of "same as" (roughly owl:sameAs) risks mushing all this together and making the data unintelligible.
Maybe "same as" is just too close to some notion of equality and I agree that we may not want that here.
Note that in the [hreflang terminology](https://support.google.com/webmasters/answer/189077?hl=en), the English word being used is _equivalent_, as in "You can indicate to Google that the Spanish URL is the Spanish-language equivalent of the English page in one of three ways". I believe that **equivalence** is the notion that we need here, as it's saying that the relation is reflexive, transitive, **and** symmetric, without saying that the entities are equal (equality is just a special case of equivalence).
I believe that `schema:equivalent`, defined as a reflexive+transitive+symmetric property, would work very well here. Thoughts?
#### new comment by 7691552 ####
_“I believe that schema:equivalent … would work very well here"_
 I think that it is the nearest yet.
If we do end up with something like _schema:equivalent_ my concerns would
be how it would map against all the millions of schema:sameAs references
already out in the wild, and how in simple terms we can describe the
difference between them to your average webmaster.
#### new comment by 196849 ####
@Dataliberate if it wasn't clear, I am just fine with re-using `schema:sameAs` :-)
#### new comment by 170265 ####
Are we ok with the status quo here?
#### new comment by 11330577 ####
OK for us.
However, at some point, would like to revisit @danbri comment above about "mainEntity background." To quote from reference above: "mainEntityOfPage Indicates a page (or other CreativeWork) for which this thing is the main entity being described." This is a different meaning than used by Google AMP. Google AMP states that `mainEntityOfPage` is the page (the url) to which the JSON-LD markup applies. 
FYI.
#### new comment by 170265 ####
On that point I believe the documentation you're referring to is https://developers.google.com/search/docs/data-types/articles
See also some related discussion http://www.seoskeptic.com/google-article-rich-snippets-guide-updated-for-amp/ http://www.seoskeptic.com/how-to-use-schema-org-v2-0s-mainentityofpage-property/
#### new comment by 170265 ####
The confusingness on that last case is the extra level of indirection. 
For example, you might sensible debate whether the "main entity" described in https://www.theguardian.com/environment/earth-insight/2013/may/02/white-house-arctic-ice-death-spiral is (1.) an Article published by an Organization, "the Guardian", or simply (2.) a warning by the whitehouse. You can reasonably describe things in either style, and it seems Google's use of AMP for Article pages is using idiom (1.).  
Idiom (1.) does not stop you going deeper and describing the Article's topic in more detail, e.g. with "about", "mainEntity" or "mentions". It is just not clear for main news articles whether there is an obvious and easily described main entity, whereas you could figure out lots of mentioned entities e.g. "The Whitehouse".
From https://developers.google.com/search/docs/data-types/articles  "The canonical URL of the article page. Specify mainEntityOfPage when the article is the primary topic of the article page."
#### new comment by 13617914 ####
Late to this thread, haven't read it all, but I agree with @danbri, 
From my wars at Wikipedia...
Many of the editors at Wikipedia feel that articles have a main "subject," a more correct reading of the Wikipedia guidance is that news articles have one or more topics. (per WP:GNG) 
For example, a CEO, speaking on behalf of the corporation, does not necessarily impart Wikipedia notability to the CEO.  (Conversely, the author of the news article sought out the CEO for comment on the main topic, so in some context the CEO is notable.)
In an instance where the proposed Wikipedia subject is the CEO, it's best to find news references with the CEO named in the "headline", the "alternativeHeadline", the opening paragraph (and sometimes closing paragraph as it may contain the opposing ideology, or "notable" controversy).  I'd suggest that this is how you would define "mainEntity," and "mentions" or "discusses" (in CreativeWork) would be appropriate for sub-topics in the body of the news article.
#### new comment by 13617914 ####
The mainEntity property applies to "Articles" and even page sections like "WPFooter."   My understanding of the "sameAs" property is that it is for disambiguation of similarly named entities. I.e., Social media,  Wikipedia articles, etc., URLs about the "mainEntity" would seem appropriate.
Inclusion of "sameAs" would seem to be appropriate where mainEntity is used. In cases like "WPFooter" and "Offer," the "sameAs" type would be useful for disambiguation as a child type. I.e. the manufacturer's product page, or news reviews/Wikipedia articles about the entity in the "WPFooter." 
#### new comment by 196849 ####
Checking where we are with `schema:equivalent`. Any consensus?
#### new comment by 5252362 ####
Yes, I think we should go ahead with schema:equivalent
guha
On Mon, Mar 13, 2017 at 9:50 AM, Alexandre Bertails &lt;
notifications@github.com&gt; wrote:
&gt; Checking where we are with schema:equivalent. Any consensus?
&gt;
&gt; —
&gt; You are receiving this because you are subscribed to this thread.
&gt; Reply to this email directly, view it on GitHub
&gt; &lt;https://github.com/schemaorg/schemaorg/issues/1065#issuecomment-286168822&gt;,
&gt; or mute the thread
&gt; &lt;https://github.com/notifications/unsubscribe-auth/AFAlCp6a5TsU7XCHIbqLJQgYMZHODDH_ks5rlXPlgaJpZM4H7Jyb&gt;
&gt; .
&gt;
#### new comment by 170265 ####
Somebody want to take a cut at defining it?
#### new comment by 196849 ####
Proposal:
[[
Another Thing sharing some properties with *this* Thing, without necessarily being equal or the same.
A sub-property of `schema:equivalent` should specify which properties must be the same.
]]
Informally, a sub-property of `schema:equivalent` should define an equivalence relation. That is, a relation that is reflexive, transitive, and symmetric.
#### new comment by 170265 ####
@betehess - would "entity1 schema:equivalent entity1" be true? 
On the one hand, your "without necessarily being ... the same" suggests yes. On the other, it is not another thing, it is the self-same only thing we've mentioned.
Would two physically indistinguishable copies of the same new paperback book be schema:equivalent, e.g. if you owned one, and I owned the other?
When might two Events be schema:equivalent?
</t>
  </si>
  <si>
    <t>Expand domain of schema:inLanguage to all schema:Thing-s</t>
  </si>
  <si>
    <t xml:space="preserve">`schema:inLanguage` is currently limited to just a few types.
In [Question on expressing translations of terms](https://lists.w3.org/Archives/Public/public-schemaorg/2016Mar/thread.html#msg47), we touched upon the need to expand the use of `schema:inLanguage` to products and `schema:Website`. We also have a use-case internally to apply that to `schema:Country`. Finally, https://github.com/schemaorg/schemaorg/issues/561 wants to apply it to `schema:EntryPoint`.
I believe it should just be extended to all `schema:Thing`s.
</t>
  </si>
  <si>
    <t xml:space="preserve">#### new comment by 170265 ####
How does this direction relate to the multi-property situation I mentioned in #1079, ie. that we have already
http://schema.org/availableLanguage (of a ServiceChannel, ContactPoint)
http://schema.org/inLanguage (of a CreativeWork, Event, etc.)
http://schema.org/programmingLanguage (on SoftwareSourceCode)
http://schema.org/subtitleLanguage (Movie, ScreeningEvent, TVEpisode)
... and a fairly plausible proposal for a preferredLanguage Person property in #1084. Would you prefer each of these to be covered by inLanguage instead? Or would inLanguage perhaps be a superproperty? (that wouldn't work on at least subtitleLanguage since that kind of media content would typically have a subtitle language and a main language). 
An event like a short meeting being 'in a language' is relatively straightforward. An event like a major historical event e.g. war being 'in a language' seems relatively meaningless. A country being "inLanguage" feels somewhere on a spectrum between those two. Many countries have dozens or hundreds of heavily used languages, as well as a smaller list of official languages. If we extend inLanguage to all scenarios then people will be left guessing which sense is intended for inLanguage applied to that type. Instead we might consider adding 'officialLanguage' and 'widelySpoken' properties associating countries with languages.
#### new comment by 170265 ####
/cc @vholland for  #561 
Counter proposal (since we are conservative about adding properties to Thing, especially when similar but different properties are available on more specific types):
-  "we touched upon the need to expand the use of schema:inLanguage to products and schema:Website. "; -&gt; let's add it to Product. Please note that http://schema.org/WebSite already supports inLanguage with no change needed.
- "We also have a use-case internally to apply that to schema:Country."  -&gt; let's investigate that. I've filed a dedicated issue as there are some subtleties. #1108
- "Finally, #561 wants to apply it to schema:EntryPoint." -&gt; I'd suggest just adding it, unless the LinkRole mechanism wins everyone's favour.
#### new comment by 196849 ####
&gt; let's add it to Product.
That would work for me.
I had a very loose definition for `inLanguage` in my mind: "The language attached to the item. Please use one of the language codes from the IETF BCP 47 standard."
Maybe it's weird to say that any `Thing` can be localized? I agree it is scary to add something on `Thing` but I cannot come up with a good counter example where it wouldn't work. We actually have several proposals about adding `inLanguage` to new types, without even trying to find a more appropriate term.
&gt; Please note that http://schema.org/WebSite already supports inLanguage with no change needed.
By the way, my example at https://github.com/schemaorg/schemaorg/issues/1065#issuecomment-204024172 wrongly used `WebSite`. I meant `WebPage` but it works there as well :-)
&gt; "Finally, #561 wants to apply it to schema:EntryPoint." -&gt; I'd suggest just adding it, unless the LinkRole mechanism wins everyone's favour.
👍 I still think that LinkRole solves a different problem.
#### new comment by 196849 ####
Back working on this issue. I believe there is a need to have a way to localize things, which is different from having a translation on some property.
For example, some products may not exist in all countries (and therefore are not defined), or sometimes they exist but have different properties.
Other things have the same properties: country borders are not the same depending on which country you ask. 
#### new comment by 4692272 ####
I don't have a clear understanding of how this property would be understood across the spectrum of Thing. For example, what does it mean for an Organization to have inLanguage? or a country? Does the USA have an inLanguage even if there is no official language?
I can see applying inLanguage to EntryPoint and Product, but would like to hear use cases for how inLanguage would be used outside of those domains.
#### new comment by 13315406 ####
I agree that _inLanguage_ doesn't make sense for many _Thing_ types.   The definition "_The language of the content or performance or used in an action..._"  makes it clear how it should be used for things that use or contain written or spoken language.
&gt; For example, some products may not exist in all countries (and therefore are not defined), or sometimes they exist but have different properties.
A product with "different properties" should be defined as a _Product_ instance in its own right, possibly defined as being _isSimilarTo_ or _isRelatedTo_ others supplied in other regions.
We cover similar but not directly applicable concepts to what is being looked for by @betehess :
- _regionsAllowed_ used with _MediaObject_
- _areaServed_ used with _Service_ &amp; _ContactPoint_
I think, at least in the Product related areas, we are looking for a property such as _applicableToRegion_ with a range of _AdministrativeArea_, _GeoShape_, _Place_ .
</t>
  </si>
  <si>
    <t>Intangible: everything is misc... can we add useful subtypes to organize it a little?</t>
  </si>
  <si>
    <t xml:space="preserve">#### new comment by 170265 ####
(there may be more in extensions)
#### new comment by 5252362 ####
In the spirit of doing this incrementally,
1. Some of these things are 'schema constructs'. So, let create a
   class called 'SchemaConstruct' (not particular about the name) and put
   ItemList, ListItem (really, we have both?), Class, Property,
   Enumeration, PropertyValueSpecification, Quantity and StructuredValue
   under it.
2. Some of these things are like a 'Contract' for a use. Lets say
   'UseContract'. Put Ticket, Invoice, JobPosting, Offer, Permit,
   Reservation, ProgramMembership under this.
We also should have some property saying that a certain node is for
schema internal use only and should not be used in markup. Something
like an abstract class.
#### new comment by 658047 ####
Both AlignmentObject and Role provide extra information about the relationship between two entities
#### new comment by 170265 ####
@rvguha re "We also should have some property saying that a certain node is for
schema internal use only and should not be used in markup. Something
like an abstract class.", we could use the extension mechanism for this. We already have the RDFS-like terminology (domainIncludes etc.) tucked away in the meta.schema.org extension.
I was discussing today with @gmackenz and @vholland that there is some maintenance cost to the project where we have avoided adding artificial types, since it forces us to remember them explicitly when property/type associations are updated. For example we didn't make an "Offerable" supertype of Product or Service, which is partly how "offers" and its not-quite-inverse "itemOffered" feel slightly out of sync. I suggested that we could look into documenting some things in a "hidden structure for the project team" extension, or else as a collection of graph pattern unit tests that we run via SPARQL.
Also, thinking about possible subtypes, how would you suggest handling something like a "MenuItem"? (#1288); is it contract-like? 
#### new comment by 986438 ####
@danbri For me, MenuItem is a Product (and an itemListElement)
#### new comment by 170265 ####
The point is that we haven't created dozens (or 100s, 1000s, or millions) of _subtypes_ of Product to provide types for things like MenuItem. But we will sometimes want types because there will be dedicated, type-specific properties to declare. The only non-infrastructural subtype of Property is Vehicle, and I suspect if we had made more progress in the ecosystem towards multiple-independently-typed entities even that wouldn't need to be handled as a Product subtype.
#### new comment by 986438 ####
@danbri Ah gotcha now.  I dislike bucket types however.  Types or subtypes without any properties under them.  So if we make some, lets have a least 1 property under them. :)
#### new comment by 671238 ####
Related issue: When defining menues, you need to be able to specificy configuration options ("2 out of 10 side-servings", "ice-cream or fruits as a desert") and availability times ("pizza only from 18:00 to 21:00") and time-limited discounts ("happy hours - all drinks for USD5 Fridays from 18:00 - 21:00").
</t>
  </si>
  <si>
    <t>Proposal for medical/health/lifesci vocab covering US Healthcare insurance networks</t>
  </si>
  <si>
    <t xml:space="preserve">This issue tracks a proposal from David Pourtnoy et al. There is a public Google doc at https://docs.google.com/document/d/1LNew5OEon4uir2D5Zzp0AkUPA7c9nO8reJ_M1pOy-3s/edit?usp=gmail
We should note that the design is explicitly US-centric, and that this can be accommodated within schema.org through our 'hosted extensions' mechanism.
@vholland worked on a draft design last year. This has been somewhat discussed alongside the ongoing work on cleanup of existing schema.org medical/health vocabulary (#492) but note that it is a distinct project, even if it is ultimately published within the same extension (e.g. under health-lifesci.schema.org).
# Background (from @dportnoy)
&gt; In November 2015, the US health agency Centers for Medicare &amp; Medicaid Services (CMS) enacted a new regulatory requirement for health insurers who list plans on insurance marketplaces. They must now publish a machine-readable version of their provider network directory, publish it to a specified JSON standard, and update it at least monthly. Many major health insurance companies across the US have already started to publish their health plan coverage, provider directories and drug formularies to this standard.
"This schema is well-defined, required by U.S. government regulation, and is already in use.  So Version 1.0 should be as close to **identical** to the official schema that the CMS agency requires as Schema.org would allow."
- **Official schema:** https://github.com/CMSgov/QHP-provider-formulary-APIs
- **Background:** Explanation of how schema is used: https://www.cms.gov/CCIIO/Resources/Data-Resources/marketplace-puf.html
- **Usage:** As of 3/1/2016, U.S. health plans that participate in insurance markeplaces have published:
  - ~250 health plans
  - ~26,000 URLs describing insurance coverage, provider networks, drug formularies
</t>
  </si>
  <si>
    <t xml:space="preserve">#### new comment by 3585551 ####
We should maybe think about a  health insurance vocabulary with the terms used across various insurance providers not only healthcare insurance. For healthcare specificity this would not be many terms as they just use the diseases terminology/coding systemes (like ICDxx, CPT, etc) together with few linking properties (btw some of them we found in schema.org/Offer). The US seems very specific but am sure we can find convergence with europeans plans
~Marc
#### new comment by 50891 ####
Just lobbing notes over for a tangential (?) use case (and links to links) from https://westurner.org/opengov/us/index#healthcare-gov-hhs-cmms (2015-02) (... https://westurner.org/redditlog/#comment/c93pfhx (2013-03)
&gt; Healthcare.gov (HHS CMMS)⬅
&gt; 
&gt; Homepage: https://www.healthcare.gov/
&gt; Wikipedia: https://en.wikipedia.org/wiki/HealthCare.gov
&gt; Docs: https://www.healthcare.gov/developers/
&gt; Twitter: https://twitter.com/HealthCareGov
&gt; - [ ] TODO: create RDFa vocabulary for health plans
&gt; - [ ] TODO: add RDFa to individual plan pages
&gt; - [ ] TODO: search engine to index RDFa vocabulary
&gt; - [ ] TODO: encourage carriers to add RDFa to describe their servcies
#### new comment by 3585551 ####
Interesting! Keep it up and keep us posted. thanks @westurner 
#### new comment by 50891 ####
nope, that's just talk.
these look great, thanks!
On Apr 2, 2016 9:29 AM, "Marc" notifications@github.com wrote:
&gt; Interesting! Keep it up and keep us posted. thanks @westurner
&gt; https://github.com/westurner
&gt; 
&gt; —
&gt; You are receiving this because you were mentioned.
&gt; Reply to this email directly or view it on GitHub
&gt; https://github.com/schemaorg/schemaorg/issues/1062#issuecomment-204726631
#### new comment by 2925801 ####
This schema is well-defined, required by U.S. government regulation, and is already in use.  So Version 1.0 should be as close to **identical** to the official schema that the CMS agency requires as Schema.org would allow.
- **Official schema:** https://github.com/CMSgov/QHP-provider-formulary-APIs
- **Background:** Explanation of how schema is used: https://www.cms.gov/CCIIO/Resources/Data-Resources/marketplace-puf.html
- **Usage:** As of 3/1/2016, U.S. health plans that participate in insurance markeplaces have published:
  - ~250 health plans
  - ~26,000 URLs describing insurance coverage, provider networks, drug formularies
#### new comment by 170265 ####
Thanks for the useful background David. I'll copy that into the issue description above too.
#### new comment by 2286711 ####
Hi there! Scrubbing in. :)
I really like the Benefits sub-type -- an optional section but critical nontheless.
In the U.S., there are two areas of use cases of relevance:
1. Flagging the tier of the network of the provider (preferred status, often meaning a discount to the consumer)
2. Signalling the availability of secure electronic health messaging as in HHS's Standards &amp; Interoperability work here.  http://wiki.siframework.org/Provider+Directories 
Thanks,
Henry
#### new comment by 170265 ####
This is published in pending.schema.org, therefore leaving issue open for ongoing discussion.
#### new comment by 2925801 ####
Location of latest pending Schema.org for reference, based on CMS/CCIIO mandated QHP schema:
- http://pending.webschemas.org/HealthInsurancePlan
- http://pending.webschemas.org/HealthPlanNetwork
- http://pending.webschemas.org/HealthPlanFormulary
- http://pending.webschemas.org/HealthPlanCostSharingSpecification
@henryweimd, feel free to weigh in
#### new comment by 25389671 ####
would it be possible to allow MedicalOrganization, or the specific types of Dentist, Hospital, Pharmacy, or Physician to show acceptance of HealthInsurancePlan or HealthPlanNetwork as a property? 
#### new comment by 50891 ####
&gt; would it be possible to allow MedicalOrganization, or the specific types of Dentist, Hospital, Pharmacy, or Physician to show acceptance of HealthInsurancePlan or HealthPlanNetwork as a property?
How should these edges between {MedicalOrganizations,} and {HealthInsurancePlan, HealthPlanNetwork} indicate {datePublished, effectiveDate, }?
- CreativeWork has dateCreated, dateModified, and datePublished
#### new comment by 50891 ####
&gt; Location of latest pending Schema.org for reference, based on CMS/CCIIO mandated QHP schema:
- "CMS/CCIIO mandated QHP schema:"
  - https://github.com/CMSgov/QHP-provider-formulary-APIs
    - "index.json, plans.json, providers.json, and drugs.json"
  - https://github.com/CMSgov/QHP-provider-formulary-APIs/blob/master/data/plans.json ##
    - ... The JSON-LD example for {HealthInsurancePlan, HealthPlanFormulary, HealthPlanCostSharingSpecification,}: http://pending.webschemas.org/HealthInsurancePlan#examples ##
  - https://github.com/CMSgov/QHP-provider-formulary-APIs/blob/master/data/providers.json
.
- https://www.cms.gov/CCIIO/Resources/Data-Resources/
  - https://www.cms.gov/CCIIO/Resources/Data-Resources/health_plan_finder_data.html
#### new comment by 986438 ####
@mfhepp I think we need to step back and realize that there is a need for acceptedPaymentMethods above the level of Offer and that can also help @westurner answer his questions.
I think often that consumers are worried or wondering if an Organization allows for an acceptable form of payment.  https://schema.org/acceptedPaymentMethod  But this is not only an issue with MedicalOrganizations but anywhere you have a monetary transaction.  We can probably tackle the question more broadly and simply at the Organization level for smaller organizations...."this Org accepts Cash, Credit, Aetna, or BlueCrossBlueSheild"  ...but for larger organizations each particular Service Offered might want to have different AcceptablePaymentMethods ?
@mfhepp There's the need to handle simple cases better for small organizations like a Chinese Restaurant that only accepts CASH.  (why even deal with Offer here, that's a pain...ALL of their offers are CASH only, but we have no nice way for developers to code this.)
A complex case, a radiological scan at a medical clinc that only accepts Credit or HealthInsurance {acceptable insurance: "Aetna, BCBS")
@westurner But to answer your question directly, I think just expanding the expected values under https://schema.org/acceptedPaymentMethod and adding "healthinsurance" might work for MedicalOrganizations.
...but I have serious doubts that keeping acceptedPaymentMethod only under Offer (and not also Organization) will be broadly helpful to consumers that do a search for "doctors in my area that accept CheapoCowboys Insurance"
#### new comment by 2286711 ####
Probably not quite as elegant as folks think.  Blue Cross Blue Shield sounds as though it's one payment type -- like Visa or Mastercard.  But sadly it's not: it's just a company/organization.  There are literally thousands of unique contracts between US health insurers and hospitals/doctors/providers that the data model needs to support.  The temptation is to say "yeah but let's just try to make it easy first" which is a big technical debt incurred up-front, since insurance contract eligibility isn't just about payment but rather also whether the patient's health plan offers certain agreed-upon discounts for that health care provider.  Think of the discount contract more like thousands of virtual discount clubs where you might get a 5% discount at Hertz depending on your employer or affiliation group, but need a long CDP code to specify that discount.
&gt; On Jan 29, 2017, at 09:20, Thad Guidry &lt;notifications@github.com&gt; wrote:
&gt; 
&gt; @mfhepp I think we need to step back and realize that there is a need for acceptedPaymentMethods above the level of Offer and that can also help @westurner answer his questions.
&gt; 
&gt; I think often that consumers are worried or wondering if an Organization allows for an acceptable form of payment. https://schema.org/acceptedPaymentMethod But this is not only an issue with MedicalOrganizations but anywhere you have a monetary transaction. We can probably tackle the question more broadly and simply at the Organization level for smaller organizations...."this Org accepts Cash, Credit, Aetna, or BlueCrossBlueSheild" ...but for larger organizations each particular Service Offered might want to have different AcceptablePaymentMethods ?
&gt; 
&gt; @mfhepp There's the need to handle simple cases better for small organizations like a Chinese Restaurant that only accepts CASH. (why even deal with Offer here, that's a pain...ALL of their offers are CASH only, but we have no nice way for developers to code this.)
&gt; 
&gt; A complex case, a radiological scan at a medical clinc that only accepts Credit or HealthInsurance {acceptable insurance: "Aetna, BCBS")
&gt; 
&gt; @westurner But to answer your question directly, I think just expanding the expected values under https://schema.org/acceptedPaymentMethod and adding "healthinsurance" might work for MedicalOrganizations.
&gt; 
&gt; ...but I have serious doubts that keeping acceptedPaymentMethod only under Offer (and not also Organization) will be broadly helpful to consumers that do a search for "doctors in my area that accept CheapoCowboys Insurance"
&gt; 
&gt; —
&gt; You are receiving this because you were mentioned.
&gt; Reply to this email directly, view it on GitHub, or mute the thread.
&gt; 
#### new comment by 986438 ####
@henryweimd Its more simple for the Consumer use case.  There are different use cases.
1.  Data sharing between MedicalOrganization and Insurance Providers (thought that was solved long ago, so don't see the reason for some of what the proposal brings forth, Consumers won't care about some of it)
2. and sharing between those 2 entities and Search Engines / Consumers so that Consumers can make informed decisions.  This issue is talking about use case #1 ...but I am saying there is a use case like # 2 to benefit consumers questions about which MedicalOrganization accepts which HealthInsurance/Plan(s).
If everyone is saying that this proposal will take care of both #1 and #2 .. then great !
#### new comment by 25389671 ####
Currently, Hospitals and patients are communicating in the simple form.  i.e. they are advertising that they accept Aetna or Blue Cross, etc… and patients are searching for providers in their area who accept the same.
Examples: https://www.wellspan.org/provider-directory/provider-details/Adnan-Malik-MD-FACC-Cardiology-Gettysburg-PA/11111746
http://doctors.rush.edu/details/1167/ra-id-abdulla-pediatric_cardiology-chicago
I feel Mr. Guidry’s recommendation to add  https://schema.org/acceptedPaymentMethod to Organizations with "healthinsurance" would be more than acceptable for these situations as they are now.
From: Henry Wei, MD [mailto:notifications@github.com]
Sent: Sunday, January 29, 2017 10:29 AM
To: schemaorg/schemaorg &lt;schemaorg@noreply.github.com&gt;
Cc: Glen Skelton &lt;glen.skelton@connectcorp.com&gt;; Comment &lt;comment@noreply.github.com&gt;
Subject: Re: [schemaorg/schemaorg] Proposal for medical/health/lifesci vocab covering US Healthcare insurance networks (#1062)
Probably not quite as elegant as folks think. Blue Cross Blue Shield sounds as though it's one payment type -- like Visa or Mastercard. But sadly it's not: it's just a company/organization. There are literally thousands of unique contracts between US health insurers and hospitals/doctors/providers that the data model needs to support. The temptation is to say "yeah but let's just try to make it easy first" which is a big technical debt incurred up-front, since insurance contract eligibility isn't just about payment but rather also whether the patient's health plan offers certain agreed-upon discounts for that health care provider. Think of the discount contract more like thousands of virtual discount clubs where you might get a 5% discount at Hertz depending on your employer or affiliation group, but need a long CDP code to specify that discount.
&gt; On Jan 29, 2017, at 09:20, Thad Guidry &lt;notifications@github.com&lt;mailto:notifications@github.com&gt;&gt; wrote:
&gt;
&gt; @mfhepp I think we need to step back and realize that there is a need for acceptedPaymentMethods above the level of Offer and that can also help @westurner answer his questions.
&gt;
&gt; I think often that consumers are worried or wondering if an Organization allows for an acceptable form of payment. https://schema.org/acceptedPaymentMethod But this is not only an issue with MedicalOrganizations but anywhere you have a monetary transaction. We can probably tackle the question more broadly and simply at the Organization level for smaller organizations...."this Org accepts Cash, Credit, Aetna, or BlueCrossBlueSheild" ...but for larger organizations each particular Service Offered might want to have different AcceptablePaymentMethods ?
&gt;
&gt; @mfhepp There's the need to handle simple cases better for small organizations like a Chinese Restaurant that only accepts CASH. (why even deal with Offer here, that's a pain...ALL of their offers are CASH only, but we have no nice way for developers to code this.)
&gt;
&gt; A complex case, a radiological scan at a medical clinc that only accepts Credit or HealthInsurance {acceptable insurance: "Aetna, BCBS")
&gt;
&gt; @westurner But to answer your question directly, I think just expanding the expected values under https://schema.org/acceptedPaymentMethod and adding "healthinsurance" might work for MedicalOrganizations.
&gt;
&gt; ...but I have serious doubts that keeping acceptedPaymentMethod only under Offer (and not also Organization) will be broadly helpful to consumers that do a search for "doctors in my area that accept CheapoCowboys Insurance"
&gt;
&gt; —
&gt; You are receiving this because you were mentioned.
&gt; Reply to this email directly, view it on GitHub, or mute the thread.
&gt;
—
You are receiving this because you commented.
Reply to this email directly, view it on GitHub&lt;https://github.com/schemaorg/schemaorg/issues/1062#issuecomment-275921086&gt;, or mute the thread&lt;https://github.com/notifications/unsubscribe-auth/AYNqZxS5nb1iDPKjGG8xhj4bk5pqwSffks5rXLBPgaJpZM4H65x0&gt;.
#### new comment by 2286711 ####
Thanks.  As a primary care physician as well as a recovering ex-health
insurance executive, I'd be happy to discuss the reality of the situation
live or directly with anyone interested.  While public-facing ads from
doctors and hospitals often try to use the short-hand to clear through
basic higher-level categories of coverage (if you don't take Aetna you're
unlikely to take any of the flavors of Aetna), there are a lot of false
positives happening in the U.S. market now due to this very
misunderstanding.  And well-meaning hospitals will still err on the side of
getting more patients in, even if they can't pay for it.
The user experience as a result is quite terrible -- the patient sees the
provider and gets a bill that their insurer doesn't cover i.e. they have
Aetna but not the specific network that the patient signed up for.  Or the
patient has scheduled an appointment weeks in advance, only to discover the
night beforehand or the day of the visit that they have Aetna, but not the
specific network of the plan.
So again I'd exhort us to find a path that maybe permits both the
bad-answer-early approach, but perhaps a hierarchical schema that then can
accomodate the "real" answer when those data are available, e.g. specific
health plan ID and/or provider network ID, and not the brand of the
overarching company.
Another quick and unnecessary analogy: this is like asking whether a
restaurant has Coke in the southern parts of the United States.  Coke is
generically used to describe all sodas.  In slightly less crazy cases it's
used to describe Coca-Cola products, but then you need to specify Diet Coke
vs regular Coke (e.g. Coca-Cola Classic).  In the case of health insurance,
imagine that Coca-Cola stocked ~100-200 difference lines of soda, all
vaguely similar but surprisingly different when it came to, say, cancer
treatment and other edge cases of low volume but high meaning.
The 80/20 or Pareto rule doesn't always apply well in health care, for the
very issue that health insurance is ideally something that few people have
to use.  So we may need to thinking about design that is robust enough to
handle edge cases because healthcare, itself, is concerned with optimizing
the care for relatively rare edge cases like cancer, mental health,
specialist visits, and so forth, and not the bulk of healthy people who
don't interact with the system other than routine subacute care.
On Mon, Jan 30, 2017 at 9:51 AM Glen-Skelton &lt;notifications@github.com&gt;
wrote:
&gt; Currently, Hospitals and patients are communicating in the simple form.
&gt; i.e. they are advertising that they accept Aetna or Blue Cross, etc… and
&gt; patients are searching for providers in their area who accept the same.
&gt;
&gt; Examples:
&gt; https://www.wellspan.org/provider-directory/provider-details/Adnan-Malik-MD-FACC-Cardiology-Gettysburg-PA/11111746
&gt;
&gt;
&gt; http://doctors.rush.edu/details/1167/ra-id-abdulla-pediatric_cardiology-chicago
&gt;
&gt; I feel Mr. Guidry’s recommendation to add
&gt; https://schema.org/acceptedPaymentMethod to Organizations with
&gt; "healthinsurance" would be more than acceptable for these situations as
&gt; they are now.
&gt;
&gt; From: Henry Wei, MD [mailto:notifications@github.com]
&gt; Sent: Sunday, January 29, 2017 10:29 AM
&gt; To: schemaorg/schemaorg &lt;schemaorg@noreply.github.com&gt;
&gt; Cc: Glen Skelton &lt;glen.skelton@connectcorp.com&gt;; Comment &lt;
&gt; comment@noreply.github.com&gt;
&gt; Subject: Re: [schemaorg/schemaorg] Proposal for medical/health/lifesci
&gt; vocab covering US Healthcare insurance networks (#1062)
&gt;
&gt; Probably not quite as elegant as folks think. Blue Cross Blue Shield
&gt; sounds as though it's one payment type -- like Visa or Mastercard. But
&gt; sadly it's not: it's just a company/organization. There are literally
&gt; thousands of unique contracts between US health insurers and
&gt; hospitals/doctors/providers that the data model needs to support. The
&gt; temptation is to say "yeah but let's just try to make it easy first" which
&gt; is a big technical debt incurred up-front, since insurance contract
&gt; eligibility isn't just about payment but rather also whether the patient's
&gt; health plan offers certain agreed-upon discounts for that health care
&gt; provider. Think of the discount contract more like thousands of virtual
&gt; discount clubs where you might get a 5% discount at Hertz depending on your
&gt; employer or affiliation group, but need a long CDP code to specify that
&gt; discount.
&gt;
&gt; &gt; On Jan 29, 2017, at 09:20, Thad Guidry &lt;notifications@github.com&lt;mailto:
&gt; notifications@github.com&gt;&gt; wrote:
&gt; &gt;
&gt; &gt; @mfhepp I think we need to step back and realize that there is a need
&gt; for acceptedPaymentMethods above the level of Offer and that can also help
&gt; @westurner answer his questions.
&gt; &gt;
&gt; &gt; I think often that consumers are worried or wondering if an Organization
&gt; allows for an acceptable form of payment.
&gt; https://schema.org/acceptedPaymentMethod But this is not only an issue
&gt; with MedicalOrganizations but anywhere you have a monetary transaction. We
&gt; can probably tackle the question more broadly and simply at the
&gt; Organization level for smaller organizations...."this Org accepts Cash,
&gt; Credit, Aetna, or BlueCrossBlueSheild" ...but for larger organizations each
&gt; particular Service Offered might want to have different
&gt; AcceptablePaymentMethods ?
&gt; &gt;
&gt; &gt; @mfhepp There's the need to handle simple cases better for small
&gt; organizations like a Chinese Restaurant that only accepts CASH. (why even
&gt; deal with Offer here, that's a pain...ALL of their offers are CASH only,
&gt; but we have no nice way for developers to code this.)
&gt; &gt;
&gt; &gt; A complex case, a radiological scan at a medical clinc that only accepts
&gt; Credit or HealthInsurance {acceptable insurance: "Aetna, BCBS")
&gt; &gt;
&gt; &gt; @westurner But to answer your question directly, I think just expanding
&gt; the expected values under https://schema.org/acceptedPaymentMethod and
&gt; adding "healthinsurance" might work for MedicalOrganizations.
&gt; &gt;
&gt; &gt; ...but I have serious doubts that keeping acceptedPaymentMethod only
&gt; under Offer (and not also Organization) will be broadly helpful to
&gt; consumers that do a search for "doctors in my area that accept
&gt; CheapoCowboys Insurance"
&gt; &gt;
&gt; &gt; —
&gt; &gt; You are receiving this because you were mentioned.
&gt; &gt; Reply to this email directly, view it on GitHub, or mute the thread.
&gt; &gt;
&gt;
&gt;
&gt; —
&gt; You are receiving this because you commented.
&gt; Reply to this email directly, view it on GitHub&lt;
&gt; https://github.com/schemaorg/schemaorg/issues/1062#issuecomment-275921086&gt;,
&gt; or mute the thread&lt;
&gt; https://github.com/notifications/unsubscribe-auth/AYNqZxS5nb1iDPKjGG8xhj4bk5pqwSffks5rXLBPgaJpZM4H65x0&gt;.
&gt;
&gt;
&gt; —
&gt; You are receiving this because you were mentioned.
&gt; Reply to this email directly, view it on GitHub
&gt; &lt;https://github.com/schemaorg/schemaorg/issues/1062#issuecomment-276081780&gt;,
&gt; or mute the thread
&gt; &lt;https://github.com/notifications/unsubscribe-auth/ACLkdyCUJeU4-TCPO3rvy9UaIvrleqQvks5rXfjxgaJpZM4H65x0&gt;
&gt; .
&gt;
#### new comment by 3344792 ####
I want to remind all that we have yet to make a clear disambiguation between the physician-person  and the physician-organization.  Within any physician-organization, the individual physician-persons may or may not participate with an insurance carrier.  There is also the issue of the [NPI number](https://npiregistry.cms.hhs.gov). CMS issues unique separate NPI numbers to the physician person **and** the physician organization.  So, we seriously need to make it crystal clear to webmasters what `Physician` represents.  To refresh:
### In the wild
[ `Physician` ](https://schema.org/Physician )is currently defined at schema.org as an organization/ Physician's office, and not the person.  As I have been saying for some time, there is already questionable/incorrect usage of `Physician` [in the wild](https://github.com/schemaorg/schemaorg/issues/807#issuecomment-144743762).  In fact, some of the most reputable portals and institutions are using `Physician`  in their Physician directory to represent the physician person, instead of  the organization entity. 
Even the example cited above by @Glen-Skelton  for [Dr. Malik](https://www.wellspan.org/provider-directory/provider-details/Adnan-Malik-MD-FACC-Cardiology-Gettysburg-PA/11111746) uses the `Physician` markup when this page is clearly about the physician-person, identification of his MedicalSpecialty, and the organization entities he is associated with.  If there is any doubt, the source code references his [INDIVIDUAL NPI number](https://npiregistry.cms.hhs.gov/registry/provider-view/1699829234), and not an organization NPI.  So, in a nutshell, AFAICT, some webmasters are (incorrectly) using `Physician` to represent the physician-person in their physician directory.
### Insurance and Clinical Trial vocabulary
And it's not just an issue with the scalability of Insurance vocabulary. We will run into this `Physician` person vs organization identity crisis with Clinical Trial vocabulary too.  More details found [here ](https://github.com/schemaorg/schemaorg/issues/280#issuecomment-253915688) about those distinctions, as well as my thoughts of how `MedicalSpecialty` lineage truly starts with the physician person , and not the physician organization. 
### What now?
The chickens have come home to roost ;-)
Are we going to address this via adding a new `Profession` type to the core (ala @thadguidry  [suggestion](https://github.com/schemaorg/schemaorg/issues/1410) and @jarnovandriel's [proposal](https://docs.google.com/document/d/151dHBdBcVJ6cW9uqT3ARrmLDFO9gPPSnh87ed4KC844/edit#heading=h.7vq5hoq3p6xi) ) ,  via [other mechanisms](https://github.com/schemaorg/schemaorg/issues/492#issuecomment-233254224) in the medical extension, or something else?
#### new comment by 25389671 ####
Regarding the misuse of Physician as pointed out here:  There is a large demand for “quality” metrics in the healthcare field by consumers, but since Person cannot be marked up with “ratings data,” however, sites have been resorting to using Physician since it falls under Organization which it can be.
From: Leeza Rodriguez [mailto:notifications@github.com]
Sent: Thursday, February 2, 2017 3:26 PM
To: schemaorg/schemaorg &lt;schemaorg@noreply.github.com&gt;
Cc: Glen Skelton &lt;glen.skelton@connectcorp.com&gt;; Mention &lt;mention@noreply.github.com&gt;
Subject: Re: [schemaorg/schemaorg] Proposal for medical/health/lifesci vocab covering US Healthcare insurance networks (#1062)
I want to remind all that we have yet to make a clear disambiguation between the physician-person and the physician-organization. Within any physician-organization, the individual physician-persons may or may not participate with an insurance carrier. There is also the issue of the NPI number&lt;https://npiregistry.cms.hhs.gov&gt;. CMS issues unique separate NPI numbers to the physician person and the physician organization. So, we seriously need to make it crystal clear to webmasters what Physician represents. To refresh:
In the wild
Physician &lt;https://schema.org/Physician&gt; is currently defined at schema.org as an organization/ Physician's office, and not the person. As I have been saying for some time, there is already questionable/incorrect usage of Physician in the wild&lt;https://github.com/schemaorg/schemaorg/issues/807#issuecomment-144743762&gt;. In fact, some of the most reputable portals and institutions are using Physician in their Physician directory to represent the physician person, instead of the organization entity.
Even the example cited above by @Glen-Skelton&lt;https://github.com/Glen-Skelton&gt; for Dr. Malik&lt;https://www.wellspan.org/provider-directory/provider-details/Adnan-Malik-MD-FACC-Cardiology-Gettysburg-PA/11111746&gt; uses the Physician markup when this page is clearly about the physician-person, identification of his MedicalSpecialty, and the organization entities he is associated with. If there is any doubt, the source code references his INDIVIDUAL NPI number&lt;https://npiregistry.cms.hhs.gov/registry/provider-view/1699829234&gt;, and not an organization NPI. So, in a nutshell, AFAICT, some webmasters are (incorrectly) using Physician to represent the physician-person in their physician directory.
Insurance and Clinical Trial vocabulary
And it's not just an issue with the scalability of Insurance vocabulary. We will run into this Physician person vs organization identity crisis with Clinical Trial vocabulary too. More details found here &lt;https://github.com/schemaorg/schemaorg/issues/280#issuecomment-253915688&gt; about those distinctions, as well as my thoughts of how MedicalSpecialty lineage truly starts with the physician person , and not the physician organization.
What now?
The chickens have come home to roost ;-)
Are we going to address this via adding a new Profession type to the core (ala @thadguidry&lt;https://github.com/thadguidry&gt; suggestion&lt;https://github.com/schemaorg/schemaorg/issues/1410&gt; and @jarnovandriel&lt;https://github.com/jarnovandriel&gt;'s proposal&lt;https://docs.google.com/document/d/151dHBdBcVJ6cW9uqT3ARrmLDFO9gPPSnh87ed4KC844/edit#heading=h.7vq5hoq3p6xi&gt; ) , via other mechanisms&lt;https://github.com/schemaorg/schemaorg/issues/492#issuecomment-233254224&gt; in the medical extension, or something else?
—
You are receiving this because you were mentioned.
Reply to this email directly, view it on GitHub&lt;https://github.com/schemaorg/schemaorg/issues/1062#issuecomment-277072935&gt;, or mute the thread&lt;https://github.com/notifications/unsubscribe-auth/AYNqZ3AtB90UcT4ZPLLih0dhxyxI_eP4ks5rYjvhgaJpZM4H65x0&gt;.
#### new comment by 3344792 ####
&lt;edited&gt; @Glen-Skelton   Individual physicians are being rated all over the web. It is not just their organization entity which is being rated.  We shouldn't be forcing webmaster to use work arounds to model this in their markup.
And in any event, the other issues still hold.
</t>
  </si>
  <si>
    <t>Add vocab to support markup of fact-checking sites</t>
  </si>
  <si>
    <t xml:space="preserve">The following markup is proposed for use by a collaboration amongst fact-checking sites.
It adds vocabulary around Review to make more explicit when these are from fact-checking sites:
- 1.) ClaimReview as a subtype of Review. "A fact-checking review of claims made in some creative work."
- 2.) claimReviewed as a property of ClaimReview. "A short summary of the specific claims reviewed in a ClaimReview."
- 3.) It uses the existing 'author' property on Review to indicate the organization behind the review.
- 4.) ~~It uses a new property, claimReviewSiteLogo on the (Claim)Review to indicate the fact-checking organization's logo.~~
- 5.) It uses the existing itemReviewed property to indicate the document that carries the claims being reviewed (which could include as shown here, offline newspaper articles).
# Example 
(updated for Feb 2017 but [original](https://gist.github.com/danbri/15b56c9847f2132aa912675e89e6fa2b) was close)
```
&lt;script type="application/ld+json"&gt;
{
    "@context": "http://schema.org",
    "@type":  "ClaimReview",
    "datePublished": "2014-07-23",
    "url": "http://www.politifact.com/texas/statements/2014/jul/23/rick-perry/rick-perry-claim-about-3000-homicides-illegal-immi/",
    "author": {
        "@type": "Organization",
        "url": "http://www.politifact.com/",
        "sameAs": "https://twitter.com/politifact"
    },
    "claimReviewed": "More than 3,000 homicides were committed by \"illegal aliens\" over the past six years.",
    "reviewRating": {
        "@type": "Rating",
        "ratingValue": 1,
        "bestRating": 6,
        "alternateName": "True",
        "image": "http://static.politifact.com/mediapage/jpgs/politifact-logo-big.jpg"
    },
    "itemReviewed": {
        "@type": "CreativeWork",
        "author": {
            "@type": "Person",
            "name": "Rich Perry",
            "jobTitle": "Former Governor of Texas",
            "image": "https://upload.wikimedia.org/wikipedia/commons/thumb/1/15/Gov._Perry_CPAC_February_2015.jpg/440px-Gov._Perry_CPAC_February_2015.jpg",
            "sameAs": [
                "https://en.wikipedia.org/wiki/Rick_Perry",
                "https://rickperry.org/"
            ]
        },
        "datePublished": "2014-07-17",
        "name": "The St. Petersburg Times interview [...]"
    }
}
&lt;/script&gt;
```
#  See also
-  https://github.com/ReportersLabDuke/Widget/  "A fact-checking widget developed by the Reporters' Lab at Duke University. Working in conjunction with fact-checking sites around the world, the Reporters' Lab has developed this widget to help fact-checkers with search engine optimization and provide shareable content for their articles."
  - example usage, http://www.politifact.com/texas/statements/2016/jan/06/donald-trump/donald-trump-incorrectly-says-ted-cruz-has-had-dou/
</t>
  </si>
  <si>
    <t xml:space="preserve">#### new comment by 170265 ####
Draft at http://pending.webschemas.org/ClaimReview
#### new comment by 170265 ####
Suggestions:
- Instead of 'twitter' as a property, use 'sameAs' with full URL.
- Can we use 'logo' of the Organization instead of claimReviewSiteLogo?
- What is "text": "True" for?
- The example has  "image" : "http://static.politifact.com/mediapage/jpgs/politifact-logo-big.jpg" on the Rating - seems redundant as that URL is already in there.
- sourceName should probably be just 'name', but we could distinguish the source article versus its publisher explicitly.
- Use 'jobTitle' rather than 'title' (for "Former Governor of Texas")
#### new comment by 170265 ####
Note that #271 proposes a Quotation type under CreativeWork, now implemented within the pending extension as http://pending.webschemas.org/Quotation ... this should plug in directly here.
#### new comment by 170265 ####
An update on adoption of this vocabulary, for those who might have missed it. If you inspect (via  in-browser element inspection) the post-Javascript DOM of URLs such as 
http://www.factcheck.org/2016/07/groundhog-friday-7/ 
http://www.politifact.com/truth-o-meter/article/2016/may/17/fact-checking-pro-clinton-super-pacs-attacks-donal/
https://www.washingtonpost.com/news/fact-checker/wp/2016/06/17/fact-checking-three-democratic-claims-on-assault-rifles-and-guns/
you will see Widget-injected JSON-LD using the ClaimReview type, and that augments the Rating item with (in the last case) a 'name' property that carries non-numeric codes, e.g. 
```
"reviewRating": {
   "@type": "Rating",
   "ratingValue": "2",
   "bestRating": "5",
   "name": "Two Pinocchios",
   "image" : "https://s3.amazonaws.com/share-the-facts/rating_images/washpo/washpo_pinnochios_2.png"
 },
```
See also https://github.com/ReportersLabDuke/Widget/ which has related widget code.
I mention this in part because of nearby discussion (#668 #915 and most recently #780) around the question of representing awards, "star ratings" (esp. for accomodation) and other endorsements, and how general vs domain specific we want various constructions to be. 
The point of overlap (beyond the general connection to the notion of Review and/or Rating) is that the fact checking sites have situations such as "Two Pinocchios" in which a well known (and site/provider-specific) informal but named code is applied to something. The broadly analogous situation with awards is that something is awarded "critic's pick", "x of the year" etc., which can be conceived of as a kind of rating. Meanwhile schema.org/Rating defaults to 5-point scales. 
Despite that discussion, my feeling is that ClaimReview has proved its worth and the design seems reasonably stable. I suggest we move it into the core (it is currently staged in pending.schema.org) to encourage further adoption.
#### new comment by 170265 ####
Given the relatively small number of sites in the fact-checking audience, I believe having politifact, factcheck.org and the Washington Post is excellent progress. I'll proceed with moving this into Core just as soon as we figure out how exactly to structure this technically (so that the old URLs are still useful). /cc @shankarnat @tmarshbing @chaals @nicolastorzec @scor @mfhepp @rvguha @vholland in case anyone cares to suggest another course of action.
#### new comment by 309976 ####
Just thought I'd mention that this proposal gets a mention in the recent [fullfact.org "State of Automated Factchecking" report](https://fullfact.org/blog/2016/aug/automated-factchecking/) in case that adds fuel to the fire of getting it moved into schema.org core.
#### new comment by 170265 ####
Oh, that is nice, thanks @bquinn. Makes a change from reading about "post factual" democracy...
#### new comment by 6901294 ####
For reference:
Google News suggests to use `ClaimReview` in their blog post [_Labeling fact-check articles in Google News_](https://blog.google/topics/journalism-news/labeling-fact-check-articles-google-news/) (link to pending) and in their [help about source labels (_Fact Check_)](https://support.google.com/news/publisher/answer/4582731#fact-checking) (link core, where the type does not yet exist).
#### new comment by 170265 ####
See also blog post with ideas around this from Leigh Dodds @ldodds https://twitter.com/ldodds/status/793538304981528576
#### new comment by 1192603 ####
Suggestion, it would be helpful to include a property for a link to a source for where the claim is made.  Most fact checking articles include such a link to an original piece of news reporting or a primary source that is the origin (or close to the origin) of the claim.
#### new comment by 6901294 ####
@thinkcontext The description of `ClaimReview` suggests to reference the work where the claim is made with the `itemReviewed` property.
For example:
```html
&lt;article vocab="http://schema.org/" typeof="ClaimReview"&gt;
  &lt;h2 property="name"&gt;Fact check: Foo (example.com)&lt;/h2&gt;
  &lt;div property="itemReviewed" typeof="Article"&gt;
    &lt;a property="url" href="http://example.com/articles/foo"&gt;&lt;cite property="name"&gt;Foo&lt;/cite&gt;&lt;/a&gt;
  &lt;/div&gt;
&lt;/article&gt;
```
Does this work for you?
#### new comment by 1192603 ####
I see, thanks for that clarification @unor 
#### new comment by 65864 ####
The use of sameAs in the example, seems kind of problematic, particularly in the context of reviews.
I might like Ricky Martin's home page, but not like Ricky Martin.
#### new comment by 78356 ####
How should the markup work when reviewing a claim that has spread around and is present on multiple URLs? We don't want to publish a `ClaimReview` for each of these sites.
Is using `sameAs` appropriate in this case? E.g.
```
...
    "itemReviewed": {
        "@type": "CreativeWork",
        "url": "http://example.org/example-1",
        "sameAs": [
                "http://example.com/example-2",
                "http://example.com/example-3"
        ]
    }
...
```
Or should one place multiple `itemReviewed` properties in one `ClaimReview`? Or are multiple instances of `workExample` the appropriate property, as the reviewed claim has many concrete URLs?
I don't necessarily want to identify the URLs as the same, only similar enough to warrant the same `claimReview`. 
#### new comment by 6901294 ####
@stefanw: Using multiple `itemReviewed` values should be the right way:
```json
    "itemReviewed": [
        {
          "@type": "CreativeWork",
          "url": "http://example.org/example-1"
        },
        {
          "@type": "CreativeWork",
          "url": "http://example.org/example-2"
        }
    ]
```
</t>
  </si>
  <si>
    <t>Proposal to make JobPosting a subtype of Demand</t>
  </si>
  <si>
    <t xml:space="preserve">/cc @chaals @rvguha @shankarnat @pmika 
@mfhepp has argued in #961 and #1054 that JobPosting naturally fits the definition of Demand, and should be marked as a subtype. 
@vholland has responded by arguing that http://schema.org/Demand carries many (Offer-like) properties that are not applicable and that the conceptual benefits of adding an explicit subtype to Demand would be outweighed by the usability impact. 
</t>
  </si>
  <si>
    <t>Add schema:PreOrderAction</t>
  </si>
  <si>
    <t xml:space="preserve">An order suggests that the thing being ordered is available. For legal reasons, this is different from a [pre-order](https://en.wikipedia.org/wiki/Pre-order), where the item is not yet available and no promise is made re: availability.
Hence a new `schema:PreOrderAction`.
</t>
  </si>
  <si>
    <t>Proposal: Additional Organization properties.</t>
  </si>
  <si>
    <t xml:space="preserve">## High Level
Currently, we have [schema:founder](https://schema.org/founder) as a property on [schema:Organization](http://schema.org/Organization). While that's great, there's a host of other individuals and organizations associated with a given Organization that aren't as easily modeled/captured right now. These include (but perhaps aren't limited to):
- **Investors**
  - Expected type: Person
  - Expected type: Organization
- **Board Members**
  - Expected type: Person
- **Advisors**
  - Expected type: Person
For what it's worth, the above is in (respective) prioritized order as far as commonality across all Organizations, in my opinion.
## Proposal
I propose that we introduce, at minimum, https://schema.org/investor and https://schema.org/boardMember properties, with optionally https://schema.org/advisor (if there's consensus that it's common enough to warrant being represented explicitly) to complement / be on-par with the existing https://schema.org/founder property.
## Explanation
Currently, the best way I can think to express these relationships are, from the **subject** side of the equation (where the subject in this case is an Organization), using the https://schema.org/member property in combination with a clever use of https://schema.org/OrganizationRole.
However, inevitably, context is lost in trying to model it in this way (a hacky workaround at best).
## Other Considerations, Misc
- I'm of the opinion that it makes sense for this to be a property off of the root https://schema.org/Organization type, as any/all of these properties might be defined for a more specific subtype (more than just https://schema.org/Corporation). For instance, EducationalOrganization, NGO, etc... could have investors.
- It'd be great to have a corresponding property(ies) on Person and/or Organization respectively to express the inverse relationship. For instance, something like:
  - `investorIn`
  - `boardMemberOf`
  - `advisorOf`
In regards to the above point, you might say: "Well you can model that right now, at least where a Person is the **subject** and an Organization is the **object** (eg. Jim invested in Acme Corp) using the https://schema.org/worksFor property and something like a https://schema.org/OrganizationRole or https://schema.org/EmployeeRole".
To that, I'd say:
- Using https://schema.org/OrganizationRole, you lose context. If you were to, say, use the https://schema.org/roleName property (or similar) to capture the relationship (eg. "Investor"), it makes it unnecessarily hard on both the producer and the consumer side to turn that into actionable intelligence.
- Using https://schema.org/EmployeeRole, I'm not sure I'd consider the role of investor, board member, or advisor to fit squarely into an "employee" relationship.
Accordingly, it _also_ **_might**_ make sense to introduce new subtypes of https://schema.org/OrganizationRole:
- https://schema.org/InvestorRole
- https://schema.org/BoardMemberRole
- https://schema.org/AdvisorRole
&amp;nbsp;
Just to reiterate and as a TL;DR, I believe some or all of the above proposed properties/relationships are common enough to be warranted explicitly and aren't easily expressed/modeled presently.
Looking forward to getting everyone's 2c! :moneybag: 
</t>
  </si>
  <si>
    <t xml:space="preserve">#### new comment by 694034 ####
Because there was a [recent exchange on the mailing list](https://lists.w3.org/Archives/Public/public-schemaorg/2016Jun/0028.html) where something along these lines came up organically, I just wanted to make a note for posterity.
Further, #383 was referenced as having some overlap (again, establishing a link between related issues for posterity).
For what it's worth, I've been heads down as of late and haven't had time to revisit this issue (as noted in the mailing list exchange, I've put in temporary vocabulary extensions in the meantime), but I'm still very eager to see something like this in the schema.org vocabulary at some point! 😄 
</t>
  </si>
  <si>
    <t>For works about an Event, add the ability to specify the time described</t>
  </si>
  <si>
    <t xml:space="preserve">In many cases, Articles, VideoObjects, etc are about a particular moment within an Event. Currently, there is no way to specify the time of the moment being discussed.
We should add a new property **contentReferenceTime** to CreativeWork to for this purpose. The property would expect the wall clock datetime of the moment as calculating the time elapsed within an event can be difficult. As an example:
```
{
  "@context": "http://schema.org/",
  "@type": "Article",
  "name": "Apple announces iPhone SE",
  "description": "New iPhone announced at 11:30 in California.",
  "about": {
    "@type": "Event",
    "name": "Apple's March 21 Announcements"
  },
  "contentReferenceTime": "2016-03-21T11:30:00-07:00"
}
```
</t>
  </si>
  <si>
    <t xml:space="preserve">#### new comment by 196849 ####
What if the article mentions two events, happening at different times?
#### new comment by 7691552 ####
Two events would be an issue, but I think that is just symptomatic of separating what is effectively information about an event out into a non-event type.
Would this not be better handled by more effectively describing part of an event with a type designed for the job.
```
Intangible &gt; EventPart
   startTime   DateTime
   endTime    DateTime
   duration     Duration
   partOfEvent   Event
```
Then for the use described:
```
{
  "@context": "http://schema.org/",
  "@type": "Article",
  "name": "Apple announces iPhone SE",
  "description": "New iPhone announced at 11:30 in California.",
  "about": {
    "@type": "EventPart",
    "startTime": "2016-03-21T11:30:00-07:00",
    "partOfEvent" {
        "@type": "Event",
        "name": "Apple's March 21 Announcements"
    }
  }
}
```
Potentially this more generic solution could also help some other Event based discussions that are underway at the moment, such as presentations within a conference;  sessions/innings in a sports event; acts within a theatre event.  In which case Event would benefit from a `hasEventPart` property.
#### new comment by 4692272 ####
@betehess I don't think we will be able to get into such detail that an Article can be about multiple events and also be able to pinpoint exact sub-parts of each event.
@Dataliberate I considered that, but it seemed like a lot of complexity with an additional type to pinpoint a time for the focus of the Article.
#### new comment by 7691552 ####
@vholland I see an Article about a specific part of an Event as a very narrow use case.  If we imagined that only Article would want to reference part of an Event I would agree with your proposal, and your analysis of what I suggested.  However there are many potential needs to reference such.  
I get the feeling that this could easily become one of those odd-ball very specific constructs that we will soon regret later.
#### new comment by 4692272 ####
@Dataliberate It is increasingly common on sites like nytimes.com and washingtonpost.com to have articles or updates about specific moments. For example, for the bombings in Brussels, the nytimes had http://www.nytimes.com/live/brussels-airport-explosions-live-coverage/ with updates all around the bombings. Some sites do not bother giving the updates headlines as the NY Times does. Instead, it is a list of timestamps.
#### new comment by 7691552 ####
@vholland I recognise the need you describe, although in the specific nytimes case you reference the time used is the time of the [update] article not necessarily the time of the event [part].
I do not see however, how that should cause us to implement a one-off simple single case solution that does not add any generic value to other similar cases.
As to Articles not potentially being about be about multiple events and be able to pinpoint exact sub-parts of each event.   That may well be true when you are thinking about articles in daily newspapers etc.  Broaden your scope to more scholarly articles or detailed analysis articles in a journal or Sunday Newspaper Supplement, it could be very possible.
Yes creating a new `EventPart` Type is a little more complex than just adding a property to CreativeWork; whilst adding little extra complexity to markup usage.   However it makes more modelling sense in associating parts of an event with the event itself instead on one specific non-event type that might reference it.  It also delivers generic benefit for all areas of the vocabulary that reference events, and potentially parts thereof.
#### new comment by 170265 ####
Events can already have parts (subEvent / superEvent). But that doesn't give the useful hint from @vholland 's design which is that the document is specifically talking about moment(s) within the larger event.  
You couldn't use CreativeWork + about + subEvent to distinguish between a post being about a battle that was part of WW-1, from being about a particular moment during an eventful day.
@betehess 's point is worth considering. If the constraint is being made that we're taking the primary or main topic, that ought to be reflected in the property's description. Alternatively, if the property is repeatable that ought to be made clear as well. 
BTW I am floating a new workflow idea: I've made an experimental 'pending' extension for proposed terms, and am testing it on this issue, hence http://pending.webschemas.org/contentReferenceTime
#### new comment by 170265 ####
OK this is "fixed" by virtue of being published in "pending", but I suggest we adopt the convention of leaving such issues open since we're soliciting feedback, discussion and deployment experience.
#### new comment by 170265 ####
Here is some feedback from Google based on our experience with this property so far:
&gt; Regarding http://pending.schema.org/contentReferenceTime
&gt; 
&gt; Our feedback on this proposed property is that 1.) it adds useful expressivity into schema.org and has a reasonably clear meaning. 2.) we saw relatively low uptake in our use of the property so far in trials with publishers. We think this is partly because it was not essential to our usecase or required by our application-level validation 2.) it is was often difficult to identify the specific correct time to use in the markup. In conclusion we believe it is worth including the property in schema.org but that it will likely remain at a relatively low adoption level.
&gt; 
&gt; Our use case is basically mapping pieces of content (e.g. sports highlight videos) to the time point in a game during which the events actually occurred. Since content may have a variable publish latency, the contentReferenceTime property would help us understand the actual time the content maps back to.
#### new comment by 170265 ####
My suggestion is that we keep this parked in Pending until it has a good accompanying example, at least capturing a 'breaking news' and/or sports usecase.
#### new comment by 170265 ####
/cc @vholland @nicolastorzec  @rvguha @shankarnat @tmarshbing @mfhepp @scor for comments/review. 
#### new comment by 170265 ####
We could add @vholland 's original example:
```
{
  "@context": "http://schema.org/",
  "@type": "Article",
  "name": "Apple announces iPhone SE",
  "description": "New iPhone announced at 11:30 in California.",
  "about": {
    "@type": "Event",
    "name": "Apple's March 21 Announcements"
  },
  "contentReferenceTime": "2016-03-21T11:30:00-07:00"
}
```
... although to be realistic I'd expect at least a URL for the article. Are there important cases where we're not just giving URL of an article but also of sections within it? I'd also welcome clarification on how it might be used with https://schema.org/LiveBlogPosting 
#### new comment by 4692258 ####
Should have plenty of liveblogging example for Apple's upcoming event this
week :)
#### new comment by 170265 ####
ping @betehess :)
#### new comment by 170265 ####
I'm adding the above example. Copying my git commit msg here,
&gt; /cc #1050 @vholland 
also @nicolastorzec who was asking about related patterns for NewsArticle,
or rather, suggesting that we document them better. It seems we did not
publish an example when contentReferenceTime was added to Pending.
#### new comment by 1728037 ####
+1 
ContentReferenceTime is a useful property for anchoring CreativeWork in time.
It's parallel to contentLocation...
#### new comment by 536250 ####
I have to disagree.
- "time" is an attribute of the subevent, not of the CreativeWork. I can already express the start-end time of a (sub)event, so it's better to make it out as a subevent then just say the work is `about` that subevent
- Once made as a subevent you can say more things about it, eg that a goal is scored at that moment, who scores it, and against whom
- As expressed (absolute time), this applies only to modern events but not to older historic events. Eg to say "the painting depicts the onset of battle X" or "the endspiel of chess game Y", I have to use subevents anyway
- So `contentReferenceTime` is basically a shortcut for those too lazy to make a subevent
- In any case, the relation of `contentReferenceTime` to `temporalCoverage` should be explained
#### new comment by 536250 ####
Looking above at the [Sep 3, 2016 example](https://github.com/schemaorg/schemaorg/issues/1050#issuecomment-244533574), it's obvious that "California" and "2016-03-21T11:30:00-07:00" pertain to the `Event`, not to the `Article`. The event happened at a certain time and place, and the article is about the event, not about that time and place
</t>
  </si>
  <si>
    <t>RDFa representation contains HTML comment with definition of "hasReleaseRegion" property</t>
  </si>
  <si>
    <t xml:space="preserve">The RDFa data model contains this HTML comment:
```
&lt;!-- orig proposal: --&gt;
&lt;!--    &lt;div typeof="rdf:Property" resource="http://schema.org/hasReleaseRegion"&gt;
  &lt;span class="h" property="rdfs:label"&gt;hasReleaseRegion&lt;/span&gt;
  &lt;span property="rdfs:comment"&gt;The place and time the release was issued.&lt;/span&gt;
  &lt;span&gt;Domain: &lt;a property="http://schema.org/domainIncludes" href="http://schema.org/CreativeWork"&gt;CreativeWork&lt;/a&gt;&lt;/span&gt;
  &lt;span&gt;Range: &lt;a property="http://schema.org/rangeIncludes" href="http://schema.org/CreativeWorkReleaseRegion"&gt;CreativeWorkReleaseRegion&lt;/a&gt;&lt;/span&gt;
&lt;/div&gt;
--&gt;
```
A `hasReleaseRegion` property and a `CreativeWorkReleaseRegion` type are currently not defined. Is here some proposal hidden, or can this comment be removed?
(For the HTML comment after this one, see PR https://github.com/schemaorg/schemaorg/pull/1043)
(For other music-related possible TODOs, one of which mentions `CreativeWorkReleaseRegion`, see https://github.com/schemaorg/schemaorg/issues/1041)
</t>
  </si>
  <si>
    <t xml:space="preserve">#### new comment by 170265 ####
This is probably the remains of some earlier draft of the music schema. 
Commenting out rather than deleting is an indication that this was me :) I remember little of the details though.
@vholland do you remember why we passed on this? Do you know of any reason the idea might be worth revisiting?
#### new comment by 4692272 ####
I believe it was renamed "releasedEvent" to have some symmetry with PublicationEvent, which already existed before the work on Music.
</t>
  </si>
  <si>
    <t>RDFa representation contains music-related TODOs</t>
  </si>
  <si>
    <t xml:space="preserve">The file `schema.rdfa` (live: http://schema.org/docs/schema_org_rdfa.html) contains some TODOs under the _Music_ section:
&gt; TODO: For discussion - If a MusicGroup can have a genre, why not any Organization?
&gt; 
&gt; Deprecating musicGroupMember in favour of member (already done, but site UI is not ideal; TODO: we should update any examples).
&gt; 
&gt; TODO: For discussion - do we need something like CreativeWorkContributionRole ?
&gt; 
&gt; TODO: broaden meaning or add 'album' to name? 
&gt; 
&gt; TODO: Add CreativeWorkReleaseRegion - or decide whether PublicationEvent does the job, and rename properties accordingly.
&gt; 
&gt; TODO: Person birthPlace, deathPlace. (check old historical-info proposal, make a converged design later).
I think, in case they are not obsolete, these should be tracked in this issue tracker here, instead of the RDFa file.
</t>
  </si>
  <si>
    <t xml:space="preserve">#### new comment by 6901294 ####
Related: https://github.com/schemaorg/schemaorg/issues/1044 (definition of `hasReleaseRegion` in HTML comment, which makes use of `CreativeWorkReleaseRegion`)
#### new comment by 170265 ####
Thanks, you are entirely right, the schema configuration file is the wrong place.  So the candidate issues are (or we can just address them here for now...)
- [ ] If a MusicGroup can have a genre, why not any Organization?
- [ ] Check examples for musicGroupMember (should be member)
- [ ] do we need something like CreativeWorkContributionRole ? (for music use case)
- [ ] broaden meaning or add 'album' to name? (regarding which term???) 
- [ ] Add CreativeWorkReleaseRegion - or decide whether PublicationEvent does the job, and rename properties accordingly.
- [ ] Use of Person birthPlace, deathPlace for music use cases, or need improved vocabulary (check old historical-info proposal)
</t>
  </si>
  <si>
    <t>Make 'encoding' and 'encodesCreativeWork' inverse properties</t>
  </si>
  <si>
    <t xml:space="preserve">https://github.com/schemaorg/schemaorg/issues/1030
</t>
  </si>
  <si>
    <t>Proposing a new type called "StageWork"</t>
  </si>
  <si>
    <t xml:space="preserve">Hello, 
I'm coming here to propose the creation of a new type called "StageWork".
This type would be a sub type of "CreativeWork" and would inherit its properties.
Additional properties could be proposed : 
- Genre : which kind of show it is (eg : theatrical show, musical show, dance show, puppets show, ...)
- Director : the person who directed the show
- Actor : the person who plays a role in the piece
- Choregrapher : the person who directed the choregraphies
- StageDesigner : the person who designed the stage set
- WardRobeKeeper : the person who designed and/or made the ward robe
- Origin or InspiredBy or AdaptedFrom : the original piece that inspired the show (in my example, the little red riding hood, from Charles Perrault)
All the more, some properties from other type would be usefull, as the "musicBy" property or "illustrator" property.
This type is usefull for all the stage group, such as theater groups, music groups, puppet groups, mime groups to talk about their production not necessarily linked to a specific event.
I tried to write some stuff for everybody to understand what I mean : [stageworkexample.txt](https://github.com/schemaorg/schemaorg/files/179382/stageworkexample.txt)
To see what it gets, just copy/paste the code in your html editor.
Thank you for your answers and suggestions.
Stéphane Reboul
</t>
  </si>
  <si>
    <t>reverse property of targetProduct</t>
  </si>
  <si>
    <t xml:space="preserve">`SoftwareSourceCode` has `targetProduct` taking `SoftwareApplication` for range.
However, unless I am missing something, there is no way for a `SoftwareApplication` to point to its source code. Maybe `targetProductOf` could be introduced (reverse property of `targetProduct`)
</t>
  </si>
  <si>
    <t>Create an inverse property for schema:citation (schema:citedBy)</t>
  </si>
  <si>
    <t xml:space="preserve">schema:citation : "A citation or reference to another creative work, such as another publication, web page, scholarly article, etc."
Proposal :
schema:citedBy : "Indicates a creative work, such as another publication, web page or scholarly article that cites this work"
Domain : schema:CreativeWork
Range : Text or CreativeWork
InverseOf : schema:citation.
Optionally, for consistent naming, a better name for schema:citation would be "schema:cites".
Use cases for schema:citedBy : legislation being cited in judgments, scholarly articles cited in other articles, blog post backlinks, etc.
</t>
  </si>
  <si>
    <t xml:space="preserve">#### new comment by 11330577 ####
+1. This is needed, in part, because Google Structure Data Testing Tool does not process `@reverse`.
#### new comment by 23151 ####
+1. Both for adding the inverse property `schema:citedBy` and for renaming `schema:citation` to `schema:cites`.
#### new comment by 46296 ####
We added @itemprop-reverse to micro data specifically for this use case. The RDFa property is @rev, and JSON-LD, @reverse. Maintaining inverse properties is an outmoded pattern, and makes reasoning more difficult. If SDTT is broken, it needs to be fixed, not needlessly extending the schema with inverse properties.
#### new comment by 7320889 ####
As far as I know @reverse works fine in the SDTT (at least it did so when I tested a JSON-LD script a couple of weeks ago).
Though in regards to @itemprop-reverse, anybody got any idea when/if it will be added to the HTML/microdata specs?
cc: @danbri, @thadguidry, @mfhepp  
#### new comment by 23151 ####
Thanks @gkellogg, makes a lot of sense. I suggest better documentation, e.g. in the places where a reverse property has been defined. Will close related https://github.com/schemaorg/schemaorg/issues/1536.
#### new comment by 170265 ####
+ @chaals re microdata + (todo, find robin berjon github id)
#### new comment by 38491 ####
I can help you on that todo @danbri. 🍭 💌 😗 
</t>
  </si>
  <si>
    <t>schema:encodesCreativeWork should be declared inverse of schema:encoding</t>
  </si>
  <si>
    <t xml:space="preserve">schema:encodesCreativeWork : The CreativeWork encoded by this media object.
schema:encoding : A media object that encodes this CreativeWork.
I don't see why they are not inverse of each other.
</t>
  </si>
  <si>
    <t xml:space="preserve">#### new comment by 6901294 ####
In case this finds agreement: https://github.com/schemaorg/schemaorg/pull/1039
</t>
  </si>
  <si>
    <t>Proposed new properties for Event</t>
  </si>
  <si>
    <t xml:space="preserve">I work as part of the Bioschemas project (see [this post](https://github.com/schemaorg/schemaorg/issues/1028) and the [website](http://bioschemas.org/)). After looking at the fields used in events across a sample of popular life science websites, we found that there are some fields with no equivalent properties in the Event type. These fields are applicable to a wide range of events, not just ones in life science.
We’d like to propose these fields as new properties for the Events type:
- **prerequisite** (Text): A list of prerequisites to be able to attend the event.
- ~~**fee** (Offer): Price of the event.~~ (see @Dataliberate's comment below)
- **accreditation** (Organization or Text): Type of accreditation or organisation that accredits the event.
- **eligibility** (Text): Defines the type of eligibility to attend this event e.g first come, first served.
- **capacity** (Integer): Available number of spaces.
- **contact** (Organization or Person): Main point of contact that can be contacted for general queries. This would be an event organiser or an administrator.
- **attachment** (URL): Any files or related websites which give more information about this event. e.g. flyers, third party sites handling tickets. 
- **socialMedia** (URL): Link to social media websites like Twitter or Facebook.
- **lastUpdate** (Date): Date when the event was last modified.
- **deadline** (Text): Deadlines dates for this event e.g. application deadline, poster submission, paper submission, early registration. 
- **acceptanceNotificationDate** (Date): Date for the host to confirm acceptance to applicants.
- **eventType** (Text): type of event (e.g. conference, seminar, launch).
- **topic** (Text): allows the use of a controlled vocabulary appropriate to a particular domain, and supplements keywords below.
- **keywords** (keywords): (not currently included in Event).
- **targetAudience** (Audience): Who the event is for.
- **spotlight** (boolean): Event highlighted by the event provider. Whether or not the event provider wishes to highlight this event as very important/significant or promoted.
- **programme** (Text or URL): A plan or schedule of activities or procedures the event will follow.
- **submitter** (Organization  or Person): The person or organization who submits an event to a repository or registry of events. 
- **hostInstitution** (Organization): The organization or institution responsible for hosting the event (not necessarily responsible for organizing). 
- **sponsor** (Organization): The organization or institutions providing sponsorship for the event. 
- **registrationStatus** (Registration Status): Enumerative type displaying the status of registration for an event. See the notes below.
You can find the rationale and research behind these suggestions in the proposed [Bioschemas Events specification](https://docs.google.com/document/d/12O8gsOuH2qHKpis6vTHxXExraNH5XZEnoilwNgWWgaQ/edit#). As I said, though, the proposed properties are generic enough to cover many types of events.
Alternatively, if there are existing properties we could use instead of suggesting new ones then please do let us know. Thanks!
</t>
  </si>
  <si>
    <t xml:space="preserve">#### new comment by 6901294 ####
&gt; **fee** (Offer): Price of the event.
`Event` has the [`offers` property](http://schema.org/offers) (expects an `Offer` as value), which can be used to provide the price for attending the event: "An offer to […] give away tickets to an event."
#### new comment by 658047 ####
I think that several of these proposed properties would be useful for describing educational courses (see #195 ). For example eventType (e.g. seminar, lecture, lab class), programme, prerequisite, eligibility, targetAudience, capacity all seem immediately relevant
I think accreditation might need clarification: is it the event that is accredited or does it mean that the event leads to some accreditation for the attendees?
#### new comment by 15261745 ####
@unor Thanks for that. I was thinking of a case where there is a regular fee but also a special offer (early bird registration or a discount for people belonging to a certain organisation). We were thinking of using `offers` for the latter (i.e. special offers) and then have `fee` for the normal price, to distinguish the two prices. But instead perhaps we could use the `priceValidUntil` property of `Offer` for time-based offers, or the [`discount`](https://schema.org/discount) property otherwise. 
@philbarker Yes, there's quite a bit of overlap there. It feels like there should be a parent type to inherit these more generic properties from, I mean a parent both of Event and of Course/EducationEvent. Otherwise the Event and Course/EducationEvent types could just share properties, even if it feels a bit redundant.
A radical alternative is to bundle them all together and forget about the course/event distinction. Just have a long list of properties you could use, some of which apply more to courses, some of which apply to events, but many of which apply to both. Anyway, I'll to catch up on discussions about this.
`accreditation`: yes, it is pretty ambiguous now that I look at it. A use case might be this: someone organises a conference about Microsoft SharePoint and how it is used in the education sector. Microsoft approve the conference, and allow to organiser to say they approve, but Microsoft don't organise the event or sponsor it financially. So Microsoft 'accredit' the event in the sense they guarantee the competence of the organiser and those taking part. Maybe that's still `sponsor`?
#### new comment by 658047 ####
@martin-nc No need common parent to get these properties in to the modelling of courses. We have modelled the delivery of a Course as a CourseInstance, which is a subtype of Event. If these properties are of Event are accepted by schema.org they will be available for describing courses.
Read my comment as a +1 for these properties on the basis that they will help describe courses. I could have been clearer about that.
#### new comment by 7691552 ####
On 17 March 2016 at 12:09, Martin Cook notifications@github.com wrote:
&gt; @unor https://github.com/unor Thanks for that. I was thinking of a case
&gt; where there is a regular fee but also a special offer (early bird
&gt; registration or a discount for people belonging to a certain organisation).
&gt; We were thinking of using offers for the latter (i.e. special offers) and
&gt; then have fee for the normal price, to distinguish the two prices. But
&gt; instead perhaps we could use the priceValidUntil property of Offer for
&gt; time-based offers,
&gt; 
&gt; The pattern already established for offers across Schema is to have an
&gt; Offer for each set of circumstances - time based, eligibility based, etc.
&gt; Introducing a separate ‘fee’ property would create an exception path which
&gt; would introduce confusion.  To cover the organisation based example you
&gt; quote, there may be a case for a more generic eligibility, or possibly
&gt; eligibleOrganization, property on Offer.
&gt; 
&gt; or the discount https://schema.org/discount property otherwise.
&gt; 
&gt; discount is a property on Order and is more appropriate for discount given
&gt; (which would have ben described in an offer or a manual adjustment on a
&gt; transaction of some sort)
&gt; 
&gt; ~Richard
#### new comment by 15261745 ####
@philbarker Thanks - I've  had a look on the [W3C Community page about it](https://www.w3.org/community/schema-course-extend/2016/03/16/progress-update-feb-mid-march/), and the CourseInstance approach looks like a good fix. 
@Dataliberate 
&gt; The pattern already established for offers across Schema is to have an Offer for each set of circumstances - time based, eligibility based, etc.
Thanks, that's great - I hadn't realised this. It looks like the `eligibleCustomerType` and `eligibleDuration` properties might do the job. I'll remove `fee` as a proposed new property. 
I knew discount was a property for Order but didn't know if it was possible to embed in Offer. As you say, it's not necessary anyway.
#### new comment by 658047 ####
@martin-nc on accreditation: for courses we have a use case where the searcher is concerned about the provenance of a course, e.g. the institution which is offering it or organisation/s which endorsed the course. I wonder if "endorsement" might be a better term than accreditation? 
#### new comment by 15261745 ####
@philbarker Sounds good to me. It's less ambiguous. I'll see if others are happy with that, too.
#### new comment by 671238 ####
&gt; The pattern already established for offers across Schema is to have an
&gt; Offer for each set of circumstances - time based, eligibility based, etc.
&gt; Introducing a separate ‘fee’ property would create an exception path which
&gt; would introduce confusion. To cover the organisation based example you
&gt; quote, there may be a case for a more generic eligibility, or possibly
&gt; eligibleOrganization, property on Offer.
&gt; 
&gt; Yes, that is exactly right and should be kept.
Note that you can also use multiple UnitPriceSpecifications on the very same order as long as they are characterized by non-overlapping constraints at the level of the http://schema.org/UnitPriceSpecification entities, e.g. using
http://schema.org/eligibleQuantity
http://schema.org/eligibleTransactionVolume
http://schema.org/validFrom
http://schema.org/validThrough
So the same offer can have multiple prices in different moments in time.
Some constraints must be put at the level of the offer, and then you must use multiple offers for different prices, e.g.
http://schema.org/areaServed
http://schema.org/advanceBookingRequirement
Some properties can be used both at the level of the offer and at the level of the price, depending on whether you want to constrain the offer, i.e. the fact that you are willing to transfer a bundle of rights on the thing, or constrain the price, i.e. the exact monetary compension asked. In theory (while not for rich snippets), you can also articulate an offer without specifying the price.
Martin
#### new comment by 15261745 ####
@mfhepp Thanks for your info on that. I hadn't explored the "Thing &gt; Intangible &gt; StructuredValue" path with regard to prices. I wasn't aware of the detail you could go into about them!
#### new comment by 17551111 ####
From my experience of course fees for the on-course.eu project, it’s incredibly difficult to deal with all the different variations that occur. There can be fees for EU and non-EU students, an academic rate and industry rate, fees can include or exclude VAT, can include accommodation or not….. list goes on. Even free courses can be difficult to define. Happy to advise on pros and cons for solutions proposed.
Claire
#### new comment by 671238 ####
Well, the pricing mechanisms in schema.org and the option to model bundles using http://schema.org/TypeAndQuantityNode should provide most of the vocabulary for even very advanced use-cases.
---
martin hepp  http://www.heppnetz.de
mhepp@computer.org          @mfhepp
&gt; On 18 Mar 2016, at 10:16, clairejohnson20 notifications@github.com wrote:
&gt; 
&gt; From my experience of course fees for the on-course.eu project, it’s incredibly difficult to deal with all the different variations that occur. There can be fees for EU and non-EU students, an academic rate and industry rate, fees can include or exclude VAT, can include accommodation or not….. list goes on. Even free courses can be difficult to define. Happy to advise on pros and cons for solutions proposed.
&gt; 
&gt; Claire
&gt; 
&gt; Claire Johnson
&gt; 
&gt; Training Information &amp; Liaison Officer
&gt; 
&gt; EMBL- European Bioinformatics Institute
&gt; 
&gt; Wellcome Genome Campus
&gt; 
&gt; Hinxton, Cambridge
&gt; 
&gt; CB10 1SD
&gt; 
&gt; UK
&gt; 
&gt; +44 (0)1223 494 566
&gt; 
&gt; mailto:claire@ebi.ac.uk claire@ebi.ac.uk
&gt; 
&gt; http://www.ebi.ac.uk/training www.ebi.ac.uk/training | https://twitter.com/EBItraining @EBItraining | http://www.ebi.ac.uk/training/webinars Have you seen our webinars?
&gt; 
&gt; Join us at the http://www.embl.de/training/events/2016/LLL16-01/index.html EMBL conference on Lifelong Learning in the Biomedical Sciences 5-7th July 2016
&gt; 
&gt; From: Martin Cook [mailto:notifications@github.com] 
&gt; Sent: 18 March 2016 08:54
&gt; To: schemaorg/schemaorg schemaorg@noreply.github.com
&gt; Cc: clairejohnson20 claire@ebi.ac.uk
&gt; Subject: Re: [schemaorg] Proposed new properties for Event (#1029)
&gt; 
&gt; @mfhepp https://github.com/mfhepp Thanks for your info on that. I hadn't explored the "Thing &gt; Intangible &gt; StructuredValue" path with regard to prices. I wasn't aware of the detail you could go into about them!
&gt; 
&gt; —
&gt; You are receiving this because you are subscribed to this thread.
&gt; Reply to this email directly or view it on GitHub https://github.com/schemaorg/schemaorg/issues/1029#issuecomment-198262094 https://github.com/notifications/beacon/AQvPB3Cken7IHXyDvphZm7o8DXU45q6Bks5pumg1gaJpZM4Hx1lR.gif 
&gt; 
&gt; —
&gt; You are receiving this because you were mentioned.
&gt; Reply to this email directly or view it on GitHub
#### new comment by 17551111 ####
Again, the on-course.eu team have had many discussions on accreditation and related terms as there are lots of ambiguities. 
Any true accreditation will be audited by an official/authoritative body and will have full documentation. We’ve only used the term ‘university accreditation’ as this is universally understood. But for bioschemas you will probably need the wider ‘accreditation’ term.
Other terms such as endorsement/endorsed by, recognition/recognised by, recommended, approved by etc. are much looser and mean different things depending on the organisation. For anything other than university accreditation, we decided to use ‘recognised by’ as it is the loosest term but could encompass the other terms.
Claire
#### new comment by 15261745 ####
So after taking Phil's and Claire's comments into account, and a bit of research, it looks like there could be two properties:
1. Accreditation: this has a specific meaning in higher education.  It involves a formal procedure where the organiser or organisation needs to meet specific requirements (see [https://en.wikipedia.org/wiki/Higher_education_accreditation](https://en.wikipedia.org/wiki/Higher_education_accreditation)). This meaning has been discussed in the context of schema.org already (see [this thread from 2012](https://groups.google.com/forum/#%21topic/lrmi/hS0FFFzoCTk)), but I can't see that anything was added to schema.org as a result, or in the new [course proposal](http://course.schema-course-extend.appspot.com/Course). Perhaps I've missed it?
2. 'Recognised by'/'Endorsed by': informal approval.
The question is: is the accreditation property as defined in 1 too obscure to use on schema.org, and would one generic property be better? As Phil says, maybe 'accreditation' implies the event is a course with an 'accredited' certificate at the end, so it may be ambiguous for some.
#### new comment by 335486 ####
I'd find the following proposed properties useful for describing conference events:
- topic (for conference presentation events)
- deadline (for conference Call for Papers/Presentations)
- spotlight (for conferences with large numbers of presentations, i.e. multi-day, multi-track)
#### new comment by 13315406 ####
On a similar issue (#1275) I just commented that _topic_ could be handled by [_about_ ](http://schema.org/about).  _about_ currently covers a similar multitude of subject/topic/theme relationships on CreativeWork, that are also associated with events.
_deadline_ would probably be better named _submissionDeadline_.
Not sure what you mean by _spotlight_ but it seems to refer to things that would be described as [subEvent](http://schema.org/subEvent)s
#### new comment by 4714748 ####
I don't understand spotlight either :(
dueDate is a pretty general concept - it covers invoices and things as well as conference submissions.
#### new comment by 335486 ####
@RichardWallis on the proposed deadline (Text) property, I prefer your suggestion of submissionDeadline (Date) property  or perhaps a submission (Event) property so that along with the submission date a name, description and url could also be given. 
#### new comment by 15261745 ####
@RichardWallis, @chaals: I think the idea behind 'Spotlight' was to highlight a subevent that has a special status. Let's say you had a two-day conference about tree surgery. The conference includes a series of talks, and a keynote lecture by world-famous tree surgeon Joe Bloggs. This lecture is one of the main selling points of the conference, and isn’t just a normal ‘subEvent’. Ideally, it would be highlighted in a [Rich card or Rich snippet](https://webmasters.googleblog.com/2016/05/introducing-rich-cards.html) so people would see Joe Bloggs’ name in their search results. You would then give this talk the ‘Spotlight’ property.   
@ptrelford and all: I wonder if the deadline issue isn’t a broader one in schema.org. There’s the [paymentDueDate](https://schema.org/paymentDueDate) property for Invoice and Order, but not a more generic ‘DueDate’ property that I can find. Would it be better to take @chaals' suggestion and propose a generic DueDate property that can be used across more types than just Event?
We didn’t include the ‘About’ property because it doesn’t appear in the [Event type](https://schema.org/Event), among the properties inherited from ‘Thing’. ‘Event’ also doesn’t appear in the ‘Used on these types’ list on the [‘About’ page](https://schema.org/about). If it’s okay to use it, though, then that would be fine. I’m not sure how strict schema.org is about these things.
</t>
  </si>
  <si>
    <t>Introducing Bioschemas: promoting schema.org in the life sciences</t>
  </si>
  <si>
    <t xml:space="preserve">The life science research community comprises a large number of diverse organisations consuming and/or producing data on the web. The community is very active in adopting standards and common APIs for specific types of data, but there isn’t a standard lightweight format that these organisations use to publish all their information, and many don't have the resources or expertise to create APIs for others to access their data.
[Bioschemas](http://bioschemas.org/) is a project to promote the use of Schema.org markup in life sciences, as a way to address this. We are hoping to encourage life science organisations to adopt Schema.org markup, since it doesn’t require programming skills, it is widely adopted and well documented, and it makes sense anyway for SEO. We could then scrape web pages to access what will then be consistently formatted information.
Organisations involved in Bioschemas include [ELIXIR](https://www.elixir-europe.org/), [Pistoia Alliance](http://www.pistoiaalliance.org), [GOBLET](http://mygoblet.org), [TeSS](https://tess.elixir-uk.org), [BioSharing](https://biosharing.org) and [BBMRI](http://bbmri-eric.eu/). (I work for ELIXIR, an organisation that is funded by European governments to build a sustainable infrastructure for life science information. It is one of the founders of Bioschemas.)  
Bioschemas aims to create specifications for each type needed in the life sciences. Each specification will contain:
1. The Schema.org properties to be used to describe each type (Event, Organization etc). This may contain new properties to be proposed to the Schema.org community.
2. Recommendations on how to use the Schema.org properties. We include features such as controlled vocabularies, cardinality (is one value expected or many?), and minimum fields. Notice that these features are not supported by Schema.org, so will not be discussed here. It is an extra layer of detail that we are asking life scientists to add. We are not asking the Schema.org community to support the concepts.
Here is an example: the [specification for 
events](https://docs.google.com/document/d/12O8gsOuH2qHKpis6vTHxXExraNH5XZEnoilwNgWWgaQ/edit#).
Our general approach is to:
- Be inductive and empirical. Discover what information people are already producing in life science and match these to existing types and properties in Schema.org.
- Use the existing Schema.org properties and types as much as possible.
- Where that’s not possible, then keep the required new property or type as abstract as possible (i.e. not specific to life science) and propose a new property or type to the Schema.org community. For example, if there was a demand for a property ‘PhD supervisor’ on Person, then we could abstract that to ‘mentor’ or ‘teacher’ so that it is applicable and useful beyond life science.
- Be open throughout the process. Any new type or property proposal will obviously be discussed here, but anyone who is interested in applying Schema.org to life science is also welcome to join us on [Github](https://github.com/BioSchemas), comment on the specifications and join our mailing lists.
- Use what we create. See the use case below.
**Example use case:** A small marine metagenomics research group publishes its events on its website. These get limited publicity because the website isn’t well used. They don’t have the time or expertise to create an API and haven’t got an iCal feed.
Then they code their events with Schema.org markup through a plugin for a popular open source CMS (Wordpress, Joomla, Drupal) or through an online Schema.org markup generator. We write a script to scrape their site and add their events to a database of other life science events (an events portal).
We write a Javascript widget that can query this database, and can be easily embedded into the institute’s website. The institute copy and paste the widget code into their site and set a simple configuration option to show only marine metagenomics events. Now their own events are publicised across the life science community via the events portal, and they get to embed other events of interest to their specialist audience on their own site.
Sorry for the long post, but we’ll be posting to this community in the next few weeks, so I thought I’d give some background! Anyway do let us know if you have any thoughts on the project. 
</t>
  </si>
  <si>
    <t xml:space="preserve">#### new comment by 11330577 ####
I note in your email the plan to use BioJS. I took a quick peak and see some overlap with d3.js. Many of us have significant investment in d3.js education and libraries. You may wish to consider complementing d3.js rather than taking a a potentially orthogonal approach.
#### new comment by 2062396 ####
BioJS is technology agnostic so you can use any JavaScript library you like like d3. If you see some of the BioJS components some of them are built using d3. BioJS is meant to facilitate discovery, build community and introduce best practices for javascript visualisation in life sciences. So definitely we are looking for a complementing approach.
#### new comment by 15261745 ####
@jaygray0919 Sorry for the late reply. The goal of Bioschemas is to encourage the use of schema.org markup in life sciences, at least for some types of content (e.g. events, organisations, people). Other than that it is entirely technology agnostic. It's not in its scope to nudge people towards using a particular technology for harvesting, analysing or visualising the marked up information. The javascript example I gave was simply for illustration, to show how the information could be re-purposed if it was coded consistently.
Sorry if it looked like I was pushing any technology here. We absolutely don't want to re-invent the wheel and ignore the work other people have done!
#### new comment by 1506863 ####
So I think it's natural we have a new group for "Tool": it's always been in ELIXIR / bio.tools plan to extend schema.org in a bio.tools-compatible way.  How do I make a start with this?  @rajido - what practical steps should I take?
#### new comment by 15261745 ####
@joncison (If you don’t mind me jumping in here) I’ll email you about your question, but in general if anyone is interested in having a new class/type in Bioschemas then they can just email all@bioschemas.org, or open a new [Github issue](https://github.com/BioSchemas/bioschemas/issues). 
This is the process we've been using so far (adopted to apply to tools):
1. Look at how other people describe tools. This involves visiting sites that host or list tools and note  the fields/properties used by each site to describe the tools. For example, [here is a spreadsheet](https://docs.google.com/spreadsheets/d/1RE2JBaFz_i1uo_nRA7swDBNZG5BodmcbXo5V_jScsTo/edit#gid=0) we used for the Events specification.
2. Look for common properties used across websites and come up with the most important properties shared by most sites. You can also think if there are other properties missing, and consult with the Tools community to see if these missing properties would be useful.
3. Look at schema.org and see if there is a type that fits what you want. You might want to browse the [list of ‘types’ on schema.org](https://schema.org/docs/full.html) to see which might be possibilities.  I'd imagine it'd come under CreativeWork. There is [WebApplication](https://schema.org/WebApplication), for example.
4. See if you can match the properties of this type to the properties you need. We can always ask the schema.org community to adopt new properties if they don’t already exist. We’ve got more chance of schema.org adoption if we keep to what’s there already, and any new suggestions are kept as generic as possible, so they’re useful across domains.
5. Compile a specification like the [Events one](https://docs.google.com/document/d/12O8gsOuH2qHKpis6vTHxXExraNH5XZEnoilwNgWWgaQ/edit#) and open it to comments to people who you think might be interested, and to the schema.org community.
6. Start using the specification in the real world!
You are welcome to lead this process for tools or delegate to whoever you see fit, and I can help too. We hope to have instruction on our website soon. 
#### new comment by 1506863 ####
Thanks a lot!  Really helpful.  The good news is that 1. and 2. are done and resulted in https://github.com/bio-tools/biotoolsxsd, which leaves 3 - 5.  As for 6, we'll need a new registration mechanism in bio.tools to cope.  
You could help a lot by prodding me, in case this thread goes cold.
#### new comment by 170265 ####
On the datasets side of things, you might care to look at these proposed changes I have just merged into our draft next release: 
https://github.com/schemaorg/schemaorg/pull/1247 -&gt; http://webschemas.org/docs/releases.html#g1083 
These largely come from considerations around improving the usability of our Dataset and its integration with the rest of schema.org, in particular aiming for adoption by scientific dataset publishers including lifesciences. Feedback welcomed here or in #1083.
</t>
  </si>
  <si>
    <t>schema.org/TermsOfService</t>
  </si>
  <si>
    <t xml:space="preserve">I've realized that there is no Schema.org vocabulary for Terms of Use, or Terms &amp; Conditions. 
Having such a vocabulary would be good to allow to markup the terms of use on websites.
Some crowdsourced initiative do exist, such as ToS;DR (https://tosdr.org/topics.html#topics), but letting webmasters flag their ToS, and Conditions of Use would be way more powerful.
Properties:
- Name of the legal entity
- Topic of the clause "legal period for cause of action"
- Full text of the clause "Any action against **\* must begin within one year after the cause of action accrues. If not, the cause of the action is considered as permanently barred."
- Summarized content of the clause "Reduction of legal period for cause of action"
- …
Use cases: 
- enabling automated monitoring of changes to Terms and Conditions
- enable automatic extraction and analysis on a large scale...
</t>
  </si>
  <si>
    <t xml:space="preserve">#### new comment by 170265 ####
The closest is http://schema.org/license but historically we have been wary of getting into this kind of territory at schema.org, in part to avoid confusing (potentially complex) schema.org markup with the very simple and widely understood robots.txt conventions.
#### new comment by 1689815 ####
I do agree that I can become complex. Being just able to flag the Terms of Service as a whole would be the safest first step.
</t>
  </si>
  <si>
    <t>broaden warranty to Service ?</t>
  </si>
  <si>
    <t xml:space="preserve">[ title is self-explanatory ]
</t>
  </si>
  <si>
    <t xml:space="preserve">#### new comment by 6901294 ####
For reference: Currently the `warranty` property has `Demand` and `Offer` as domain.
In https://github.com/schemaorg/schemaorg/issues/316 @mfhepp said:
&gt; I would only potentially object attaching warrantyPromise [note: later superseded by `warranty`] to Product or Service directly, because the warranty promise is bound to the context of a commercial transaction.
#### new comment by 170265 ####
Where http://schema.org/warranty is the new name for http://schema.org/warrantyPromise, btw.
This makes sense to me. @mfhepp @scor @chaals @shankarnat @pmika @vholland @rvguha ?
#### new comment by 4692272 ####
+1
#### new comment by 170265 ####
ping @mfhepp et al. - any view?
#### new comment by 170265 ####
@radusi - can you give some example of a Service or Product) where there is a warranty / WarrantyPromise that applies universally, without being contextualised to a transaction (i.e. Offer/Demand).
#### new comment by 671238 ####
I strongly recommend to keep the current, contextualized approach, because even manufacturer warranties are typically dependent on the country of purchase. With the route via Offer, we can constrain the region of the offer and thus keep such detail.
We might want to extend the modeling of warranties by a property for indicating whether it is provided by the dealer or the manufacturer, like warrantyProvider with a domain of WarrantyPromise and a range of Text or Organization.
Martin
---
martin hepp  http://www.heppnetz.de
mhepp@computer.org          @mfhepp
&gt; On 04 Apr 2016, at 23:52, Dan Brickley notifications@github.com wrote:
&gt; 
&gt; @radusi - can you give some example of a Service or Product) where there is a warranty / WarrantyPromise that applies universally, without being contextualised to a transaction (i.e. Offer/Demand).
&gt; 
&gt; —
&gt; You are receiving this because you were mentioned.
&gt; Reply to this email directly or view it on GitHub
</t>
  </si>
  <si>
    <t>Add broadcastFrequency to BroadcastService to specify the over the air frequency</t>
  </si>
  <si>
    <t xml:space="preserve">Authors have the ability to specify the channel a radio/TV broadcast uses on a particular service, but there is no way to specify the over the air frequency (e.g. 107.5 MHz for a radio station or 66 MHz for TV).
BroadcastService should have a "broadcastFrequency" property allowing either TEXT or a QuantitativeValue.
</t>
  </si>
  <si>
    <t>#### new comment by 4692272 ####
See pull request #1019 
#### new comment by 170265 ####
Sounds plausible to me. All your examples are unitCode "MHZ", looking at https://github.com/schemaorg/schemaorg/pull/1019/files ... what other codes are potentially applicable? 
I was wondering - would the mixed-case "MHz" be more conventional? But according to /unitCode and the subset/excerpt at http://wiki.goodrelations-vocabulary.org/Documentation/UN/CEFACT_Common_Codes ... it seems 'MHZ' is correct. I'd suggest including "MHZ" (and any others) in the property definition, to avoid people chasing around downloading UN/CEFACT spreadsheets.
#### new comment by 170265 ####
nearby, but this stuff always confuses me, http://www.vlf.it/frequency/bands.html 
#### new comment by 170265 ####
I pinged Yves Raimond @moustaki on Twitter https://twitter.com/moustaki/status/710151533279576064 who responds:
&gt; ":-D That looks great! I wonder if we might need something extra for e.g. DVB-S - @njh do you know?"
(... where @njh conveniently has the same nick on Github; hi :)
If this is to cover TV too, we ought to get another example added for that (later if not immediately)
#### new comment by 38734 ####
Hi!
Yes, digital broadcast systems are a bit more complex than analogue - need various broadcast parameters, not just the frequency. For TV, the Local Channel Number / LCN could be useful but you also have to describe the service that it is being broadcast on.
Describing this kind of thing for Radio has been done in this ETSI specification:
http://www.etsi.org/deliver/etsi_ts/102800_102899/102818/03.01.01_60/ts_102818v030101p.pdf
Which the BBC publishes its FM and DAB services here:
http://radio-service-information.api.bbci.co.uk/radiodns/spi/3.1/SI.xml
(I would love to convert this to JSON-LD)
This is something that also isn't handled very well in the BBC's Programme Ontology but it is something that Tom Grahame is looking into. So not a simple answer but I would say that ideally there would be a lot more to describe this type of thing with schema.org.
It would be fantastic to be able to use this to go from Broadcast &lt;-&gt; IP and back.
nick.
#### new comment by 170265 ####
Thanks @njh. #1019 is the current basic proposal from @vholland  - I believe it was only intended to address analogue scenarios at this stage. Can you see a path towards doing something simple now and evolving it to become more expressive over time? I'd like to understand whether we should plan to merge this into the next release, or postpone it for further discussion / tweaks.
#### new comment by 38734 ####
If you can add an 'bearer' entity type, then it should give enough flexibility to model various different distribution types.
How about something like this ?
```
@prefix rdf:   &lt;http://www.w3.org/1999/02/22-rdf-syntax-ns#&gt; .
@prefix s:     &lt;http://schema.org/&gt; .
@prefix bbc:   &lt;http://www.bbc.co.uk/services/&gt; .
bbc:radio4 rdf:type s:BroadcastService;
  s:name "BBC Radio 4";
  s:bearer [
    rdf:type s:FMRadio;
    s:frequency 93.5
  ] .
```
I think the Modulation type ("FM") is more important than the band or frequency unit.
Creating a bearer type of 'FMRadio' would imply a unit of MHz and modulation type of Frequency Modulated.
#### new comment by 170265 ####
@vholland can you take a look?
We'd need the names to be more broadcast-oriented since schema.org is a (big) flat namespace.
Looking for information about analogue to digital switchovers I only found https://en.wikipedia.org/wiki/Digital_switchover_dates_in_the_United_Kingdom ... which seems only about TV and not radio.  I understand we are covering both here.
Can we usefully add broadcastFrequency immediately (this/next week) and work out this more complex multi-term addition with more time for research? 
#### new comment by 38734 ####
Yup, changing terminology should be straightforward.
I am sure just having `broadcastFrequency` would be useful to someone -  although not certain of the application.
Wether it is worth releasing this, with the knowledge that the data would have to change in a future, I don't know...
#### new comment by 4692272 ####
I don't understand the question.
At least for terrestrial radio, broadcastFrequency is useful. For other types of broadcast (TV and satellite radio), we may need other properties. We can probably work on those in a subsequent release.
#### new comment by 4714748 ####
broadcastFrequency is useful, if we know the units.
@njh, if we know the broadcastType - FMradio, VHFanalogueTV, FancySatelliteServiceWithOwls - for modelling the things that we _know_ will we have to add anything in the future, or is it just a question of adding information for new types of service?
#### new comment by 38734 ####
Typically Radio and TV broadcasts will be transmitted on multiple frequencies, protocols and mediums.
And it is useful to be able to associate extra information to the broadcastFrequency property - therefore I think it makes a lot of sense to have a new entity type 'BroadcastBearer', which can be used to gather these properties together. Examples would be AM/FM, frequency units, RDS identifiers, transmitters...
I guess it would be possible to start with just having a broadcastFrequency with a unit of kHz.
BBC Radio 4 is on around 50 FM frequencies and a smaller number of AM frequencies.
Using Absolute Radio as a smaller example:
- 92.5 Mhz = 92500 kHz
- 105.8 MHz = 105800 kHz
- 1215 kHz
For typical services, it could be inferred that the higher frequencies use Frequency Modulation and the lower frequencies using Amplitude Modulation.
#### new comment by 4714748 ####
&gt; For typical services, it could be inferred that the higher frequencies use Frequency Modulation and the lower frequencies using Amplitude Modulation.
Yes. But I would rather not rely on such inferences - what happens when someone tries to describe TV signals, or amateur radio?
#### new comment by 38734 ####
Yup, I agree. That is why I think a new entity type is needed.
#### new comment by 671238 ####
Why don't you use http://schema.org/QuantitativeValue as the range for the frequency property?
This will allow any common unit of measurement (kHz, MHz, GHz have UN/CEFACT Common Codes) and you can attach additional meta-data like modulation details either via 
- the description property, 
- via http://schema.org/valueReference pointing to a http://schema.org/QualitativeValue, or
- via http://schema.org/additionalProperty
It's all there, thanks to the GoodRelations meta-model inside ;-)
Martin
PS: Note that modulation can mean a whole lot more than just FM vs. AM for your local radio station; think of SSB or digital modes in ham radio or see https://en.wikipedia.org/wiki/Modulation.
---
martin hepp  http://www.heppnetz.de
mhepp@computer.org          @mfhepp
&gt; On 06 Apr 2016, at 17:21, Nicholas Humfrey notifications@github.com wrote:
&gt; 
&gt; Yup, I agree. That is why I think a new entity type is needed.
&gt; 
&gt; —
&gt; You are receiving this because you are subscribed to this thread.
&gt; Reply to this email directly or view it on GitHub
#### new comment by 4692272 ####
I don't understand. The pull request does use QuantitativeValue.
#### new comment by 671238 ####
@vholland 
Sorry, I just saw the example above in which the frequency is a plain literal. But my other points re representing modulation and other additional characteristics hold
BTW, you set the range to QuantitativeValue OR Text - why not Number?
#### new comment by 4692272 ####
I am fine with adding Number, but used Text because many stations in the US use values like "107.5 FM or 1030 AM".
#### new comment by 38734 ####
The problem with using a text value of "107.5 FM" is that it stops being structured data.
It is no-longer possible to use the data to find all the radio stations on FM without parsing the text.
Or automatically tuning the receiver in your phone based on the data on the website...
#### new comment by 4714748 ####
Yeah, I'd like to have enough structure so we don't expect to have to parse text for straightforward cases.
#### new comment by 4692272 ####
I updated pull request #1019 to include a BroadcastFrequencySpecification where one can specify the value and modulation of the frequency. An example would be:
```
&lt;script type="application/ld+json"&gt;
{
  "@context":"http://schema.org",
  "@type":"BroadcastService",
  "name": "WBZ-AM",
  "broadcastDisplayName": "WBZ NewsRadio",
  "broadcastFrequency": {
    "@type": "BroadcastFrequencySpecification",
    "broadcastFrequencyValue": 1030,
    "broadcastFrequencyModulation": "AM"
  }
}
&lt;/script&gt;
```
#### new comment by 671238 ####
Note that in some contexts of radio frequency transmissions, "broadcast" is too specific a term. broadcasting is one form of transmission, but not the only one. For instance in ham radio and likely other forms of radio communication, broadcasting is typically not allowed as a form of RF transmission.
We might want to model the whole approach on the basis of terms applicable to a broad set of radio frequency transmissions so that it will also fit ham radio, Internet-of-Things, geocaching, radio navigation beacons, etc.
Also, "broadcastFrequencyModulation" is not a really good name, because it is not always the frequency of the carrier that is being modulated, but it can also be a multitude of other aspects. On-off keying turns on and off the carrier wave, phase-shift keying changes the phase of the carrier wave, etc.
In fact in your example of an AM station, it is the amplitude and not the frequency of the carrier wave that is modulated.
And where is the unit in broadcastFrequencyValue? It can be kHz, MHz, GHz at least.
So maybe just RadioFrequencySpecification 
with 
radioSignalFrequency Number of QuantitativeValue
radioSignalModulation Text or QualitativeValue
?
#### new comment by 4692272 ####
I updates to add QuantitativeValue and QualitativeValue as suggested and renamed `broadcastFrequencyModulation` to `broadcastSignalModulation`.
I disagree with using 'radio' in the names as this may apply to over-the-air television as well.
See the updated pull request #1019 
#### new comment by 170265 ####
broadcastSignalModulation seems an improvement. 
Let's acknowledge that this piece of work is not going to give us a general representation for all use of radios - ham radio isn't covered; radio telescopes aren't covered, and so on. These are being introduced as properties of BroadcastService ("A delivery service through which content is provided via broadcast over the air or online.").  Can we review the current state of #1019 given that as context?
#### new comment by 671238 ####
radio in radio frequency has nothing todo with radio vs tv set.
RFID tags don't listen to NPR News and TV stations of all kinds same as telemetry use radio frequency as well...
"Radio frequency (RF) is any of the electromagnetic wave frequencies that lie in the range extending from around 3 kHz to 300 GHz, which include those frequencies used for communications or radar signals."
Source: https://en.wikipedia.org/wiki/Radio_frequency
;-)
&gt; On 15 Apr 2016, at 19:44, vholland notifications@github.com wrote:
&gt; 
&gt; I updates to add QuantitativeValue and QualitativeValue as suggested and renamed broadcastFrequencyModulation to broadcastSignalModulation.
&gt; 
&gt; I disagree with using 'radio' in the names as this may apply to over-the-air television as well.
&gt; 
&gt; See the updated pull request #1019
&gt; 
&gt; —
&gt; You are receiving this because you were mentioned.
&gt; Reply to this email directly or view it on GitHub
#### new comment by 671238 ####
@danbri I was not suggesting to rename BroadcastService, I was just suggesting to model the signal specification part so that it is in alignment with the terminology and foundations of radio frequency communication of all kinds. 
#### new comment by 170265 ####
How close do you think we are currently?
#### new comment by 4692272 ####
I appreciate that we are talking about radio frequencies in the electromagnetic sense, but most people will see "radioFrequency" and think "audio broadcast within a certain range", so I would like to stay with the more generic names.
Otherwise, I believe I have incorporated all of the comments.
#### new comment by 4714748 ####
+1
#### new comment by 170265 ####
@vholland 's original suggestion here mentioned "a radio/TV broadcast". The current pull request has "The frequency used for over-the-air broadcasts." (mentioning neither TV nor radio; however all examples are radio-oriented). Should we add any explanatory text setting expectations about whether this/when this is applicable or sensible to use? If it is credible for TV anywhere, let's have an example; if not, let's stick in a note saying so.
#### new comment by 4692272 ####
UHF and VHF bands are still used (at least in the USA), although it is a dying use case outside of rural areas.
#### new comment by 170265 ####
Added to pending extension for wider review:
http://pending.webschemas.org/broadcastFrequency
#### new comment by 170265 ####
See also Wikidata's https://www.wikidata.org/wiki/Property:P2144 (via #1186)
#### new comment by 170265 ####
Where are we with this? Anyone uncomfortable with the current definitions as shown at http://pending.webschemas.org/broadcastFrequency ? Any proposals for improvements, tweaks etc? 
#### new comment by 986438 ####
@danbri https://en.wikipedia.org/wiki/Frequency  
Perhaps add just a little scientific hint to avoid confusion for future types of oscillation ?  I.E.  expand to the full term "temporal Frequency".   I would avoid adding any extra narrowing terms like "radio Frequency", because the technology is already changing now and might not use discrete radio wave frequencies themselves in 10+ more years.  Its now going towards multiplexed spectrums and bands... which begs the question...
Do we have broadcastBand ?  To capture the spectrum in a range value ?  You'll need that to capture the sublties of HD Radio that is now popular and in use now even in my own Toyota Camry car  (Digital Audio Broadcasting) https://en.wikipedia.org/wiki/Band_III
`By broadcasting digitally over traditional radio waves, a single frequency is now capable of delivering up to four stations of content in crystal clear sound. All you do is tune in to your favorite station and your HD Radio receiver will automatically lock in to the HD1 signal for that station. One notch over on the dial and you’re listening to entirely new content on the HD2 station. Additionally the digital signal provides on-screen information such as: album art, song info, traffic and weather.`
So you'll want to be able to deal with a new property to capture "many stations per frequency or a channel or even a spectrum range".
So we should have a way to capture.  A Frequency... A Channel...A Spectrum...and a Service Following as @njh suggests also.
#### new comment by 38734 ####
Myself and @magicbadger were chatting at a recent RadioDNS conference and we agreed that we should try transforming the WorldDAB Service Information specification into RDF.
That should produce a good starting point for schema.org.
Given that the goal of this is to model Broadcast Radio - not the physics of radio waves, it would be a great shame to not benefit from the existing work done modelling radio stations and their bearer channels.
#### new comment by 671238 ####
I think I already raised similar concerns. At least we should think of separate properties for modulation (like AM, FM, USB, LSB, CW, ...) and cater for use-cases (like spread-spectrum) in which the frequency is a range or set of point values instead of a single point value.
---
martin hepp  http://www.heppnetz.de
mhepp@computer.org          @mfhepp
&gt; On 22 Jul 2016, at 20:14, Thad Guidry notifications@github.com wrote:
&gt; 
&gt; @danbri https://en.wikipedia.org/wiki/Frequency
&gt; 
&gt; Perhaps add just a little scientific hint to avoid confusion for future types of oscillation ? I.E. expand to the full term "temporal Frequency". I would avoid adding any extra narrowing terms like "radio Frequency", because the technology is already changing now and might not use discrete radio wave frequencies themselves in 10+ more years. Its now going towards multiplexed spectrums and bands... which begs the question...
&gt; 
&gt; Do we have broadcastBand ? To capture the spectrum in a range value ? You'll need that to capture the sublties of HD Radio that is now popular and in use now even in my own Toyota Camry car (Digital Audio Broadcasting) https://en.wikipedia.org/wiki/Band_III
&gt; 
&gt; —
&gt; You are receiving this because you were mentioned.
&gt; Reply to this email directly, view it on GitHub, or mute the thread.
#### new comment by 4692258 ####
Hi, interesting discussion about future of radio broadcasting starting up
here.
On Fri, Jul 22, 2016 at 4:04 PM, Martin Hepp notifications@github.com
wrote:
&gt; I think I already raised similar concerns. At least we should think of
&gt; separate properties for modulation (like AM, FM, USB, LSB, CW, ...) and
&gt; cater for use-cases (like spread-spectrum) in which the frequency is a
&gt; range or set of point values instead of a single point value.
&gt; 
&gt; ---
&gt; 
&gt; martin hepp http://www.heppnetz.de
&gt; mhepp@computer.org @mfhepp
&gt; 
&gt; &gt; On 22 Jul 2016, at 20:14, Thad Guidry notifications@github.com wrote:
&gt; &gt; 
&gt; &gt; @danbri https://en.wikipedia.org/wiki/Frequency
&gt; &gt; 
&gt; &gt; Perhaps add just a little scientific hint to avoid confusion for future
&gt; &gt; types of oscillation ? I.E. expand to the full term "temporal Frequency". I
&gt; &gt; would avoid adding any extra narrowing terms like "radio Frequency",
&gt; &gt; because the technology is already changing now and might not use discrete
&gt; &gt; radio wave frequencies themselves in 10+ more years. Its now going towards
&gt; &gt; multiplexed spectrums and bands... which begs the question...
&gt; 
&gt; My initial impression is that we currently discussing something beyond
&gt; over-the-air broadcasting of content by content broadcasters?
&gt;  broadcastFrequency for wireless communication networks?
Also is there an assumption of some or much near-future usage of non-radio
wavelengths for radio broadcasts?
&gt; &gt; Do we have broadcastBand ? To capture the spectrum in a range value ?
&gt; &gt; You'll need that to capture the sublties of HD Radio that is now popular
&gt; &gt; and in use now even in my own Toyota Camry car (Digital Audio Broadcasting)
&gt; &gt; https://en.wikipedia.org/wiki/Band_III
Not sure if I fully understood but wouldn't spread spectrum data (does such
examples of radio broadcast web data exist currently?) be covered by
BroadcastFrequencySpecification
http://pending.webschemas.org/BroadcastFrequencySpecification's
broadcastFrequencyValue
http://pending.webschemas.org/broadcastFrequencyValue which can
contain a value
range http://pending.webschemas.org/QuantitativeValue?
I only bring this up as I worry about creating schema that is much more
complicated than the data currently being presented. Are there examples of
radio broadcast data that cannot be served by the current proposed model?
Is the thought for separate properties for modulation such as AM, FM, etc.
intended so they can be further extended by that particular modulation's
unique characteristics and how would that relate to a specific radio
broadcast data? Very interested in learning more about this, but also very
interested in getting a good easily usable broadcastFrequency into
schema.org.
#### new comment by 170265 ####
@njh @magicbadger w.r.t. "WorldDAB Service Information specification" - is https://portal.etsi.org/webapp/workprogram/Frame_WorkItemList.asp?SearchPage=TRUE&amp;qSORT=HIGHVERSION&amp;qINCLUDE_SUB_TB=True&amp;butSimple=++Search++&amp;qETSI_STANDARD_TYPE=&amp;qETSI_NUMBER=103+176&amp;qETSI_ALL=TRUE&amp;qMILESTONE=&amp;qACHIEVED_DAY=&amp;qACHIEVED_MONTH=&amp;qACHIEVED_YEAR=&amp;qREP the relevant spec? i.e. http://www.etsi.org/deliver/etsi_ts/103100_103199/103176/01.02.01_60/ts_103176v010201p.pdf ?
I would love to see ~5 grounding examples that describe real existing radio stations and their actual broadcast details to help us scope this discussion. Can anyone make a start at that?
Is there any possibility that the relevant trends / technologies and terminology differ significantly between territories, e.g. (western) Europe vs US vs Russia, ...?
#### new comment by 38734 ####
Yes, I will see if I can come up with some concrete examples.
The ETSI specification is "Hybrid Digital Radio (DAB, DRM, RadioDNS); XML Specification for Service and Programme Information (SPI)", where Hybrid means combining Broadcast technology and Internet Protocol:
http://www.etsi.org/deliver/etsi_ts/102800_102899/102818/03.01.01_60/ts_102818v030101p.pdf
The bits of particular interest to this are the _Bearer_ and _Service_ concepts.
I believe @RadioDNS aims to support all kinds of broadcast systems. DAB is popular in Europe/Asia, HD Radio and Satellite radio are popular in US. FM is fairly universal.
#### new comment by 986438 ####
@gmackenz GORDON ! :)  miss ya man
Let me simplify....(lets not worry about 10 years from now, that's a side discussion clarified further down) , but for the immediate need now, we need to be able to support Broadcasters that currently list Station call details such as this Example:
KSCS  (Dallas, TX)
offering 'New Country' content on
96.3 FM
KLIF (Dallas, TX)
offering 'News and Information' content on
96.3 FM
wait, whuuut ?  2 stations using the same frequency ?  yes and no.
For HD Radio broadcasting Its really like this instead,
Dallas - marketArea
96.3 FM - broadcastFrequency
96.3-1 channel for KSCS
96.3-2 channel for KLIF
I am fine with broadcastFrequency, with just a slight tweak on its definition.
But additionally we need to support Channels at a given frequency.
FCC has not changed their regulations for Radio Spectrum licensing yet.  This is in the planning stages and is about 10 years out by some estimates, but the general idea is to allow a pool of broadcasters to take a slice of the spectrum and share it digitally.
Like so:
96.3 - 96.9  KSCS, KLIF, KNON, serving across 10 channels of News, New Country, Blues, Independent Talk, etc
The Future:
In non-public areas, special industrial broadcasting is being researched and attempted via Ultrasonic waves (using high frequency sound via ultrasonic emitters, not radio waves) to transmit and receive a digital broadcast within spaces such as a large performance venue, etc.  But lets not worry about this future tech just yet, its about 5 years away, and will be primarily for Events and simulcasting in closed areas where radio waves are not allowed or prohibited.  
#### new comment by 986438 ####
@danbri Just add the term "radio" somewhere in that definition and I am OK.
#### new comment by 4692258 ####
@thadguidry Hello to you as well! 
Thanks for the response, so something like [this ](http://hdradio.com/stations) as example of having a need for channel (always 1 thru 9 I suppose) ?
So it could be typically presented in the US as 88.1-1 or more commonly I think, 88.1 HD1.
So maybe for the above example: a new property broadcastChannel on [BroadcastFrequencySpecification](http://pending.schema.org/BroadcastFrequencySpecification) that expects either [Integer](https://schema.org/Integer) (1) or [QualitativeValue](http://pending.schema.org/QualitativeValue) (HD1)
#### new comment by 986438 ####
@gmackenz Yeap, you got it.  but its not limited to channels 1 thru 9 since current and future can pack a lot of digital data channels on a single frequency...then you add spread spectrum to the mix in the farther future and :)
#### new comment by 4692258 ####
So, @thadguidry, as per your interest in channel (for example from this [HD Radio page](http://hdradio.com/stations)) you would like to see a broadcastFrequencyChannel property that accepts either an Integer or QuantitativeValue?
`&lt;div vocab="http://schema.org/" typeof="BroadcastService"&gt;
 &lt;span property="name"&gt;WBGO 88.3-2 FM HD2&lt;/span&gt;
 &lt;span property="broadcastDisplayName"&gt;The Jazz Bee&lt;/span&gt;
 &lt;div property="broadcastFrequency" typeof="BroadcastFrequencySpecification"&gt;
   &lt;meta property="broadcastFrequencyValue" content="88.3" /&gt;
   &lt;meta property="broadcastSignalModulation" content="FM HD" /&gt;
  &lt;meta property="broadcastFrequencyChannel" content="2" /&gt;
 &lt;/span&gt;
&lt;/div&gt;` 
#### new comment by 671238 ####
For the records: If we want a proper way of modeling radio-frequency transmissions, we should include a property for the type of modulation and use standard ITU codes like "F8E" for FM broadcasting for radio transmissions on VHF.
See 
```
https://en.wikipedia.org/wiki/Types_of_radio_emissions
```
These codes are pretty established and used in equipment datasheets etc.
Best wishes
Martin
---
martin hepp  http://www.heppnetz.de
mhepp@computer.org          @mfhepp
&gt; On 29 Jul 2016, at 10:40, Gordon Mackenzie notifications@github.com wrote:
&gt; 
&gt; So, @thadguidry, as per your interest in channel (for ecample like that from this HD Radio page) you would like to see a broadcastFrequencyChannel property that accepts either an Integer or QuantitativeValue?
&gt; 
&gt; WBGO 88.3-2 FM HD2 The Jazz Bee
&gt; And all of the other channels would be like the above example so
&gt; 
&gt; —
&gt; You are receiving this because you were mentioned.
&gt; Reply to this email directly, view it on GitHub, or mute the thread.
#### new comment by 986438 ####
@gmackenz Yes, correct, A broadcastFrequencyChannel property as in your example.
@mfhepp Yes, sounds good.  `modulationSignalType = 7 - More than one channel containing digital information`
#### new comment by 38734 ####
Hi,
While very much _work in progress_, I have spent some time looking at modelling Radio Stations using RDF, including some examples:
https://github.com/bbc/radio-service-vocab
schema.org already deals with programmes, as does the BBC Programme Ontology, so this is more about the transmissions and tuning of radio stations. It is heavily based on the RadioEPG specification, but serves a different purpose - modelling the data and entities.
While I wouldn't expect schema.org to adapt much of this in the short term, I think concept of a 'Bearer' is very important - even if it is named something else. It is basically a broadcast channel, adding an extra level of indirection between a broadcast service and the frequency it transmits on. But the extra level of indirection makes it possible to model anything that isn't analogue radio in a sensible way.
For digital services (DAB, DVB and even HD Radio in time), the frequency is not the most important factor. Some kind of service identifier is a lot more important. Many digital radio tuners will be constantly scanning the frequencies and then tuning to a station based on that service identifier. This allows broadcasters to manage frequencies more flexibly and move services between frequencies, invisibly to the listener.
So at its simplest you have an FM bearer with a frequency in the range 87.5 to 108.0 MHz. For small town USA radio is it likely that a BroadcastService will often only have a single bearer, with the frequency and RDS PI code. Then over time, you can add other bearers over time to support DAB, HD Radio, DVB etc... 
nick.
#### new comment by 170265 ####
Thanks @njh, this is really useful and +1 to the suggestion that we consider taking on board at least the Bearer construct. 
#### new comment by 170265 ####
I'm sat with @njh at BBC going over this, and discussing possible alternate names for "bearer", I looked for "channel" in schema.org and remembered (barely!) that we had https://schema.org/BroadcastChannel https://schema.org/RadioChannel https://schema.org/TelevisionChannel 
This is from #329 last year. Nick's view (I think...) is that this construction gives an existing entity that could play the same role he was calling "bearer", and which would be an attachment point for various useful pieces of information that go beyond frequencies. It has http://schema.org/providesBroadcastService linking from a RadioChannel to a BroadcastService. There is no inverseOf this property, @njh suggests "broadcastChannel" could be a useful inverse.
![node arc diagram described below](https://pbs.twimg.com/media/CqEQ2gjWEAAZ6fA.jpg:large)
 captures a drawing showing:
- (top right, blue) simple shortcut notation, e.g. "87.7 FM"
- (lower right, blue) current pending.schema.org design implemented as broadcastFrequency here.
- (lower left, red) sketch of the bearer-based structure, with subtypes for common kinds of bearer e.g. for BearerFM, BearerAM
- (left, black) sketch of where RadioChannel fits in, idea being that this could play same role as bearer, and we'd subtype e.g. FMRadioChannel...
@njh - did that capture it?
#### new comment by 170265 ####
Simplified (omitting the FM HD 2 proprietary aspects for now):
```
{
"@context": "http://schema.org/",
"@type": "BroadcastService",
 "broadcastDisplayName": "The Jazz Bee",
 "broadcastChannel": 
  {
    "@type": "FMRadioChannel",
    "broadcastFrequency": "88.3",
    "...": "..."
  }
}
```
#### new comment by 170265 ####
I've made some commits to the version sketched in data/ext/pending/issue-1004.rdfa (but not the examples in issue-1004-examples.txt nearby), based on meeting up with @njh earlier today. These do not leave a complete or fully considered design (esp. textually definitions and some properties are woolly) but begin sketching one based on the ideas above and the existing RadioChannel structure. 
Work-in-progress: 
- http://pending.webschemas.org/RadioChannel
- http://pending.webschemas.org/hasBroadcastChannel
- http://pending.webschemas.org/BroadcastService
- http://pending.webschemas.org/broadcastFrequency
(I didn't touch the pending stuff in schema.org proper...)
#### new comment by 4692258 ####
Looking good Dan. We guess we should complete the common range of specific types to include DABRadioChannel, DRMRadioChannel and IBOCRadioChannel (aka FM HD in the USA)—do we need a ShortwaveRadioChannel?
A naive question—does this lend to a potential denormalization as the data for the broadcast transmission's frequency and modulation data will be in both (or either) broadcastFrequency and hasBroadcastChannel?
I believe we still want to add  the ability for a complete breakdown of the frequency into it's components beyond broadcastFrequencyValue (as per the conversation above I had with Thad and Martin above) by adding broadcastFrequencyChannel (expects Integer or QuantitativeValue) and should there be a broadcastFrequencyModulation property that uses the ITU codes?
#### new comment by 170265 ####
@gmackenz  - re (de)normalization, it isn't so unusual for schema.org to support a quick/shortcut idiom and a longer more explicit, detailed and extensible variant. We do that with http://schema.org/openingHours vs http://schema.org/OpeningHoursSpecification, for example. It works best when the equivalences are explicitly spelled out. We've also long said that sometimes we take a string in place of a structured entity in the spirit of "something is better than nothing".
#### new comment by 170265 ####
/cc @moustaki especially re any TV/Radio differences (following on from #329 which was TV centric, here we are radio-centric)
#### new comment by 38734 ####
@gmackenz I was thinking that AMRadioChannel would cover all of Short wave, Medium wave and Long wave. Some radio receivers allow you to chose a tuning band, but I believe most analogue receivers just switch between AM (in kHz) and FM (in Mhz) now - it certainly makes it easier for the user. Services are typically advertised in the UK as something like "1287 AM". I think it is good for publishers to be able to use micro-syntax to allow them to publish the basics, even if they don't know how to create the more complex structures (as would be required for my super-complex Radio 4 example).
I think the broadcastFrequencyModulation information is covered by having seperate classes of radio channel types. Although the ITU code could be referenced in the description of the class for clarity.
More useful than the frequency information are the identifiers for the broadcast, so that tuners can find a radio service, even if they are closer to a relay transmitter on a different frequency.
#### new comment by 4692258 ####
I'm good with this @njh &amp; @danbri .
#### new comment by 986438 ####
@danbri if you don't mind, a slight tweak (for iot needs later) on description to [BroadcastService](http://pending.webschemas.org/BroadcastService) ?
A delivery service through which content is provided via broadcast over the **air, online, etc**
then I'm good with what I see in pending.
#### new comment by 170265 ####
Noting as b/g, http://www.cbc.ca/beta/news/world/norway-fm-ra</t>
  </si>
  <si>
    <t>Request: Please add mascot to SportsTeam</t>
  </si>
  <si>
    <t xml:space="preserve">Would it be possible to add `mascot` to `SportsTeam`?
A lot of teams have mascots. In the U.K. nearly every football (soccer) team does, and there are a _lot_ of websites that talk about football. I believe this is true globally and with many sports.
It would complement `athlete` and `coach`, and `employee` seems quite vague for the subject matter.
[This](http://kennysfunfacts.blogspot.com/2012/04/monkey-hanger-is-not-insult.html) might be an example `BlogPosting`. I'm sure there'll be thousands more.
</t>
  </si>
  <si>
    <t xml:space="preserve">#### new comment by 170265 ####
What would the value of a 'mascot' property be?
#### new comment by 13607576 ####
The exact same "value" as `coach`, `athlete` or `employee` for all the reasons I have already explained.
I'll be genuinely amazed if I need to explain what a mascot is.
#### new comment by 4692272 ####
I think the question is what is the value of the mascot? Is it a Person? A Thing? For the Boston Red Sox, I could see someone claiming the former (Wally the Green Monster) or the latter (Red Sox). 
#### new comment by 170265 ####
@KenSharp - as @vholland said, we would need to decide how mascots are described. For real world people (i.e. your typical coaches, athletes, employees etc.) we have a pretty good handle on that. Usually using a link, or the Person type.  Our definition for Person does allow for fictitious and historical people, but there are some aspects of mascot that are closer to describing logos and brands. 
e.g. https://en.wikipedia.org/wiki/Chief_Wahoo for https://en.wikipedia.org/wiki/Cleveland_Indians to pick an example that has some controversy around it. Is Chief Wahoo a Person, a Brand, a logo etc...?
</t>
  </si>
  <si>
    <t>videoQuality does not indicate a format</t>
  </si>
  <si>
    <t xml:space="preserve">What format should `videoQuality` be in? There's no clue at all at https://schema.org/videoQuality. It could be done a number of ways:
- 720p
- 800x600
- SD/HD
Which of these are valid? There needs to be some clarity.
</t>
  </si>
  <si>
    <t xml:space="preserve">#### new comment by 170265 ####
Fair point. I don't know, but let's try to find out...
</t>
  </si>
  <si>
    <t>countryOfOrigin should be applicable to Product, CreativeWork at least.</t>
  </si>
  <si>
    <t xml:space="preserve">Let's try to align more closely with GS1's use for products at http://gs1.org/voc/countryOfOrigin ("Code indicating the country of origin of the product.").
Currently http://schema.org/countryOfOrigin seems rather wasted, "The country of the principal offices of the production company or individual responsible for the movie or program.". It should be possible to preserve the original usecase while making this property useful on a greater range of things.
Currently we expect it on: Movie, TVEpisode, TVSeason, TVSeries.
Suggestion: "The country of origin of something, including products as well as creative works such as movie and TV content. In the case of TV and movie, this would be the country of the principle offices of the production company or individual responsible for the movie. For other creative works [ .... TODO].
Issues:
- what should we say about other creative works? 
  - http://schema.org/contentLocation "The location depicted or described in the content. For example, the location in a photograph or painting."
  - http://schema.org/locationCreated "The location where the CreativeWork was created, which may not be the same as the location depicted in the CreativeWork."
- For complex or compound products, what to say? 
- If multiple countries are applicable, is it reasonable to expect the property to be repeated? 
</t>
  </si>
  <si>
    <t xml:space="preserve">#### new comment by 170265 ####
/cc @mgh128 @mfhepp @vholland 
#### new comment by 6650031 ####
Thanks for suggesting that http://schema.org/countryOfOrigin be generalised to apply also to products.
In the GS1 vocabulary, we define three related properties:
http://gs1.org/voc/countryOfOrigin   (similar but applies to a gs1:Product (similar to a schema:Product))
http://gs1.org/voc/countryOfLastProcessing
http://gs1.org/voc/countryOfAssembly
All three properties may be useful for complex or compound products consisting of ingredients or components from multiple origins.  
In our JSON-LD markup, we're assuming that gs1:countryOfLastProcessing takes a single value but gs1:countryOfOrigin or gs1:countryOfAssembly may take multiple values of gs1:Country (similar to schema:Country) in an array.
#### new comment by 7691552 ####
+1 to generalising the use of the property.
For CreativeWork http://schema.org/contentLocation  should not be
influenced, I think the current description is fine.
http://schema.org/locationCreated is a little more tricky - noting it
expects a Place.  Having said that it is totally logical that
locationCreated could be “Paris” and countryOfOrigin “France”.
Looking at this and what GS1 does, it kind of implies that Product would
also benefit from a placeOfProcessing/Manufacture/Assembly or similar.
~Richard.
Richard Wallis
Founder, Data Liberate
http://dataliberate.com
Linkedin: http://www.linkedin.com/in/richardwallis
Twitter: @rjw
On 17 February 2016 at 16:34, Mark Harrison notifications@github.com
wrote:
&gt; Thanks for suggesting that http://schema.org/countryOfOrigin be
&gt; generalised to apply also to products.
&gt; In the GS1 vocabulary, we define three related properties:
&gt; 
&gt; http://gs1.org/voc/countryOfOrigin (similar but applies to a gs1:Product
&gt; (similar to a schema:Product))
&gt; http://gs1.org/voc/countryOfLastProcessing
&gt; http://gs1.org/voc/countryOfAssembly
&gt; 
&gt; All three properties may be useful for complex or compound products
&gt; consisting of ingredients or components from multiple origins.
&gt; 
&gt; In our JSON-LD markup, we're assuming that gs1:countryOfLastProcessing
&gt; takes a single value but gs1:countryOfOrigin or gs1:countryOfAssembly may
&gt; take multiple values of gs1:Country (similar to schema:Country) in an array.
&gt; 
&gt; —
&gt; Reply to this email directly or view it on GitHub
&gt; https://github.com/schemaorg/schemaorg/issues/991#issuecomment-185286334
&gt; .
#### new comment by 4692272 ####
Sounds good to me.
</t>
  </si>
  <si>
    <t>New Proposal - Martial Arts School  (Idea)</t>
  </si>
  <si>
    <t xml:space="preserve">School
Thing &gt; Organization &gt; EducationalOrganization &gt; School
Varies from Large Organizations with many affiliates; (loose connection); to
Direct branches of specific Teacher / Style or Franchise.
Founder, Lineage; History; 
Local Branch Instructor Credentials and awards;
Types of training / programs / levels by age and skill, 
Competition / Testing / Promotion System
</t>
  </si>
  <si>
    <t>provide a status property for CreativeWork</t>
  </si>
  <si>
    <t xml:space="preserve">Similar to the [`eventStatus`](https://schema.org/eventStatus) property for type `Event`, I propose adding a similar property to [`CreativeWork`](https://schema.org/CreativeWork), perhaps named `creativeWorkStatus`, or simply `status`.
This property would have values expected to be of a new type, `CreativeWorkStatusType`, which would be _"an enumeration type whose instances represent several states that a CreativeWork may be in."_ Perhaps the enumeration members of this type might include values such as `Draft`, `Unstable`, `InProgress`, `OnHold`, `Complete`, `Finalized`, `Published`, `Stable`, `Deprecated`, `Obsolete`, and so on.
Although the current properties `dateCreated`, `dateModified`, and `datePublished` describe useful information about the _date on which a creative work's status had changed_, I do not believe they richly describe its status in the manner proposed above.
Related types:
- https://schema.org/OrderStatus
- https://schema.org/PaymentStatusType
- https://schema.org/ReservationStatusType
- https://schema.org/MedicalStudyStatus
</t>
  </si>
  <si>
    <t>Extending classes related to public transportation</t>
  </si>
  <si>
    <t xml:space="preserve">I can find the following public transport related classes:
- [BusStation](https://schema.org/BusStation)
- [BusStop](https://schema.org/BusStop)
- [SubwayStation](https://schema.org/SubwayStation)
- [TrainStation](https://schema.org/TrainStation)
All of them seem to inherit from [CivicStucture](https://schema.org/CivicStructure).
I'm currently modeling all public transport stops in Switzerland as Linked Data. The goal is to provide them among others behind a SPARQL endpoint. The current schema.org classes restrict me for two reasons: There is no class for something like Tramway, which is very popular in Switzerland. The second and more significant problem is that CivicStructure is too broad as base class. I would like to see something like PublicTransportStation/Stop. This would allow me to query all stops in one go instead of including all the classes in the query.
Also what would be the appropriate class for a [LRT](https://en.wikipedia.org/wiki/Light_rail) based system as it is often found in emerging countries in Asia? It can be partially underground or overground and it's neither a metro nor a train. 
</t>
  </si>
  <si>
    <t xml:space="preserve">#### new comment by 7691552 ####
Firstly a couple of general points.
- The Schema.org *has a mission to create, maintain, and promote schemas
  for structured data on the Internet, on web pages, in email messages, and
  beyond.  *So the internal requirements of private SPARQL endpoints are
  theoretically out of scope.  Having said that there are many use cases that
  bridge the public web and private endpoints.
- In practice a Schema.org type is only as broad as the number of
  properties you use from it.  You only use what you need, it is not there to
  constrain or define what you can or must use.  Did you know for instance
  that a Volcano as well as a BusStop can have a faxNumber.
More particularly for the specific case you refer to I could imagine the
proposing of a new subtype to CivicStructure ‘PublicTransportStop’ that
would become super type to The stations/Stops you list and a few others
such as Tramway stop.  It could have one or more properties to identify the
route number/name that stops at that stop.  It would then make the
modelling of bus routes etc. possible.
The question then becomes what would be the uptake of such terms on sites
across the web?
~Richard.
Richard Wallis
Founder, Data Liberate
http://dataliberate.com
Linkedin: http://www.linkedin.com/in/richardwallis
Twitter: @rjw
On 10 February 2016 at 15:05, Adrian Gschwend notifications@github.com
wrote:
&gt; I can find the following public transport related classes:
&gt; - BusStation https://schema.org/BusStation
&gt; - BusStop https://schema.org/BusStop
&gt; - SubwayStation https://schema.org/SubwayStation
&gt; - TrainStation https://schema.org/TrainStation
&gt; 
&gt; All of them seem to inherit from CivicStucture
&gt; https://schema.org/CivicStructure.
&gt; 
&gt; I'm currently modeling all public transport stops in Switzerland as Linked
&gt; Data. The goal is to provide them among others behind a SPARQL endpoint.
&gt; The current schema.org classes restrict me for two reasons: There is no
&gt; class for something like Tramway, which is very popular in Switzerland. The
&gt; second and more significant problem is that CivicStructure is too broad as
&gt; base class. I would like to see something like PublicTransportStation/Stop.
&gt; This would allow me to query all stops in one go instead of including all
&gt; the classes in the query.
&gt; 
&gt; Also what would be the appropriate class for a LRT
&gt; https://en.wikipedia.org/wiki/Light_rail based system as it is often
&gt; found in emerging countries in Asia? It can be partially underground or
&gt; overground and it's neither a metro nor a train.
&gt; 
&gt; —
&gt; Reply to this email directly or view it on GitHub
&gt; https://github.com/schemaorg/schemaorg/issues/985.
#### new comment by 583021 ####
Thanks for the comments. I agree that the mission of schema.org was different. My approach is to use schema.org whenever possible for pure LD/RDF stuff as well as it became kind of the de facto schema for many things. If one would decide that my requirements are outside the scope of schema.org we would probably head in a direction of doing a separate schema which relates to schema.org where appropriate for interoperability. But before we head in this direction I would like to discuss that first within the schema.org community.
And yes, the next logical step is going into routing. Currently there are some ad-hoc schemas which are loosely oriented at GTFS, some groups even created RDF schemas based on that. But as GTFS was initiated by Google as well it would make sense to think about doing that within schema.org namespace as well IMHO.
#### new comment by 1051318 ####
The [Transit vocabulary](http://vocab.org/transit/) comes obviously into my mind. We are using it in the 3cixty knowledge base and applications (http://3cixty.com/) where we have modeled and exposed all public transports stops and routes (bus, metro, tramway) for the city of Milan (and other cities are coming).
The other obvious candidate is of course [LinkedGTFS vocabulary](http://vocab.gtfs.org/terms), see also their [github repository](https://github.com/OpenTransport/linked-gtfs)
#### new comment by 583021 ####
Thanks @rtroncy those are exactly the candidates. I used the LinkedGTFS vocab initially, Transit Vocabulary looks good as well though.
#### new comment by 170265 ####
Re mission scope, the "and beyond..." does give us wiggle-room to keep exploring interesting new areas. 
Travel information is certainly an important part of billions of people's lives; if we can usefully improve the schemas in simple ways, we should probably try. The easiest way would be if there is already some strong consensus in that domain (encoded in other kinds of standards, Web content, etc.). In the absence of clear direction from such things it is tempting to add things but hard to know if we would be doing anything useful.
#### new comment by 347073 ####
In Linked GTFS we have a URI for a [gtfs:Stop](https://github.com/OpenTransport/linked-gtfs/blob/master/spec.md#gtfsstop), which is a point where a vehicle of (currently) [8 different types](https://github.com/OpenTransport/linked-gtfs/blob/master/spec.md#gtfsroutetype) can stop.
It would make a lot of sense to have a schema:PublicTransitStop, as you suggested!
#### new comment by 583021 ####
@pietercolpaert you probably have the best overview of de-facto standards right now, what is your opinion on the LinkedGTFS or Transit Vocab options? Are they established or not a too big user base right now?
#### new comment by 347073 ####
I believe Linked Transport Data is in a very early stage and we can still choose the directions. Of course, as I'm the maintainer of Linked-GTFS, I believe Linked-GTFS is the best way to go right now. It was created after Ian Davis said he wouldn't update the transit vocabulary any longer (https://github.com/iand/vocab-transit/issues/4)
#### new comment by 170265 ####
@pietercolpaert can you remind me how http://semweb.datasciencelab.be/ns/linkedconnections fits in with the vocabularies you mentioned above?
See also IoT - https://github.com/schemaorg/schemaorg/issues/1272 with regard to PhysicalWeb beacons, which broadcast URLs. More info c/o http://marketingland.com/london-buses-test-first-consumer-experience-physical-web-170529 http://www.proxama.com/news/building-the-worlds-first-consumer-physical-web-engagement-experience/ http://www.ibeacontrends.com/londons-buses-physical-web/ etc
</t>
  </si>
  <si>
    <t>Example for link-less crumb</t>
  </si>
  <si>
    <t xml:space="preserve">All of the provided examples feature a link, what about when you don't want a link for the current page?
</t>
  </si>
  <si>
    <t xml:space="preserve">#### new comment by 170265 ####
I believe the rough consensus for the latest breadcrumbs design was that you can just omit that info for current page, but this isn't made explicit at schema.org.
This assumption is currently made more explicit in Google's (product-oriented) documentation for breadcrumbs at https://developers.google.com/structured-data/breadcrumbs - 
"The breadcrumb trail may include or omit a breadcrumb for the page on which it appears."
Looking at http://schema.org/BreadcrumbList which says "A BreadcrumbList is an ItemList consisting of a chain of linked Web pages, typically described using at least their URL and their name, and typically ending with the current page. " ... perhaps this could be amended to "and typically (but not necessarily) ending with the current page."?
/cc @pmika @scor @shankarnat @tmarshbing @chaals @vholland @mfhepp @ajax-als @rvguha 
#### new comment by 16050346 ####
Still, it's an existing design pattern, and if it means that the last item has no metadata attached, an example could show just that.
#### new comment by 6901294 ####
Related question on Stack Overflow: [How to markup the last non linking item in breadcrumbs list using JSON-LD](http://stackoverflow.com/q/33688608/1591669)
</t>
  </si>
  <si>
    <t>Add to Event - FundraiserEvent</t>
  </si>
  <si>
    <t xml:space="preserve">First off I am new to this so please let me know if I have this in the wrong spot.
I am looking for a event type that would work for types of fundraisers, and have not found one so I am asking if it would be possible to consider this for a future event type?
Properties I personally am looking for are:
CampaignType: Text (Capital, Operating, Special Project)
EventType: Text Auction/Dinner/Sale/...
InvitationRequired: Text Yes/No
EventVolunteer: Person
FundingGoal: Number
FundingCurrent:  similar to the rating with 2 sets of numbers to gauge distance to target funding goal
FundedOrganization: Organization
FundingProject: Thing/Creative Work that funds are being raised for
Sponsors: Brand/Business/Person (Marketing/Advertising)
Donors: Brand/Business/Person (Minimal to no recognition)
</t>
  </si>
  <si>
    <t>Vocabulary (or extension, community group etc.) for legal decisions and/or legislation</t>
  </si>
  <si>
    <t xml:space="preserve">There are a few groups interested in schema.org-based ways of describing / annotating legal decision records, and/or official legislation. This is a placeholder to gather information on these efforts, which may be worth creating one or more W3C Community Groups for.
See also:
- https://lists.w3.org/Archives/Public/public-schemaorg/2015May/0027.html "vocabulary for legal decision (e.g., Supreme Court cases)" thread from @stuartrobinson
- http://doc.metalex.eu/ Dutch Regulations as Linked Data from  [Rinke Hoekstra](http://www.few.vu.nl/~hoekstra/), @RinkeHoekstra
- ... more?
See also several related (to some broad extent) issues:
- https://github.com/schemaorg/schemaorg/issues/452 - proposal for detail on legal forms of organizations
- https://github.com/schemaorg/schemaorg/issues/784 - Clarification / generalization of Attorney type as LegalService
- https://github.com/schemaorg/schemaorg/issues/969 - FIBO - finance oriented, also touches on legal entity types.
- #1156  - A proposal for an extension to describe legislation (added May 2016)
</t>
  </si>
  <si>
    <t xml:space="preserve">#### new comment by 327651 ####
To some extent this is a duplicate of #448
#### new comment by 170265 ####
Thanks @akuckartz - I'd missed that connection. There are a lot of angles to opengov efforts, including description of civic services, open datasets etc. which touch on existing efforts; the legislation / legal records aspect seems to be a subset.
#### new comment by 6966517 ####
Would this also be an opportunity to add types for certification?
Many businesses advertise being certified by this/that organisation. E.g. an engineer working according to some ISO principles, a painter working according to environmental standards, etc. As a potential customer, I would be interested in a search for (local) businesses that are certified. Using schema.org types for these certificates may help here.
Some certification is mandatory for certain products/services by law in some jurisdictions, but there are also a lot of optional certificates. Therefore, I'm not sure this idea fits in your proposal, please tell me if it's better to start a separate topic about this.
#### new comment by 2728945 ####
[ELI](http://www.eli.fr/en/) (European Legislation Identifier) is an initiative aimed at identifying and describing legislation at European level (directives) and domestic level (national legislation, and especially how they relate to European directives). The first version of a [metadata model](http://publications.europa.eu/mdr/eli/) was agreed to allow European Official Journal publishers to share legislation metadata by adding RDFa in their webpages.
The ELI taskforce is currently analysing the gap between the ELI ontology and schema.org, and will propose an extension (typically a subtype of schema:CreativeWork, and legislation-specific links like "cites", "consolidates", "transposes", "basedOn", etc.)
#### new comment by 2728945 ####
A proposal for an extension to describe legislation has been submitted in #1156 .
#### new comment by 170265 ####
Thanks @tfrancart - I've added #1156 to the description at the top of this issue
</t>
  </si>
  <si>
    <t>schema org applied to visualisations: proper markup and valid workaround to describe dynamic charts</t>
  </si>
  <si>
    <t xml:space="preserve">Hello,
1. any plan for applying schema to visualisations, therefore on SVG?
2. from http://bib.schema.org/Atlas
   I read _maps, charts, plates or tables, physical or in media form illustrating_ **any subject.**
   Is it a proper descriptor for objects representing "knowledge maps" and "references" and other media?
   If not, which?
3. How to specify further and which best practice to describe a visualisation that include SVG object:
4. Describe on the &lt;div&gt; container + in &lt;html&gt; ?
5. how to create an itemID for an object which is new?
   E.g. in this example http://bib.schema.org/Atlas the snipper show a book, I would like to create an ID for my own object
6. Is it valid to include descriptors in elements with css display:none property?
   The idea is to provide a description which can be read from bots, while the objective of the description would be explained by the visualisation (that is, the user have a "visual" description of elements in SVG rather than "textual of elements for bots").
</t>
  </si>
  <si>
    <t xml:space="preserve">#### new comment by 170265 ####
This is not an area that has had much attention / discussion. I know that SVG historically supported inline metadata, but I don't know much about how that has been used in practice. Do you have any overview or data on the current conventions, issues, needs etc?
#### new comment by 284214 ####
Yes I would like to understand a best practice to describe content in a page structures like:
``` &lt;html&gt;
&lt;div id="knowledge-map-here-will-load-ajax-visualisation-about-a-topic"&gt;
&lt;svg id="see-example-DNA"&gt;
```
Each topic, or entity, carries its own visualisation that display its context.
Example:
&lt;img width="250" alt="screen shot 2016-02-04 at 9 30 12 am" src="https://cloud.githubusercontent.com/assets/284214/12809769/079d8eb6-cb22-11e5-9091-2fd0cf71c1e7.png"&gt;
1# Need
- I thought "Atlas" as proper markup to describe this type of content, for *form illustrating any subject.
- If not, which rationale should I follow to choose a better description, since I do not handle HTML object and the written content in the page is pulled from third party sources?
  In https://bib.schema.org/Atlas
  I read - "Usage: Fewer than 10 domains"
- better to use a selector vastly used or poorly used? where to look for which domains are using it?
2# Tech Issues:
Visualisations are loaded via ajax and done in SVG.
If I couldn't describe SVG elements, I would like to include a markup in the page to help engines understand what the object is about.
- Better to included markup in html, meta, or the wrapping div tag?
- Is it a good practice to include an HTML list, as redundancy of elements in SVG , and hide the list to t he user ? I thought the search engine could go through it.
As example for the picture above, something like:
```
&lt;div id="visualisation"&gt;&lt;svg&gt;&lt;/svg&gt;&lt;/div&gt;
&lt;div  itemscope itemtype="http://schema.org/Atlas???"  id="listing-elements-in-visualisation" style="display:none"&gt;
    // this block is hidden to user and meant for SEO
    // add schema markup for each element in visualisation
    // itemprop="name" DNA sameAS="wikipedia.org/DNA"
    // itemprop="name" GENE sameAS="wikipedia.org/Gene"
&lt;/div&gt;
```
This snippet could be provided server side in the html page, avoiding possible issues for indexing ajax.
So far any entity I display could point to wikipedia or other websites, I wonder if it is good practice or could be considered as a "copy" by a search engine and penalise the site. 
3# Creating an ItemID for each visualisation?
In  https://bib.schema.org/Atlas and itemID is used to point to a book.
- Is it possible and meaningful to create and itemID for each visualisation?
```
&lt;div itemscope itemtype="http://schema.org/Atlas" itemid="http://www.worldcat.org/oclc/41310554"&gt;
        &lt;h1 itemprop="name"&gt;Atlas of the World&lt;/h1&gt;
        &lt;h2 itemprop="alternateName"&gt;National Geographic atlas of the world&lt;/h2&gt;
        &lt;div&gt;Publisher: &lt;span itemprop="bookEdition"&gt;7th ed.&lt;/span&gt;&lt;/div&gt;
        &lt;div&gt;Publisher: &lt;span itemprop="publisher"&gt;National Geographic Society&lt;/span&gt;&lt;/div&gt;
        &lt;div&gt;Published: &lt;span itemprop="datePublished"&gt;1999&lt;/span&gt;&lt;/div&gt;
&lt;/div&gt;
```
</t>
  </si>
  <si>
    <t>TelephoneAction</t>
  </si>
  <si>
    <t xml:space="preserve">Schema.org has many abstract actions, but nothing that translates directly to "call this person, organization, or number". We should add a TelephoneAction as a subtype of CommunicateAction. We should also extend the domain for the http://schema.org/telephone property to include the new TelephoneAction.
</t>
  </si>
  <si>
    <t xml:space="preserve">#### new comment by 170265 ####
What is a telephone? :)
#### new comment by 170265 ####
CommunicateAction is very broad as a container. If it is it important to handle the case of 2-way realtime audio via telephone numbers, should we also somehow cover various other realtime 2-way (or n-way) calling technology (audio/video)? 
#### new comment by 4692272 ####
That makes sense. A CommunicateAction with a "tel:" link would work for the phone case, but ideally, we could support realtime communication links via some other connection protocol.
</t>
  </si>
  <si>
    <t>Expressing dependencies (between data, software, content...)</t>
  </si>
  <si>
    <t xml:space="preserve">To take an example, in `npm` you can express the basic information about a project and its dependencies in the following manner:
``` json
{
  "name": "dahut",
  "version": "1.42.17",
  "dependencies": {
    "cryptozoology": "^0.9.2",
    "jsdom": "1.2.7 || &gt;=1.2.9 &lt;2.0.0",
    "web-verse": "1.0.1"
  }
}
```
The manner in which the version specifiers on the right of the dependency map are resolved are detailed in [npm semver](https://docs.npmjs.com/misc/semver).
We have a use case concerning data citations. Today researchers who publish data sets don't get much credit for it, notably they do not get cited in the way that they would if they published an article. This is in part due to the fact that people don't really know how to do it properly. One of the issues is versioning. Data sets get updated (some of them a _lot_). If you provide no way of addressing a version, you lose reproducibility. But if the relationship is too strict you lose the ability to state that your analysis can be expected to be resilient to various degrees of changes to the data. Labelling data sets with [semver](http://semver.org/) and matching with [npm semver](https://docs.npmjs.com/misc/semver) is a good match.
My immediate concern is dependency from article to data; but it also applies to dependencies from articles to software (and then between any pair of software, data, article, and likely a bunch of other things). [Discussion on Twitter](https://twitter.com/robinberjon/status/692751075309395968) seemed to indicate that others had strongly related issues they would like to solve.
The kind of thing I had in mind was as follows (note that this is assuming that `isBasedOnUrl` gets generalised to `isBasedOn`, there may be a better way to capture the idea):
For data
``` json
{
  "@type":  "Dataset",
  "isBasedOn": [
    {
      "@type":  "DependencyRole",
      "isBasedOn": {
        "@type":  "DataDownload",
        "contentUrl": "http://..."
      },
      "matchVersion": "^1.1.0",
    }
  ]
}
```
For code:
``` json
{
  "@type":  "SoftwareSourceCode",
  "isBasedOn": [
    {
      "@type":  "DependencyRole",
      "isBasedOn": {
        "@type":  "SoftwareSourceCode",
        "codeRepository": "http://..."
      },
      "matchVersion": "~0.9.0",
    }
  ]
}
```
If there is interest I'm happy to hash out details, make a PR, etc.
</t>
  </si>
  <si>
    <t xml:space="preserve">#### new comment by 50891 ####
Some notes on similar work for Python (what was #PEP426JSONLD ) with time (and **ordered** `rdf:List` in RDFa (`rdf:rest`) as limiting factors)): https://github.com/pypa/interoperability-peps/issues/31#issuecomment-139658080
from https://github.com/schemaorg/schemaorg/pull/972#issuecomment-175961107 :
&gt; - [ ] ENH: RDFa 1.2: ol,ul list types and implicit `rdf:rest`
&gt;   - `&lt;ul typeof='CourseUnit[]'&gt;` 
&gt;   - [edit] "An Ordered RDF List" (2009) https://www.w3.org/2009/12/rdf-ws/papers/ws14
&gt;     - "Impact on RDFa: RDFa [1] MUST introduce syntax for an ordered list"
&gt;   - [edit] "Creating a rdf:List" http://www.jenitennison.com/2011/08/20/mapping-microdata-to-rdfa.html
&gt;   - `rdf:List`, `rdf:first`, `rdf:rest`, `rdf:nil`
#### new comment by 170265 ####
RE "note that this is assuming that isBasedOnUrl gets generalised to isBasedOn" ... this did happen: http://schema.org/docs/releases.html#g950
I'd be interested to see this proposal fleshed out a bit (in this issue would be fine for now).
Looking at matchVersion", how much of the machinery of https://docs.npmjs.com/misc/semver is needed for scholarly data citations? 
#### new comment by 1861586 ####
For scholary data citations (which I think can be said to be narrower use case than dependencies on dataset) FORCE11 has a [Data Citation Implementation Pilot group](https://www.force11.org/group/dcip) that will propose a schema.org recommendation for basic properties. We had a meeting at the end of June where a first draft was discussed. Amongst these proposed core properties is _version_, but the semantics must first be broadened from the current _Number_. I think it needs to be Text (as in #1151), and then if there are any specific semantics used by individual communities then they can be imposed by convention. Certainly for life science datasets we see all kinds of version strings.
#### new comment by 170265 ####
The tweak to /version made a lot of sense - I've just implemented it in our next release candidate.
http://webschemas.org/docs/releases.html#g1151
#### new comment by 38491 ####
@danbri I'm of two minds regarding how much of [npm's semver matching](https://docs.npmjs.com/misc/semver) is required. In part I think it can be simplified (or at least we can start with a much simpler subset) and that it could be turned into something relatively easy to specify. On the other hand, given that there is an existing behaviour with existing implementations and documentation that goes well beyond what most standards actually specify — so it's tempting to just reference it.
In terms of hashing things out, basically all that's left to detail are `DependencyRole` and `matchVersion`, right?
#### new comment by 170265 ####
A classic tradeoff :)
How can we describe DependencyRole and matchVersion in a couple of sentences each, without it being brain-meltingly confusing? Let's try to get a draft into pending.schema.org where it can be experimented with before finalization...
#### new comment by 2925801 ####
To add to this great discussion...
When tracking data dependencies for the purpose of reproducibility and ensuring full provenance, it may make sense to use a generated hash that changes with the data.  One such scheme for determining when a dataset has changed is the Universal Numeric Fingerprint (UNF).  It also has some useful features such as ignoring column order and naming.  It can be referenced in combination with whatever version naming convention you're already using.  (See post on data versioning: https://github.com/leeper/data-versioning)
</t>
  </si>
  <si>
    <t>Add regionsNotAllowed to MediaObject?</t>
  </si>
  <si>
    <t xml:space="preserve">The type http://schema.org/MediaObject has the property http://schema.org/regionsAllowed for specifying the countries where the media object is available. Sometimes it is easier to say where the object is not allowed.
Shall we add http://schema.org/regionsNotAllowed?
</t>
  </si>
  <si>
    <t xml:space="preserve">#### new comment by 170265 ####
Allowed by whom?
#### new comment by 4692272 ####
The publisher (who ultimately needs to enforce this).
</t>
  </si>
  <si>
    <t>JSON Graph?</t>
  </si>
  <si>
    <t xml:space="preserve">https://github.com/jsongraph/json-graph-specification
</t>
  </si>
  <si>
    <t xml:space="preserve">#### new comment by 7691552 ####
What are you proposing?
#### new comment by 170265 ####
It sounds like a question, along lines of "how does schema.org relate to this (and to JSON schemas...)". @kevinSuttle  ?
#### new comment by 95672 ####
Yes, my apologies. I should have taken the time to clarify. 
</t>
  </si>
  <si>
    <t>Schema.org Course Extension RDFa &amp; Examples</t>
  </si>
  <si>
    <t xml:space="preserve"># Schema.org Course Extension
- | Project: https://www.w3.org/community/schema-course-extend/
- | MailingList: https://lists.w3.org/Archives/Public/public-schema-course-extend/
- | Issue: https://github.com/schemaorg/schemaorg/issues/195
```
data/ext/course
data/ext/course/README.md
data/ext/course/course.rdfa
data/ext/course/course-course-examples.txt
```
- [x] https://github.com/westurner/schemaorg/tree/feature/ext-course/data/ext/course
- [x] https://github.com/westurner/schemaorg/blob/feature/ext-course/data/ext/course/README.md
- [ ] https://github.com/westurner/schemaorg/blob/feature/ext-course/data/ext/course/course.rdfa
- [ ] https://github.com/westurner/schemaorg/blob/feature/ext-course/data/ext/course/course-course-examples.rdfa
This is one approach to #195 .
- 2016-01-20 -- Not yet ready to merge
</t>
  </si>
  <si>
    <t>#### new comment by 50891 ####
### workflow notes
[edit]
| Issue: https://github.com/schemaorg/schemaorg/issues/195
| Git Branch Name: `feature/ext-course`:
- `ext-` seems a sensible prefix for Schema.org Extension Vocabulary Branches
- Hubflow `feature/&lt;name&gt;` branches:
  - | Src: https://github.com/datasift/gitflow
  - | Docs: https://datasift.github.io/gitflow/
  - | Tools: https://westurner.org/tools/#hubflow
- schema.org does not [yet?] utilize hubflow or hubflow naming
  - `git checkout sdo-deimos; git checkout -b feature/ext-course`
    - so that I can still find the branch I was working on
`README.md`
- README.md renders as HTML when I browse to the `data/ext/course` directory
- README.md can/could/should more-or-less be the same as the PR description
- [ ] How much should I copy over from the original issue description (and thread) which this branch/PR intends to satisfy?
Git Pull Request Workflow: checking out a PR 
- https://help.github.com/articles/checking-out-pull-requests-locally/
Git Pull Request Workflow: Squashing / not-squashing: I could either:
- squash these into one commit (with `git rebase -i` before merging this into `schemaorg/schemaorg:sdo-deimos`)
  - https://help.github.com/articles/about-git-rebase/
    - "Warning: Because changing your commit history can make things difficult for everyone else using the repository, it's considered bad practice to rebase commits when you've already pushed to a repository." (because `push -f`)
  - https://github.com/pydata/pandas/wiki/Git-Workflows#git-rebase
  - https://github.com/edx/edx-platform/wiki/How-to-Rebase-a-Pull-Request#squash-your-changes
  - the commit messages would then be concatenated into one commit message
  - [ ] any PR comments on squashed commits should then say "discussed an outdated diff"? (*`push -f`)
    - "Bookmarklet to expand all collapsed comments in a GitHub pull request (places where it says "discussed an outdated diff")" https://gist.github.com/peterflynn/5980273
  - if there were tests for this project and there was automated CI running on this branch (or on all commits)
    - one commit would require fewer builds/tests; however
    - multiple commits may be easier to bisect
      - | Wikipedia: https://en.wikipedia.org/wiki/Bisection_(software_engineering)
      - | Docs: https://www.kernel.org/pub/software/scm/git/docs/git-bisect.html
      - | Wrdrddocs: https://wrdrd.com/docs/consulting/software-development#bisection
- or, leave these tiny commits as-is for merging.
These `DOC` and `REF` [commit message] prefixes are "code labels". https://westurner.org/wiki/workflow#code-labels
- ...
- DOC -- Documentation
- [ ] DAT -- Data
  - (here, through https://github.com/westurner/schemaorg/commit/3ee2637159ff5b942858405177190e0854e8041c,  
    `DOC: course-course-examples.txt` -&gt; `DAT: course-course-examples.rdfa`)
- [ ] SCH -- Schema
  - (here, through https://github.com/westurner/schemaorg/commit/3ee2637159ff5b942858405177190e0854e8041c,  
    `DOC: course.rdfa`-&gt; `SCH: course.rdfa`)
- REF -- Refactorings
- TST -- Tests
- BLD -- Build changes (e.g. Makefile, setup.py, CI scripts)
- ...
I'm editing this in Vim; with RDFa HTML5 syntax highlighting:
- | Tools: https://wrdrd.com/docs/tools/#vim
  - https://github.com/othree/html5.vim
    - https://github.com/westurner/dotvim/blob/70e68ea/vimrc.full.bundles.vimrc#L676
- | Wrdrddocs: https://wrdrd.com/docs/consulting/knowledge-engineering#rdfa
- | Wrdrddocs: https://wrdrd.com/docs/consulting/knowledge-engineering#html5
#### new comment by 658047 ####
Hi Wes, great to see this. Have you got an example build?
#### new comment by 50891 ####
&gt; Hi Wes, great to see this. Have you got an example build?
[edit]
I'm not quite sure how to build and test this. It's certainly not yet complete with respect to the GDocs linked in #195. Is anyone else working on a Schema Course Extension RDFa document (e.g. `data/ext/course.rdfa`)?
- Schema.org Release Docs:
  - https://github.com/schemaorg/schemaorg/blob/sdo-deimos/RELEASING.TXT
  - https://github.com/schemaorg/schemaorg/blob/b86b362/RELEASING.TXT
  - [ ] DOC: RELEASING.md: Markdown could be helpful (and re-publishable)
    - https://mail.python.org/pipermail/omaha/2016-January/002010.html
- Schema.org CI/Build script options:
  - [ ] BLD: `Makefile` (`make build test release gh-pages`)
    - GNU Make
      - OSX: installed by default
      - Linux: usually installed by default
      - Windows: MingW, gnuwin32, gow all include a make.exe
      - Windows: pymake is mostly compatible with GNU Make Makefile; but paths are different (forward-slash `/` | backslash `\`)
    - https://github.com/schemaorg/schemaorg/pull/1007 (edit)
  - [ ] BLD,REF: `setup.py`: Python setuptools packaging
    - [ ] Howto AppEngine SDK and setuptools
  - [ ] BLD: `BUILD`: PantsBuild Pants Build
    - [ ] Howto AppEngine SDK and Pants (PantsBuild)
    - | PyPI: https://pypi.python.org/pypi/pantsbuild.pants (Python)
    - | Src: https://github.com/pantsbuild/pants
      - https://pantsbuild.github.io/page.html
  - [ ] BLD,TST: `Gulpfile.js`
    - https://github.com/schemaorg/schemaorg/pull/968
    - #RDFJS
  - [ ] BLD,TST: `Gruntfile`
    - https://github.com/schemaorg/schemaorg/pull/968
    - #RDFJS
  - [ ] BLD: `build.py` (If it's not possible with other tools)
    - `os.path.join`, `os.path.sep`, `pathlib`, and `path.py` are portable to Windows
    - If we lack community consensus on a build tool, something like this pretty much gets it:
      - [edit] `StepBuilder` builds `Step` classes which have a `build(conf)` function or method which expects a configuration object `env` (~`collections.OrderedDict`), which is _copied before_ each `Step` (in order to **diff** the `env` object after each `Step`) 
        https://github.com/westurner/dotfiles/blob/6b807b4/src/dotfiles/venv/venv_ipyconfig.py#L934
  - [ ] BLD: `gh-pages`: Should we be able to just build a `gh-pages` branch of static HTML (e.g. for https://schema.org/ )?
    - This would avoid 'Over Quota' errors by un-amortizing the build/templating from request-time to build-time.
    - You can serve `gh-pages` branches locally, when the internet or site is down, with e.g. https://pypi.python.org/pypi/pgs
    - [ ] ReadTheDocs &amp; Sphinx now support Markdown
    - `sphinx-quickstart` -&gt; `conf.py`, `Makefile`, `build.bat`
    - | Tools: https://wrdrd.com/docs/tools/#sphinx
      - https://github.com/yoloseem/awesome-sphinxdoc
        - https://github.com/mctenshi/sphinx-markdown-sample
          - RTD ReStructuredText requires pypi:docutils (for ReStructuredText)
          - RTD Markdown requires Pandoc (for Markdown)
            - Pandoc can also transform HTML to Markdown.
- Schema.org Test scripts:
  - [ ] TST: How to run which tests in the build script? @schemaorg
#### new comment by 7691552 ####
Few questions/comments:
- _CourseSection_ - what is the difference between this and a Course?  Potentially it could need all the same properties.  Could you not use the hasPart/isPartOf properties inherited from CreativeWork to describe a multi-section course in the same way as multi-volume books are described (see the Lord of the Rings example for [http://schema.org/Book](Book)s)
- _subjectOfStudy_ - could you not use 'about' as per the subject of other CreativeWorks?
- _instructor_ - I agree that there is no current property that satisfies this need.  There is I believe broader need for a more generalised property for a Person that delivers, presents, instructs, hosts, is master of ceremonies for, mediates, etc. events, gatherings, sessions, courses etc.   If we are not careful we could end up having several very similar, but type specific, ways of the same thing.
- How do you expect to describe the event based nature of courses?  Instances of the same course being run in parallel or repeated next term.
Examples would be helpful.
~Richard.
#### new comment by 50891 ####
&gt; @Dataliberate 
I'll attempt to interpret from #195 and https://goo.gl/2Sxxy3 .
&gt; CourseSection - what is the difference between this and a Course?
Course: "Algebra I"
CourseSection: "Algebra I" w/ Dr. Algernon on [days, times]
&gt; Potentially it could need all the same properties. 
I started to denormalize some properties from Course to CourseSection.
This has tradeoffs: must we?:
- define the course description for both Course and CourseSection
  (e.g. with the same description listed for Course at the top of the page and for each CourseSection[s] listed below)
- define the course description only for Course, and require more complex queries for CourseSection.course.description
- https://en.wikipedia.org/wiki/Denormalization
&gt; Could you not use the hasPart/isPartOf properties inherited from CreativeWork to describe a multi-section course in the same way as multi-volume books are described (see the Lord of the Rings example for http://schema.org/Books)
`hasPart` and `isPartOf` result in unordered collections.
It would be less surprising to define the way to define an `rdf:List` with RDFa and schema.org.
(With JSON-LD, it's just a `[]` `@list` that gets the `rdf:rest` added automatically).
- [ ] How to define an `rdf:List` with RDFa?
#### new comment by 658047 ####
To re-iterate / expand on Wes's answers
Course/CourseSection:
  The "Course" is the abstract description, a Course Section is an 
offering of the course at a specified time/place/mode. The same course 
might offered online or offline, face to face or through distance 
learning, in Edinburgh and in Dubai, in 2015 and in 2016...  A lot else 
can vary between these offerings, e.g. price, instructor. (I actually 
think that Course Offering is a better name, Course Section is common in 
the US but needs explanation everywhere else.)
subjectOfStudy
  there is a difference between what topics are covered in a course and 
what academic subject is being studied. E.g. in the UK we have courses 
on Critical Thinking, which isn't really the same as the aboutness of a 
Creative Work. subjectOfStudy is akin to the CreativeWork property 
educationalAlignment when the alignment is to an educational subject.
Event based nature: we should have Course Section hasPart 
EducationalEvent. Course Section deals with repeated or parallel 
offerings of same course.
Phil
On 21/01/2016 12:53, Richard Wallis wrote:
&gt; Few questions/comments:
&gt; - /CourseSection/ - what is the difference between this and a
&gt;   Course? Potentially it could need all the same properties. Could
&gt;   you not use the hasPart/isPartOf properties inherited from
&gt;   CreativeWork to describe a multi-section course in the same way as
&gt;   multi-volume books are described (see the Lord of the Rings
&gt;   example for http://schema.org/Book &lt;Book&gt;s)
&gt; - /subjectOfStudy/ - could you not use 'about' as per the subject of
&gt;   other CreativeWorks?
&gt; - /instructor/ - I agree that there is no current property that
&gt;   satisfies this need. There is I believe broader need for a more
&gt;   generalised property for a Person that delivers, presents,
&gt;   instructs, hosts, is master of ceremonies for, mediates, etc.
&gt;   events, gatherings, sessions, courses etc. If we are not careful
&gt;   we could end up having several very similar, but type specific,
&gt;   ways of the same thing.
&gt; - How do you expect to describe the event based nature of courses?
&gt;   Instances of the same course being run in parallel or repeated
&gt;   next term.
&gt; 
&gt; Examples would be helpful.
&gt; 
&gt; ~Richard.
&gt; 
&gt; —
&gt; Reply to this email directly or view it on GitHub 
&gt; https://github.com/schemaorg/schemaorg/pull/972#issuecomment-173560886.Web 
&gt; Bug from 
&gt; https://github.com/notifications/beacon/AAoKf8DG9eFgkqn9mrTMp9SpX6V1WXC1ks5pcMw-gaJpZM4HI0wH.gif
## 
Phil Barker           @philbarker
LRMI, Cetis, ICBL     http://people.pjjk.net/phil
Heriot-Watt University
Workflow: http://www.icbl.hw.ac.uk/~philb/workflow/
---
We invite research leaders and ambitious early career researchers to 
join us in leading and driving research in key inter-disciplinary themes. 
Please see www.hw.ac.uk/researchleaders for further information and how
to apply.
Heriot-Watt University is a Scottish charity
registered under charity number SC000278.
#### new comment by 658047 ####
"I'm not quite sure how to build and test this."
There are some python scripts in the repository that allow you to create test builds of the schema.org site, either locally or deployed to appspot for wider viewing.
So when we wanted to contribute examples of LRMI properties to schema.org we forked the repository into the DCMI github account[1], made our changes, built a test site [2] we could use to discuss the changes. Happy to do similar for Course extension,--I think we should be guided by @Dataliberate,  @danbri &amp; co as to what would work best in this case.
1. https://github.com/dcmi/schemaorg
2. e.g. http://philb-lrmi-examples.appspot.com/learningResourceType
#### new comment by 7691552 ####
Thanks Wes &amp; Phil for clarifications…
&gt; Course/CourseSection:
&gt; The "Course" is the abstract description, a Course Section is an
&gt; offering of the course at a specified time/place/mode. The same course
&gt; might offered online or offline, face to face or through distance
&gt; learning, in Edinburgh and in Dubai, in 2015 and in 2016... A lot else
&gt; can vary between these offerings, e.g. price, instructor. (I actually
&gt; think that Course Offering is a better name, Course Section is common in
&gt; the US but needs explanation everywhere else.)
I agree CourseOffering is a better (more broadly understandable) name.
However I still question the need.  If there is only one instance of a
course do we need both Course and CourseOffering?  If an offering itself
has offerings what is proposed?
The abstract / instance relationship you describe is already handled by
CreativeWork - in the bibliographic world you can describe the abstract
work which via workExample can reference particular instances (editions)
which in turn can potentially reference individual copies - the reverse of
this relationship being via exampleOfWork.
&gt; subjectOfStudy
&gt; there is a difference between what topics are covered in a course and
&gt; what academic subject is being studied. E.g. in the UK we have courses
&gt; on Critical Thinking, which isn't really the same as the aboutness of a
&gt; Creative Work. subjectOfStudy is akin to the CreativeWork property
&gt; educationalAlignment when the alignment is to an educational subject.
‘about’ is used in both broad overall, and specific, topic situations.   I
would argue that a Critical Thinking course is ‘about Critical Thinking’ at
the same time as being about other more specific subjects such as
‘deciphering truth’.
I don’t see compelling reason to duplicate this well used pattern, just for
the domain of courses.
Event based nature: we should have Course Section hasPart
&gt; EducationalEvent. Course Section deals with repeated or parallel
&gt; offerings of same course.
 I feel some confusion here.  The example Wes gave - “Algebra I" w/ Dr.
Algernon on [days, times] - seems to be looking to more event based
separation into sections/offerings.
&gt; &gt; Reply to this email directly or view it on GitHub
&gt; &gt; https://github.com/schemaorg/schemaorg/pull/972#issuecomment-173569868.
#### new comment by 658047 ####
&gt; The abstract / instance relationship you describe is already handled by
&gt; CreativeWork - in the bibliographic world you can describe the abstract
&gt; work which via workExample can reference particular instances (editions)
&gt; which in turn can potentially reference individual copies - the reverse of
&gt; this relationship being via exampleOfWork.
I see what you mean.  The work leading to the suggestion that course offering be differentiated from course did not assume that that either would be a CreativeWork. I am still not 100% convinced that it is useful to make a Course a subtype of CreativeWork rather than Intangible. Wes's proposal has CourseSection as an Intangible, which makes sense to me. I would like to look at what would be inherited by Course from CreativeWork that might be confusing before being convinced.  Like you said before, examples would help.
&gt; ‘about’ is used in both broad overall, and specific, topic situations. I
&gt; would argue that a Critical Thinking course is ‘about Critical Thinking’ at
&gt; the same time as being about other more specific subjects such as
&gt; ‘deciphering truth’.
&gt; 
&gt; I don’t see compelling reason to duplicate this well used pattern, just for
&gt; the domain of courses.
I'm easy on this one. I see your point, @stuartasutton can convince me the other way :)
&gt; Event based nature: we should have Course Section hasPart
&gt; 
&gt; &gt; EducationalEvent. Course Section deals with repeated or parallel
&gt; &gt; offerings of same course.
&gt; 
&gt; I feel some confusion here. The example Wes gave - “Algebra I" w/ Dr.
&gt; Algernon on [days, times] - seems to be looking to more event based
&gt; separation into sections/offerings.
I am confused as to what your confusion is. It's only for Sections/Offerings that it makes sense to specify the presenter, days and time of specific sub events.
#### new comment by 50891 ####
[edit]
- This doesn't have EducationEvent yet. To reiterate an example
  - Course: "Algebra I"
  - CourseSection: "Algebra I: Section 2" w/ Dr. Algernon on [days, times]
  - EducationEvent: "Algebra I: Section 2 &gt; Day 1" [datetime] will be in the Library
    - IIUC, it would be possible to have an iCal (addable to a calendar) for each EducationEvent
- [x] Course &amp; properties &lt;started&gt;
- [ ] CourseSection &amp; properties &lt;started&gt;
- [ ] EducationEvent &amp; properties
- [ ] CourseSection or CourseOffering
  - A course section usually has a number ("sectionNumber"), usual days/times, and zero or more instructors
  - CourseOffering would be fine with me
    - [ ] CourseOffering.sectionNumber
- [ ] An EducationEvent occurs on a particular datetime (optinally with location)
- [x] Course subClassOf [CreativeWork, Product]
  - [x] Course &lt; [CreativeWork, Product] &lt;a shorthand&gt;
  - [x] CreativeWork.author
  - [x] CourseSection.instructor [edit]
  - [ ] CourseSection.helper / teachingAssistant ?
- [x] CourseSection &lt; [Intangible, Product]
- [ ] CourseSection &lt; [CreativeWork, Offering] &lt;should probably be&gt;
- [ ] subjectOfStudy
  - IIUC, subjectOfStudy is for eg. the primary topic &lt;~primaryAbout&gt;:
    - Course("Algebra 1").subjectOfStudy = "Mathematics"
  - To reiterate my position from [the GDoc](https://goo.gl/2Sxxy3),
    I would find concept URLs far more useful than strings ([5 ★ OPEN DATA](http://5stardata.info/en/)) in `about` or `educationalAlignment` or `subjectOfStudy`.
    - Course("Algebra 1").about = [
       "https://en.wikipedia.org/wiki/Algebra"
       "https://en.wikipedia.org/wiki/Mathematics"]
    - Course("Algebra 1").about = [
       {'url': "https://en.wikipedia.org/wiki/Algebra"},
       {'url': "https://en.wikipedia.org/wiki/Mathematics"}]
    - RDF does not preserve source ordering; so, on output, ["Algebra", "Mathematics"] may no longer be sorted:
      - Course("Algebra 1").about, {'url': "https://en.wikipedia.org/wiki/Algebra"}
      - Course("Algebra 1").about, {'url': "https://en.wikipedia.org/wiki/Mathematics"}]
    - Is there a simpler way to express conceptual linkages between a Course and the rest of the world with LRMI Thing.educationalAlignment ?
      - [ ] How to express `rdf:List` with RDFa?
[edit]
CourseSection -&gt; CourseInstance
#### new comment by 50891 ####
 Another (open) issue:
We would expect there to be a canonical URL for each course.
There may also be URLs to [third-party] course catalog aggregators (e.g. ClassCentral).
- [ ] How to model e.g. `primaryUrl` / `sameAs`?
#### new comment by 658047 ####
(Canonical URI) Good point. The notes for mainEntity(OfPage) might be a useful guide https://schema.org/docs/datamodel.html#mainEntityBackground
#### new comment by 50891 ####
I now think Course, CourseSection, and EducationEvent should all be rdfs:subClassOf CreativeWork; because:
- Schema.org Accessibility Properties from https://schema.org/CreativeWork :
  - **accessibilityAPI**    (_Text_)    Indicates that the resource is compatible with the referenced accessibility API (WebSchemas wiki lists possible values).
  - **accessibilityControl**    (_Text_)    Identifies input methods that are sufficient to fully control the described resource (WebSchemas wiki lists possible values). 
  - **accessibilityFeature**    (_Text_)    Content features of the resource, such as accessible media, alternatives and supported enhancements for accessibility (WebSchemas wiki lists possible values).
  - **accessibilityHazard** (_Text_)    A characteristic of the described resource that is physiologically dangerous to some users. Related to WCAG 2.0 guideline 2.3 (WebSchemas wiki lists possible values).
- Schema.org/Event .location
  - **location**   (_Place_  or _Text_  or _PostalAddress_)    The location of for example where the event is happening, an organization is located, or where an action takes place.
  - [ ] **accessibility&lt;...&gt;** (_Text_)
  - [ ] **accessibility&lt;...&gt;** (EnumeratedValue) 
    - WheelchairAccessible (e.g. `hasRamp`)
    - SignLanguageInterpretor
    - BrailleAvailable (e.g. `hasBraille`, `accessibilityHasBraille`)
    - WAI-ARIA HTML 5 (HTML 5.1)
- Schema.org/Place 
  - **review**  (_Review_)  A review of the item. Supersedes reviews.
  - [ ] **accessibility&lt;...&gt;** (_Text_)
  - [ ] **accessibility&lt;...&gt;** (EnumeratedValue) 
    - WheelchairAccessible (e.g. `hasRamp`)
    - SignLanguageInterpretor
    - BrailleAvailable (e.g. `hasBraille`, `accessibilityHasBraille`)
    - WAI-ARIA HTML 5 (HTML 5.1)
- Schema.org Course Extension Use Cases:
  - [ ] Users can find courses with accessible content and facilities.
[EDIT]
- "ADA Standards &gt; Chapter 7: Communication Elements and Features"
  https://www.access-board.gov/guidelines-and-standards/buildings-and-sites/about-the-ada-standards/ada-standards/chapter-7-communication-elements-and-features
  lists 4 disability access symbols:
  - Figure 703.7.2.1 International Symbol of Accessibility.
  - Figure 703.7.2.2 International Symbol of TTY
  - Figure 703.7.2.3 Volume Control Telephone
  - Figure 703.7.2.4 International Symbol of Access for Hearing Loss
  - https://www.access-board.gov/guidelines-and-standards/buildings-and-sites/about-the-ada-standards/ada-standards/single-file-version
#### new comment by 50891 ####
- Relevant schema.org properties:
  - [x] instructor (Person) -- Course
  - [ ] assistant (Person) -- Course
  - [x] organizer (Person) -- Event &gt; EducationEvent
  - [x] performer (Person) -- Event &gt; EducationEvent
  - [x] author (Person) -- CreativeWork &gt; Course
  - [x] workFeatured (CreativeWork) -- Event &gt; EducationEvent
  - [x] workPerformed (CreativeWork) -- Event &gt; EducationEvent
#### new comment by 658047 ####
```
Wes, I don't follow your reasoning. I
  don't see how a course can have an accessibilityAPI etc. The
  resources and events that are associated with a course, yes; the
  various modes in which a course might be offered, possibly. 
  But a course with accessibilityFeatures/Hazards/API/Control? No. I
  can offer a course with or without accessibilityFeatures &amp;
  Hazards: that's what we do when we make what in UK law are called
  'reasonable adjustments' in order to ensure that our courses are
  accessible to all.
  In short, I don't assume that the accessibility properties for
  CreativeWorks are suitable for describing courses or events.
  One thing that worries me about making a Course a Creative work is
  that you inherit a *lot* of properties. While I know that they are
  optional and can be ignored, having this many options can be
  problematic. It can overload and confuse implementers. We could
  provide lots of guidance on which properties we expect to be used
  when describing Courses and how; but schema.org so far has a poor
  record of doing this. A viable alternative is to start with Course
  as a blank slate and bring in only those properties from
  CreativeWork, EducationEvent, Product, Offering etc. that we need
  to meet our use cases. Then we will be in a better position to
  compare what we need with what CreativeWork is.
  Phil
  On 21/01/16 20:28, Wes Turner wrote:
  I now think Course, CourseSection, and EducationEvent should
    all be rdfs:subClassOf CreativeWork; because:
    Schema.org Accessibility Properties from https://schema.org/CreativeWork
      :
        accessibilityAPI (Text) Indicates
        that the resource is compatible with the referenced
        accessibility API (WebSchemas wiki lists possible values).
        accessibilityControl (Text)
        Identifies input methods that are sufficient to fully
        control the described resource (WebSchemas wiki lists
        possible values). 
        accessibilityFeature (Text)
        Content features of the resource, such as accessible media,
        alternatives and supported enhancements for accessibility
        (WebSchemas wiki lists possible values).
        accessibilityHazard (Text) A
        characteristic of the described resource that is
        physiologically dangerous to some users. Related to WCAG 2.0
        guideline 2.3 (WebSchemas wiki lists possible values).
    Schema.org/Event .location
        location (Place or Text
        or PostalAddress) The location of for example
        where the event is happening, an organization is located, or
        where an action takes place.
       accessibility&lt;...&gt;
      (Text)
       accessibility&lt;...&gt;
        (EnumeratedValue) 
        WheelchairAccessible (e.g. hasRamp)
        SignLanguageInterpretor
        BrailleAvailable (e.g. hasBraille, accessibilityHasBraille)
        WAI-ARIA HTML 5 (HTML 5.1)
      Schema.org/Place 
        review (Review) A review of the
        item. Supersedes reviews.
       accessibility&lt;...&gt;
      (Text)
       accessibility&lt;...&gt;
        (EnumeratedValue) 
        WheelchairAccessible (e.g. hasRamp)
        SignLanguageInterpretor
        BrailleAvailable (e.g. hasBraille, accessibilityHasBraille)
        WAI-ARIA HTML 5 (HTML 5.1)
      Schema.org Course Extension Use Cases:
           Users can find courses with accessible
          content and facilities.
  —
    Reply to this email directly or view
      it on GitHub.
-- 
```
## 
Phil Barker           @philbarker
LRMI, Cetis, ICBL     http://people.pjjk.net/phil
Heriot-Watt University
Ubuntu: http://xkcd.com/456/
  not so much an operating system as a learning opportunity.
#### new comment by 7691552 ####
&gt; While I know that they are optional and can be ignored, having this many options can be problematic. It can overload and confuse implementers. We could provide lots of guidance on which properties we expect to be used when describing Courses and how; but schema.org so far has a poor record of doing this
It is correct that there are some areas of Schema where description and examples are a little thin.  This is where the benefit of groups promoting proposals can have a positive effect.  Not only discussing a proposal ahead of submission and providing examples, but also providing best practice to follow.  All hopefully outputs of the recently created [Schema Course Extension Group](https://www.w3.org/community/schema-course-extend/).
&gt; A viable alternative is to start with Course as a blank slate and bring in only those properties from CreativeWork, EducationEvent, Product, Offering etc. that we need to meet our use cases. Then we will be in a better position to compare what we need with what CreativeWork is.
From my experience the best approach in applying Schema to a new domain is to take what is already available in Schema to describe the type of resource you are looking for.  This process needs to be fairly open about the names of Types and Properties that could be applicable to the new domain.  The next step being to identify what is missing.    Briefly following that path brings me to the conclusion that a large proportion of the properties in CreativeWork are or could be relevant to a description of a Course, both in the abstract and for particular instances.  EducationalEvent provides most of what is needed to describe the giving of a course - date/time/place/reviews etc., and the relationship with an 'offering' organization or person.  I have not identified yet what properties from Product would be beneficial.
It is quite possible when used in markup for a thing to be described as a Course _and_ an EducationEvent - this is the kind of practice that can be made clear in examples.  Such practice negates the need to create a new type which is effectively a fusion of Course and EducationEvent.  For example:
``` javascript
&lt;script type="application/ld+json"&gt;
{
    "@context": "http://schema.org",
    "@type": ["Course","EducationEvent"],
    "name": "Computer Programming 101",
    "about": ["Computing","Computer Software"],
    "audience": "Adult Learners",
    "startDate": "2016/01/22",
    "endDate": "2016/05/29",
    "location":  "City Evening Study School",
    .....
}
```
&gt; I'm not quite sure how to build and test this.
I cover the process in the second part of a webinar series I gave last year: [Schema.org in Two Parts: From Use to Extension](https://www.asist.org/events/webinars/schema-org-in-two-parts-from-use-to-extension/) which you may find helpful.
#### new comment by 4692272 ####
I am trying to catch up on the conversation.
I disagree that Courses or events of any type (EducationEvent or CourseSection) are CreativeWorks. While a Course may share many properties, I don't think "Algebra I" is an example of a CreativeWork. With that said, we should identify CreativeWork properties we would like to include:
- Course
  - audience
  - educationalAlignment
  - review
  - timeRequired
- CourseSection
  - inLanguage
  - isAccessibleForFree
  - review
In looking at a variety of online sources (Coursera, Udacity, edX, etc.), the same Course often has different offerings based on dates and instructor. It would be good to be able to preserve the notion the course is the same regardless of when one takes it or who led the class.
We should replace the "isVirtual" boolean with an enumeration, which gives us the ability to expand the offerings. Some "virtual" classes require attendance at a particular time; others do not. Some sessions are mixed where students meet online sometimes and in person others. This is an evolving space, which is hard to describe with a boolean.
The certificate granting sites often have "nano-degrees" in which a student must take a certain set of courses to earn the certificate. We should add the notion of a "track" or some other way of grouping courses.
#### new comment by 50891 ####
On Jan 22, 2016 6:16 AM, "Richard Wallis" notifications@github.com wrote:
&gt; &gt; While I know that they are optional and can be ignored, having this many
&gt; &gt; options can be problematic. It can overload and confuse implementers. We
&gt; &gt; could provide lots of guidance on which properties we expect to be used
&gt; &gt; when describing Courses and how; but schema.org so far has a poor record of
&gt; &gt; doing this
There will need to be an implementers' guide for Schema.org/Course ,
CourseOffer , EducationEvent.
If you would be so kind as to write  examples
(data/ext/course/course-[...].txt), those could be included in the release
notes, blog post (and form blog post for implementers)
Listed under "Products" in #195, I had
TODO
- [ ]  release notes (e.g. data/ext/course/README.md)
- [ ]  blog post
  - [ ] form blog post for implementers
&gt; It is correct that there are some areas of Schema where description and
&gt; examples are a little thin. This is where the benefit of groups promoting
&gt; proposals can have a positive effect. Not only discussing a proposal ahead
&gt; of submission and providing examples, but also providing best practice to
&gt; follow. All hopefully outputs of the recently created Schema Course
&gt; Extension Group.
&gt; 
&gt; &gt; A viable alternative is to start with Course as a blank slate and bring
&gt; &gt; in only those properties from CreativeWork, EducationEvent, Product,
&gt; &gt; Offering etc. that we need to meet our use cases. Then we will be in a
&gt; &gt; better position to compare what we need with what CreativeWork is.
Tabula rasa is a useful exercise for group data modeling; but not a helpful
approach to a compositional type vocabulary (where base types are
maintained with standard properties).
A course has an author, educationalAlignment, and many other properties of
CreativeWork.
&gt; From my experience the best approach in applying Schema to a new domain
&gt; is to take what is already available in Schema to describe the type of
&gt; resour</t>
  </si>
  <si>
    <t>New Proposal: Developer Object</t>
  </si>
  <si>
    <t xml:space="preserve">Hi, everybody:
I'm working on web design and trying to create microdates in order to inform about web developer. It's strange, cause you don't have any profesions but, I think that developer object shuld be useful in many aspect. 
I'm not English native, so... sorry. :)
But... if I may work in this aspect, about developer object, not languages, i'll be so interesting about it.
Thanks everybody. See you soon.
</t>
  </si>
  <si>
    <t xml:space="preserve">Replace "sanction" with "approbation" in the definition of EndorseAction </t>
  </si>
  <si>
    <t xml:space="preserve">as sanction can have also a negative understanding (which I believe tends to be the main understanding), this word should be avoided in the definition of the action, otherwise some people could misinterpret it. 
see https://schema.org/EndorseAction
I think it is used here with the meaning of "approbation" and therefore I suggest this replacement:
see
http://www.merriam-webster.com/dictionary/sanction
</t>
  </si>
  <si>
    <t xml:space="preserve">feature req: Organization officialUrl </t>
  </si>
  <si>
    <t xml:space="preserve">To me, it would make sense to have a property `officialUrl` or `website` for Organization. 
This property would carry more semantic meaning then having to mark it up in `sameAs`.
Thoughts? 
</t>
  </si>
  <si>
    <t xml:space="preserve">#### new comment by 671238 ####
What would be the difference to schema:url?
Can't a client infer that this is the official URL simply from the provenance of the data?
I mean, if anybody can make an officialUrl statement about anybody, this opens all doors for spam and abuse, so a client will have to filter by domain authority etc. anyway. But then it can as well simply use the url property.
#### new comment by 7691552 ####
I agree with Martin.  schema:url should be sufficient.
Richard Wallis
Founder, Data Liberate
http://dataliberate.com
Linkedin: http://www.linkedin.com/in/richardwallis
Twitter: @rjw
On 14 January 2016 at 10:53, Martin Hepp notifications@github.com wrote:
&gt; What would be the difference to schema:url?
&gt; Can't a client infer that this is the official URL simply from the
&gt; provenance of the data?
&gt; 
&gt; I mean, if anybody can make an officialUrl statement about anybody, this
&gt; opens all doors for spam and abuse, so a client will have to filter by
&gt; domain authority etc. anyway. But then it can as well simply use the url
&gt; property.
&gt; 
&gt; —
&gt; Reply to this email directly or view it on GitHub
&gt; https://github.com/schemaorg/schemaorg/issues/959#issuecomment-171611110
&gt; .
#### new comment by 393259 ####
perhaps I'm mistaken but, say site X uses schema.org to markup Local
businesses, such as the 21club in NY.
Afaik, LocalBusiness:url is meant to denote the url of the LocalBusiness on
site X itself correct?
I was looking for a way to set the official url of the LocalBusiness, here
http://www.21club.com/.
On Thu, Jan 14, 2016 at 12:18 PM, Richard Wallis notifications@github.com
wrote:
&gt; I agree with Martin. schema:url should be sufficient.
&gt; 
&gt; Richard Wallis
&gt; Founder, Data Liberate
&gt; http://dataliberate.com
&gt; Linkedin: http://www.linkedin.com/in/richardwallis
&gt; Twitter: @rjw
&gt; 
&gt; On 14 January 2016 at 10:53, Martin Hepp notifications@github.com wrote:
&gt; 
&gt; &gt; What would be the difference to schema:url?
&gt; &gt; Can't a client infer that this is the official URL simply from the
&gt; &gt; provenance of the data?
&gt; &gt; 
&gt; &gt; I mean, if anybody can make an officialUrl statement about anybody, this
&gt; &gt; opens all doors for spam and abuse, so a client will have to filter by
&gt; &gt; domain authority etc. anyway. But then it can as well simply use the url
&gt; &gt; property.
&gt; &gt; 
&gt; &gt; —
&gt; &gt; Reply to this email directly or view it on GitHub
&gt; &gt; &lt;
&gt; &gt; https://github.com/schemaorg/schemaorg/issues/959#issuecomment-171611110&gt;
&gt; &gt; 
&gt; &gt; .
&gt; 
&gt; —
&gt; Reply to this email directly or view it on GitHub
&gt; https://github.com/schemaorg/schemaorg/issues/959#issuecomment-171616292
&gt; .
#### new comment by 7691552 ####
In that case the URL of the LocalBusiness would be schema:url &gt;
http://www.21club.com/web/onyc/bar_room.jsp
Then its parent organisation (LocalBusiness&gt;schema:parentOrganisation) and
its schema:url would be http://www.21club.com/
Another possible approach could be to define schema:Brand for the chain of
restaurants and use its logo &amp; url values
Richard Wallis
Founder, Data Liberate
http://dataliberate.com
Linkedin: http://www.linkedin.com/in/richardwallis
Twitter: @rjw
On 14 January 2016 at 13:02, Geert-Jan Brits notifications@github.com
wrote:
&gt; perhaps I'm mistaken but, say site X uses schema.org to markup Local
&gt; businesses, such as the 21club in NY.
&gt; Afaik, LocalBusiness:url is meant to denote the url of the LocalBusiness on
&gt; site X itself correct?
&gt; 
&gt; I was looking for a way to set the official url of the LocalBusiness, here
&gt; http://www.21club.com/.
&gt; 
&gt; On Thu, Jan 14, 2016 at 12:18 PM, Richard Wallis &lt;notifications@github.com
&gt; 
&gt; &gt; wrote:
&gt; &gt; 
&gt; &gt; I agree with Martin. schema:url should be sufficient.
&gt; &gt; 
&gt; &gt; Richard Wallis
&gt; &gt; Founder, Data Liberate
&gt; &gt; http://dataliberate.com
&gt; &gt; Linkedin: http://www.linkedin.com/in/richardwallis
&gt; &gt; Twitter: @rjw
&gt; &gt; 
&gt; &gt; On 14 January 2016 at 10:53, Martin Hepp notifications@github.com
&gt; &gt; wrote:
&gt; &gt; 
&gt; &gt; &gt; What would be the difference to schema:url?
&gt; &gt; &gt; Can't a client infer that this is the official URL simply from the
&gt; &gt; &gt; provenance of the data?
&gt; &gt; &gt; 
&gt; &gt; &gt; I mean, if anybody can make an officialUrl statement about anybody,
&gt; &gt; &gt; this
&gt; &gt; &gt; opens all doors for spam and abuse, so a client will have to filter by
&gt; &gt; &gt; domain authority etc. anyway. But then it can as well simply use the
&gt; &gt; &gt; url
&gt; &gt; &gt; property.
&gt; &gt; &gt; 
&gt; &gt; &gt; —
&gt; &gt; &gt; Reply to this email directly or view it on GitHub
&gt; &gt; &gt; &lt;
&gt; &gt; &gt; https://github.com/schemaorg/schemaorg/issues/959#issuecomment-171611110
&gt; &gt; &gt; 
&gt; &gt; &gt; .
&gt; &gt; 
&gt; &gt; —
&gt; &gt; Reply to this email directly or view it on GitHub
&gt; &gt; &lt;
&gt; &gt; https://github.com/schemaorg/schemaorg/issues/959#issuecomment-171616292&gt;
&gt; &gt; .
&gt; 
&gt; —
&gt; Reply to this email directly or view it on GitHub
&gt; https://github.com/schemaorg/schemaorg/issues/959#issuecomment-171638112
&gt; .
</t>
  </si>
  <si>
    <t>Proposal: Allow Review, Rating, and/or aggregateRating as properties for Seat</t>
  </si>
  <si>
    <t xml:space="preserve">I'm very new to this, I apologise if my suggestion is not formatted properly.
I am trying to review seats within a theater. Each seat is identified by a row and a number.
Here is an example of what I am suggesting (I am using aggregateRating and Review in this example):
```
&lt;div itemscope itemtype="http://schema.org/Seat"&gt;
    &lt;div itemprop="seatNumber"&gt;2&lt;/div&gt;
    &lt;div itemprop="seatRow"&gt;AA&lt;/div&gt;
    &lt;div itemprop="seatSection"&gt;Orchestra&lt;/div&gt;
    &lt;div itemprop="alternateName"&gt;Orchestra AA2&lt;/div&gt;
    &lt;div itemprop="AggregateRating" itemscope itemtype="http://schema.org/AggregateRating"&gt;
        &lt;div itemprop="ratingValue"&gt;3.5&lt;/div&gt;
        &lt;div itemprop="reviewCount"&gt;25&lt;/div&gt;
    &lt;/div&gt;
    &lt;div itemprop="review" itemscope itemtype="https://schema.org/Review"&gt;
        &lt;span itemprop="reviewRating" itemscope itemtype="https://schema.org/Rating"&gt;
            &lt;meta itemprop="ratingValue" content="4"/&gt;
        &lt;/span&gt;
        &lt;meta itemprop="datePublished" content="2016-01-10"/&gt;
        &lt;strong itemprop="name"&gt;Review title&lt;/strong&gt;
        &lt;p itemprop="reviewBody"&gt;Here goes the review&lt;/p&gt;
        &lt;em itemprop="author"&gt;Author Name&lt;/em&gt;
    &lt;/div&gt;
&lt;/div&gt;
```
</t>
  </si>
  <si>
    <t xml:space="preserve">#### new comment by 671238 ####
Thanks for this! However, I am inclined against this proposal, because the most of such data is useful only in a specific context (e.g. a particular event or type of event). I do not think it makes sense to rate a single seat in a theater, and I doubt there are Web sites that currently publish a lot of such granular information without linking it to a particular event, if at all.
#### new comment by 16675278 ####
Thank for your reply Martin.
There are cases where this would be useful. I'm thinking Broadway and West End venues for instance where shows can run for decades in the same venue (not that this makes much difference), and there are websites that publish that kind of information. Such reviews are valuable for visitors as they give information about leg room, view on the stage, etc. for each individual seat.
#### new comment by 671238 ####
Are there many such sites? My rule of thumb for schema.org core elements is that they are applicable to a significant number of Web sites, like at least 10 k sites globally Everything else is better put in an extension.
#### new comment by 16675278 ####
There are not a lot of these websites yet - definitely less than 10k sites. I'll have a look at extensions. Thank you.
</t>
  </si>
  <si>
    <t>Naming Conventions for Types and Properties</t>
  </si>
  <si>
    <t xml:space="preserve">I appreciate this probably is a low priority issue but I wondered if there are there any defined conventions for consistent naming of types and properties, especially as the URLs are case-sensitive ([Re: Why are classes and URIs case sensitivity?](https://lists.w3.org/Archives/Public/public-vocabs/2013Dec/0037.html)).
For example, for references to an identifier:
[productID](https://schema.org/productID), [taxID](https://schema.org/taxID), [vatID](https://schema.org/vatID) vs. [accountId](https://schema.org/accountId), [paymentMethodId](https://schema.org/paymentMethodId), [reservationId](https://schema.org/reservationId)
Also related to other property names that end with an acronym like 'URL' or 'API': 
[paymentUrl](https://schema.org/paymentUrl), [discussionUrl](https://schema.org/discussionUrl), [isBasedOnUrl](https://schema.org/isBasedOnUrl), [embedUrl](https://schema.org/embedUrl), [contentUrl](https://schema.org/contentUrl) vs. [hasPOS](https://schema.org/hasPOS), [accessibilityAPI](https://schema.org/accessibilityAPI)
And a few more within types:
[TVSeries](https://schema.org/TVSeries), [QAPage](https://schema.org/QAPage), [WPAdBlock](https://schema.org/WPAdBlock), [WPFooter](https://schema.org/WPFooter), [WPHeader](https://schema.org/WPHeader), [WPSideBar](https://schema.org/WPSideBar), [HVACBusiness](https://schema.org/HVACBusiness), [RVPark](https://schema.org/RVPark) vs. [RsvpAction](https://schema.org/RsvpAction), [RsvpResponseType](https://schema.org/RsvpResponseType), []()
</t>
  </si>
  <si>
    <t>schema.org/PublishAction</t>
  </si>
  <si>
    <t xml:space="preserve">The use case I have is as follows:
A `Person` submits a `CreativeWork` to a `Periodical` with the intent of publication. If the submission is successful, this would culminate in a `PublicationEvent`, and the `Periodical` would be included in the `isPartOf` property of the `CreativeWork`. However, the outcome is unclear during the submission process, yet I would still like to include information about the `Periodical` on the `CreativeWork`.
The ideal choice seems to be to add a `potentialAction` property to the `CreativeWork` with `@type: PublishAction`, but the `PublishAction` class is not currently in schema.org.
This is just one use case, but I think that publishing things on the Web is a common operation that it is useful to describe.
Happy to make a PR for `PublishAction` if this makes sense!
</t>
  </si>
  <si>
    <t xml:space="preserve">#### new comment by 38491 ####
+1
</t>
  </si>
  <si>
    <t>How to handle multiple Product / Offer options?</t>
  </si>
  <si>
    <t xml:space="preserve">How best should options for products be handled? For example, a product may have three groups of options:
- Size (S, M, L)
- Color (Red, Green, Blue)
- Material (Felt, Fur, Cotton)
Each of those options are associated with a parent product (eg: Jacket), but each have different inventory levels and prices.
I notice that color and dimensions are a property of Product, while price is a property of Offer.
Is it expected to create a new Product for each of these combinations, each with a single offer? If so, how then should they be grouped as a single Product with distinct options?
I notice there is a single category property, but that seems to only support hierarchy of categories, not multi-dimensional options.
</t>
  </si>
  <si>
    <t xml:space="preserve">#### new comment by 990840 ####
@tahpot : what about this ?
 http://blog.heppresearch.com/2015/07/23/schema-org-product-variants-with-different-prices/
#### new comment by 164973 ####
Thanks radusi, that's a good start.
However I also want to semantically add the extra information such as "Size, Color, Material" to the Product.
Something like the following (see offerOptions property added to the example):
```
{
    "@context" : "http://schema.org",
    "@type" : "Product",
    "description" : "The Hepp Smart Watch is a unique wristwatch.",
    "name" : "Hepp Smart Watch",
    "offerOptions": {
        "size": ["S","M","L"],
        "color": ["Red", "Blue", "Green"],
        "material": ["Felt", "Fur", "Cotton"],
    }
}
```
Each of those offerOption variants should then have a specific offer attached to them.
#### new comment by 164973 ####
I should also point out that the weight and dimensions is attached to the product, rather than the offer which is also problematic. 
In the example above the small felt jacket will have different weight and dimensions to the large fur jacket.
</t>
  </si>
  <si>
    <t>Extension Proposal: Brand</t>
  </si>
  <si>
    <t xml:space="preserve">``` json
{
  "@context": "http://schemas.acme.com",
  "@type": "Brand",
  "name": "ACME",
  "fullName": "ACME, Inc.",
  "isPartOf": "https://schemas.acme.com/design/brands",
  "version": "0.1.0",
  "colorPalette": "https://schemas.acme.com/design/brands/rocketskates/colors",
  "logos": "https://schemas.acme.com/design/brands/rocketskates/logos"
}
```
</t>
  </si>
  <si>
    <t xml:space="preserve">#### new comment by 671238 ####
My few cents:
- "brand" needs to be with an uppercase initial character (http://schema.org/Brand) 
- the default protocol of schema.org is, so far, http and not https
- the brand type in schema.org is the abstract notion of the brand; logos, color schemes, and other visual entities are related entities in their own right, at least in my understanding. So let's not conflate the brand with its style guidelines.
## Martin
martin hepp  http://www.heppnetz.de
mhepp@computer.org          @mfhepp
&gt; On 04 Jan 2016, at 21:05, Kevin Suttle notifications@github.com wrote:
&gt; 
&gt; {
&gt; 
&gt; "@context": "https://schemas.acme.com"
&gt; ,
&gt; 
&gt; "@type": "brand"
&gt; ,
&gt; 
&gt; "name": "ACME"
&gt; ,
&gt; 
&gt; "fullName": "ACME, Inc."
&gt; ,
&gt; 
&gt; "isPartOf": "https://schemas.acme.com/design/brands"
&gt; ,
&gt; 
&gt; "version": "0.1.0"
&gt; ,
&gt; 
&gt; "colorPalette": "https://schemas.acme.com/design/brands/rocketskates/colors"
&gt; ,
&gt; 
&gt; "logos": "https://schemas.acme.com/design/brands/rocketskates/logos"
&gt; 
&gt; }
&gt; 
&gt; —
&gt; Reply to this email directly or view it on GitHub.
#### new comment by 95672 ####
@mfhepp How would you correlate the 2? 
#### new comment by 671238 ####
We may need additional properties for linking from an Organization, Person and Brand to such visual entities and design-oriented meta-data. However, my immediate feeling is that such data will not be provided by many sites and is thus not a priority for schema.org (just my personal assessment).
A quick fix could be to include schema:Brand in the domain of additionalProperty, which would give you plenty of ways of modeling additional information. You can also define an external vocabulary that references or imports schema.org elements,
#### new comment by 986438 ####
Brands can be registered Trademarks in the United States and 'owned' or 'registeredOwner' by an organization or person.
https://www.uspto.gov/trademarks-application-process/search-trademark-database
@RichardWallis @danbri @mfhepp @vholland 
1. Looks like we are missing a property called 'owner' or 'trademarkHolder' or somesuch on the Brand type.
2. Logo(s) of a Brand is usually held at a URL with the idea of a media kit, etc. for use by the Press without prior authorization or if you are an authorized dealer or reseller.  We need a property on Brand to hold this URL (could be called **mediaKit** or **pressInfo**  Example: iPhone mediaKit URL http://www.apple.com/pr/products/iphone/iPhone.html
#### new comment by 671238 ####
Legal ownership can be modeled in schema.org via http://schema.org/owns, either directly pointing to a schema:Product or http://schema.org/OwnershipInfo for more detailed information.
Now, since schema:Product is just a role of a schema:Thing, i.e. to be relevant in a commercial context, you can simply model ownership of a schema:Brand by using an MTE:
foo:myBrand a schema:Brand, schema:Product.
foo:ACME_Company a schema:Corporation;
    schema:owns foo:myBrand.
And you are all set without changing schema.org.
Another example that there is more to express with GoodRelations in schema.org than many assume ;-)
## Martin
martin hepp  http://www.heppnetz.de
mhepp@computer.org          @mfhepp
&gt; On 26 Aug 2016, at 00:45, Thad Guidry notifications@github.com wrote:
&gt; 
&gt; Brands can be registered Trademarks in the United States and 'owned' or 'registeredOwner' by an organization or person.
&gt; 
&gt; https://www.uspto.gov/trademarks-application-process/search-trademark-database
&gt; 
&gt; @RichardWallis @danbri @mfhepp @vholland 
&gt; 1. Looks like we are missing a property called 'owner' or 'trademarkHolder' or somesuch on the Brand type.
&gt; 2. Logo(s) of a Brand is usually held at a URL with the idea of a media kit, etc. for use by the Press without prior authorization or if you are an authorized dealer or reseller. We need a property on Brand to hold this URL (could be called mediaKit or pressInfo Example: iPhone mediaKit URL http://www.apple.com/pr/products/iphone/iPhone.html
&gt; 
&gt; —
&gt; You are receiving this because you were mentioned.
&gt; Reply to this email directly, view it on GitHub, or mute the thread.
#### new comment by 986438 ####
@mfhepp Ah, just adding OwnershipInfo seems to resolve that particular need of 1 with use of an MTE saying that iPhone is both a Brand and Product.  But for just Brand, can we make it easier for developers to have the new property and expect a type of OwnershipInfo somehow ?
Your thoughts on 2 for the Logo ?
#### new comment by 671238 ####
Since schema:owns is a very fundamental property, I would not blur its intended meaning by expanding the domain to include schema:Brand; instead, I would recommend to use an MTE in this case; also because this is likely not a typical patterns. Most markup about brands will not state the legal ownership, but just the name and logo.
all: Keep in mind that an MTE for "iPhone" as Brand AND Product refers to the "iPhone" brand, NOT a cellphone (neither actual nor ProductModel).
#### new comment by 671238 ####
As for logos: I think it will be better to use the existing schema:logo property with a LIST of URLs or ImageObjects. If you want to link to a page with logos, simply use http://schema.org/url.
We could define a subproperty http://schema.org/logosUrl, but I think that is too specific.
As for "fullName": "ACME, Inc.", - at least in Germany, a brand is a unique text; it may include the legal form of a company (like ACME, Inc.) or not. Most companies register just the characteristic name (like "IBM"). Some register both ("ACME and ACME, Inc. are registered trademarks of ACME, Inc."). In the later case, you have TWO schema:Brand entities. Their relatedness can be modeled using http://schema.org/isSimilarTo or http://schema.org/isRelatedTo (if you use an MTE) or even schema:sameAs. So I see no need for schema:fullName.
schema:colorPalette is IMO very specific and maybe better suited for ImageObject (a consumer can infer it from there equally well; also, the same brand might use multiple color schemes; attaching this to the ImageObject captures the link from a version of a logo or brand to its colors.
Version info is IMO likely not as popular as e.g. in software releases. I might be wrong and would be happy to learn the contrary.
partOf is an ambiguous property and touches the very complicated area of meronomy (see https://en.wikipedia.org/wiki/Meronomy). Shall it mean legal ownership? Then use schema:owns.
Shall it mean a variant or successor? Then maybe we should lift http://schema.org/successorOf and http://schema.org/predecessorOf to schema:Product, which would also make sense bc in some cases individual products might need them.
So I would suggest to close this issue.
</t>
  </si>
  <si>
    <t>Should "sportsEvent" really be a sub property of "location"?</t>
  </si>
  <si>
    <t xml:space="preserve">[`ExerciseAction`](http://schema.org/ExerciseAction) can have the [`sportsEvent`](http://schema.org/sportsEvent) property (which expects a [`SportsEvent`](http://schema.org/SportsEvent) as value):
&gt; A sub property of location. The sports event where this action occurred.
But [`location`](http://schema.org/location) expects only `Place`/`PostalAddress`/`Text`, not `Event` or `SportsEvent`.
Is this intentional? I would have assumed that sub properties should always expect a subset of the possible values for their super property.
Shouldn’t `sportsEvent` be a sub property of [`event`](http://schema.org/event) (which is from the parent type [`PlayAction`](http://schema.org/PlayAction))?
&gt; Upcoming or past event associated with this place, organization, or action.
(Or … do we need `sportsEvent` at all if `event` could be used instead?)
</t>
  </si>
  <si>
    <t xml:space="preserve">#### new comment by 95672 ####
It does seem like event should have a location property, and not the other way around.
#### new comment by 4692272 ####
+1 to making sportsEvent a sub-property of event. Although, we may want to deprecate sportsEvent altogether.
#### new comment by 722096 ####
Same with exerciseCourse and foodEvent, both sub-properties of location.
</t>
  </si>
  <si>
    <t>Proposal: Extending Brand with UITheme</t>
  </si>
  <si>
    <t xml:space="preserve">``` jsonld
{
  "@context": "http://schema.org",
  "@type": "visualTheme",
  "brand": "International Business Machines Corporation",
  "name": "IBM Design UI Theme",
  "codeRepository": "https://github.com/IBM-Design/Themes",
  "creator": "Kevin Suttle &lt;https://github.com/kevinSuttle&gt;",
  "isPartOf": "http://www.ibm.com/design/language/resources/",
  "sourceOrganization": "IBM Design",
  "dateCreated": "10/08/2015",
  "dateModified": "12/01/2015",
  "datePublished": "07/21/2015",
  "description": "Visual theme for IBM Design UI",
  "installUrl": "https://www.npmjs.com/blah",
  "license": "http://creativecommons.org/licenses/by/4.0",
  "releaseNotes": "",
  "version": "0.1.0",
  "icons": {},
  "colors": {
    "@brand.palette[0]": [
      {
        "hexTriplet": "cokeRed",
        "colorRole": "primaryBrandColor"
      },
      {
        "hexTriplet": "#FFDD19",
        "colorRole": "supportingBrandColor"
      }
    ],
    "@brand.palette[1]": [
      {
        "hexTriplet": "#bad455",
        "colorRole": "primaryBrandColor"
      },
      {
        "hexTriplet": "#999",
        "colorRole": "supportingBrandColor"
      }
    ]
  },
  "typefaces": {
    "fallbacks": "Arial, Roboto, sans-serif",
    "bodyTypeface": {
      "fullName": "Helvetica Neue Regular"
    },
    "headingTypeface": {
      "fullName": "Helvetica Neue Bold",
      "typefaceRole": "primaryBrandTypeface"
    }
  },
  "animations": {
    "transitionDuration": "0.2s",
    "transitionTimingFunction": "easeInOutCubic",
    "transitionDelay": "0.3s"
  }
}
```
</t>
  </si>
  <si>
    <t xml:space="preserve">#### new comment by 95672 ####
Found this on Ubuntu's developer portal today. UI Scopes. https://developer.ubuntu.com/en/scopes/guides/scopes-customization-branding/
</t>
  </si>
  <si>
    <t>Discussion: Notification</t>
  </si>
  <si>
    <t>Discussion: Disclosure schema</t>
  </si>
  <si>
    <t xml:space="preserve">`disclosure type="summary | spoiler | sensitive"`
Taking the HTML5 [`&lt;details&gt;`](https://developer.mozilla.org/en-US/docs/Web/HTML/Element/details) element in a more useful direction. 
Example from: https://scifi.stackexchange.com/
![spoiler-disclosure](https://cloud.githubusercontent.com/assets/95672/11970447/61f57e1e-a8f9-11e5-9b9f-d80c0f0672a8.gif)
</t>
  </si>
  <si>
    <t xml:space="preserve">#### new comment by 170265 ####
To be clear, "summary | spoiler | sensitive" would be your proposal rather than what is already in HTML5+?
For something so intimately markup-oriented (rather than markup describing real world entities) we might look at Web Components as an option, e.g. see https://developers.google.com/web/updates/2015/03/creating-semantic-sites-with-web-components-and-jsonld?hl=en
</t>
  </si>
  <si>
    <t>New Proposal: TransitionEvent</t>
  </si>
  <si>
    <t>New Proposal(s): Font and FontFamily</t>
  </si>
  <si>
    <t xml:space="preserve">Example pulled from https://github.com/google/fonts/blob/master/apache/robotomono/METADATA.json
``` json
{
  "@context": "http://schema.org",
  "@type": "fontFamily",
  "name": "Roboto Mono",
  "url": "https://www.google.com/fonts/specimen/Roboto Mono",
  "designer": "Christian Robertson",
  "license": "Apache2",
  "category": "Monospace",
  "postScriptName": "RobotoMono-Regular",
  "fullName": "Roboto Mono",
  "weights": {
    "thin": "100",
    "normal": "400",
    "medium": "500",
    "bold": "700"
  },
  "styles": ["normal", "italic"],
  "fileFormats": ["ttf", "otf", "woff", "woff2"],
  "copyright": "Copyright 2015 Google Inc. All Rights Reserved.",
    "subsets" : [
    "cyrillic",
    "cyrillic-ext",
    "greek",
    "greek-ext",
    "latin",
    "latin-ext",
    "menu",
    "vietnamese"
  ],
  "isPartOf": "https://www.google.com/fonts/",
  "dateCreated": "2015-05-13",
  "dateModified": "12/01/2015"
}
```
</t>
  </si>
  <si>
    <t xml:space="preserve">#### new comment by 95672 ####
Alternative: taking inspiration from OSX Font Book app: 
``` json
{
  "postScriptName": "FiraCode-Medium",
  "fullName": "Fira Code Medium",
  "family": "Fira Code",
  "style": "Medium",
  "kind": "[OpenType, PostScript]",
  "languages": [
    "Afrikaans, Albanian, Asu, Basque, Belarusian, Bemba, Bena, Bosnian, Breton, Bulgarian, Catalan, Chiga, Colognian, Cornish, Croatian, Czech, Danish, Dutch, Embu, English, Esperanto, Estonian, Faroese, Filipino, Finnish, French, Friulian, Galician, Ganda, German, Greek, Gusii, Hungarian, Icelandic, Inari Sami, Indonesian, Irish, Italian, Jola-Fonyi, Kabuverdianu, Kalaallisut, Kalenjin, Kamba, Kazakh, Kikuyu, Kinyarwanda, Kyrgyz, Latvian, Lithuanian, Lower Sorbian, Luo, Luxembourgish, Luyia, Macedonian, Machame, Makhuwa-Meetto, Makonde, Malagasy, Malay, Maltese, Manx, Meru, Mongolian, Morisyen, North Ndebele, Northern Sami, Norwegian Bokmål, Norwegian Nynorsk, Nyankole, Oromo, Ossetic, Polish, Portuguese, Quechua, Romanian, Romansh, Rombo, Rundi, Russian, Rwa, Sakha, Samburu, Sango, Sangu, Scottish Gaelic, Sena, Serbian, Shambala, Shona, Slovak, Slovenian, Soga, Somali, Spanish, Swahili, Swedish, Swiss German, Taita, Tajik, Teso, Turkish, Turkmen, Ukrainian, Upper Sorbian, Vunjo, Walser, Welsh, Western Frisian, Zulu"
  ],
  "script": "[Cyrillic, Greek, Latin]",
  "version": "[Version 1.100, PS 001.100 hotconv 1.0.88, makeotf.lib2.5.64775]",
  "location": "~/Library/Fonts/FiraCode-Medium.otf",
  "unique name": "[1.100, CTDB, FiraCode-Medium]",
  "manufacturer": "Nikita Prokopov",
  "designer": "Nikita Prokopov",
  "copyright": "Copyright © 2015 by Nikita Prokopov",
  "trademark": "Fira Mono is a trademark of The Mozilla Corporation.",
  "license": "Licensed under the Open Font License, version 1.1 or later",
  "enabled": "Yes",
  "duplicate": "No",
  "copyProtected": "No",
  "glyphCount": "1626"
}
```
There are also things like Foundry, Classification and other metadata that are missing. 
</t>
  </si>
  <si>
    <t>New Proposal: Icon</t>
  </si>
  <si>
    <t xml:space="preserve">Example from the [IBM Design Language icon library](www.ibm.com/design/language/resources/icon-library).
``` json
{
  "@context": "http://schema.org",
  "@type": "icon",
  "name": "Add New",
  "contentUrl": "https://raw.githubusercontent.com/IBM-Design/icons/master/dist/svg/action-based/add-new_128.svg",
  "codeRepository": "https://github.com/IBM-Design/icons/master/dist/svg/action-based/add-new",
  "creator": "Hayley Hughes &lt;https://github.com/hchughes&gt;",
  "isPartOf": "http://www.ibm.com/design/language/resources/icon-library",
  "publisher": "International Business Machines Corporation",
  "sourceOrganization": "IBM Design",
  "dateCreated": "10/08/2015",
  "dateModified": "12/01/2015",
  "datePublished": "07/21/2015",
  "description": "Icon for adding a new item",
  "fileFormats": [
    "png",
    "svg"
  ],
  "fileSize": "294 Bytes",
  "installUrl": "https://www.npmjs.com/package/ibm-design-icons",
  "keywords": "Action, CreateAction",
  "license": "http://creativecommons.org/licenses/by/4.0",
  "releaseNotes": "https://github.com/IBM-Design/icons/releases/tag/v2.0.1",
  "resolutions": [
    {
      "@type": "Quantitative",
      "unit": "px",
      "dimensions": "16, 24, 32, 64, 128"
    }
  ],
  "styles": ["black", "white", "transparent", "color"],
  "version": "2.0.0"
}
```
## Discussion points
1. `image` vs `ImageObject`—`property` vs `MediaObject`?
2. The same icon over multiple `fileFormat`s and `resolution`s. 
3. `Logo` should be a sibling type to `Icon`, both sub-types of `Image`
### The array of icon types
`favicon` 
[iOS Web Clip (_a.k.a. "Save to Homescreen"_)](https://developer.apple.com/library/ios/documentation/UserExperience/Conceptual/MobileHIG/WebClipIcons.html)
[Android Chrome favicon (_a.k.a. "Save to Homescreen"_)](https://developer.chrome.com/multidevice/android/installtohomescreen#icon)
[Google Material Design/Android Icons](https://www.google.com/design/spec/style/icons.html#)
#### Application Icons
[Windows App icons](https://msdn.microsoft.com/en-us/library/windows/apps/mt412102.aspx)
[OSX App icons and more](https://developer.apple.com/library/mac/documentation/UserExperience/Conceptual/OSXHIGuidelines/Designing.html)
[iOS App Icons](https://developer.apple.com/library/ios/documentation/UserExperience/Conceptual/MobileHIG/IconMatrix.html)
[Google Chrome Apps](https://developer.chrome.com/apps/manifest/icons)
[Firefox OS Apps](https://developer.mozilla.org/en-US/Apps/Build/Manifest#icons)
#### Software package icons
**NPM Packages and Web Extensions**
https://github.com/npm/newww/issues/291
https://github.com/npm/newww/pull/286
https://github.com/lodash/lodash/blob/3.2.0-npm/package.json#L6
_Even more implementations_
https://www.npmjs.com/package/icons
https://www.npmjs.com/package/icon
https://www.npmjs.com/package/cordova-icon
https://github.com/zeke/npm-cdn#readme
https://github.com/mdn/webextensions-examples/blob/master/user-agent-rewriter/manifest.json#L23
https://developer.mozilla.org/en-US/Add-ons/SDK/Tools/package_json#icon
**Potential additions**
Homebrew/MacPorts/Fink packages 
apt-get Ubuntu packages
git repos?
**The Noun Project**
http://api.thenounproject.com/documentation.html#icon
http://api.thenounproject.com/getting_started.html#sample-code
https://github.com/rosshettel/the-noun-project#usage
http://api.thenounproject.com/explorer
I think `Icon` should be a property of the `SoftwareApplication` schema now, as well.
</t>
  </si>
  <si>
    <t xml:space="preserve">#### new comment by 170265 ####
How close are 'icon' and 'logo' to being synonyms? c.f. http://schema.org/logo http://www.pixelresort.com/blog/icons-and-logos-are-not-the-same/ ... Maybe an icon property would be another sub-property of the 'image' property, alongside logo?
#### new comment by 95672 ####
Yeah, that's what I was thinking, too. Sit alongside.
#### new comment by 95672 ####
Sidebar: Logo was once proposed for a Microformat, but [was rejected](http://microformats.org/wiki/rejected-formats#Logo)), and ClearBit has an [Open Graph logo API](http://blog.clearbit.com/open-graph-logo).
#### new comment by 95672 ####
Oddly enough, in https://developers.google.com/structured-data/rich-snippets/sw-app no `icon`s or `image`s in any code, even though the rich snippet shows one in the doc.
In the [live search result](https://www.google.com/search?q=cut+the+rope+free&amp;oq=cut+the+rope+free&amp;aqs=chrome..69i57.3791j0j1&amp;sourceid=chrome&amp;es_sm=91&amp;ie=UTF-8#q=cut+the+rope+free&amp;tbm=app), the code for the icon is huge thanks to the base-64 encoded format, which I've truncated below. Notice the use of the custom element with no text child elements. 
``` html
&lt;g-img class="_ygd"&gt;
  &lt;img id="leftthumb1" src="data:image/png;base64,iVBORw0K-WAY-TOO-LONG-STRING=" 
    data-deferred="1" 
    class="_WCg" 
    height="70" 
    width="70" 
    alt="cut the rope free from play.google.com" 
    onload="google.aft&amp;amp;&amp;amp;google.aft(this)"&gt;
&lt;/g-img&gt;
```
The [structured data test tool](https://developers.google.com/structured-data/testing-tool/) doesn't have any icon or image properties, either.
&lt;img width="1370" alt="screen shot 2015-12-23 at 9 45 35 pm" src="https://cloud.githubusercontent.com/assets/95672/11988486/92027470-a9be-11e5-87ea-8636d4a7068a.png"&gt;
All of this just feels like more validation for the existence of an `Icon` schema.
#### new comment by 95672 ####
Any more thoughts on this?
#### new comment by 95672 ####
Interesting https://www.fullcontact.com/developer/docs/icon/
#### new comment by 95672 ####
Someone brought up a great point, as to why a `logo` isn't necessarily an `icon`: it's not always quadratic. 
Example: 
![Nike logo](https://upload.wikimedia.org/wikipedia/commons/thumb/a/a6/Logo_NIKE.svg/500px-Logo_NIKE.svg)
#### new comment by 7691552 ####
I can see the need to be able to define different types of image object beyond the current image and logo properties.  'icon' is one candidate, another being 'pictogram' (or pictograph).
There are two basic approaches to this.  We could introduce into some selected types some new properties (probably sub-properties of image) such as 'icon', 'pictogram' with a range of 'ImageObject'.  Alternatively we could add an 'imageObjectType' enumeration to ImageObject which could take values such as 'LogoImage', 'LogoImage', 'IconImage', 'PictogramImage', etc.
As 'image' is a property of Thing, the second option would provide maximum flexibility without the need for in-depth analysis of what types could benefit from properties such as icon.
#### new comment by 95672 ####
So, what are the next steps here? 
#### new comment by 131457 ####
@kevinSuttle Coming from NPM Registry as you pointed out... I really like the distinction between `icon` and `logo` given at http://www.pixelresort.com/blog/icons-and-logos-are-not-the-same/... 
#### new comment by 7691552 ####
I think we need to come to a consensus of how we want to generally approach this.
Be they icons, logos, pictograms, etc. they are all basically ImageObjects. So to satisfy the need to differentiate between them we can have specific properties - logo, image, now icon and possibly pictogram and others. 
Alternatively we could create subtypes of ImageObject, as per Barcode, then use the default image property to associate it with specific types.
Yet another alternative would be add a typeOfImage property to ImageObject with enumerated values such as IconImage, LogoImage, etc.
#### new comment by 671238 ####
Whether we go the subtype or subproperty route should depend on whether 
1. the type of **_the relationship**_ between the entity and the image object is more specific ("the .jpg _serves_ as a logo") or 
2. whether **_the type of the image object**_ is more specific ("the .jpg _is_ a logo").
So is being a logo or icon a role that an image may take or not, depending on the context, or is it a rigid property of the image ("it can only stop being an icon by ceasing to exist")?
I assume that
1. In most cases, the nature of the image determines whether it is an icon or logo or not, so conceptually, being a logo or icon is a rigid property (property meant in the sense of OntoClean).
2. For most users, it is more intuitive to specify the type of the image by choosing a subproperty of the image property. This also has the advantage that we could allow the direct use of a URI instead of forcing another type declaration, like so
&lt;img itemprop="icon src="../icon.jpg" /&gt;
Martin
---
martin hepp  http://www.heppnetz.de
mhepp@computer.org          @mfhepp
&gt; On 21 Jan 2016, at 14:09, Richard Wallis notifications@github.com wrote:
&gt; 
&gt; I think we need to come to a consensus of how we want to generally approach this.
&gt; 
&gt; Be they icons, logos, pictograms, etc. they are all basically ImageObjects. So to satisfy the need to differentiate between them we can have specific properties - logo, image, now icon and possibly pictogram and others.
&gt; 
&gt; Alternatively we could create subtypes of ImageObject, as per Barcode, then use the default image property to associate it with specific types.
&gt; 
&gt; Yet another alternative would be add a typeOfImage property to ImageObject with enumerated values such as IconImage, LogoImage, etc.
&gt; 
&gt; —
&gt; Reply to this email directly or view it on GitHub.
#### new comment by 95672 ####
@mfhepp Very insightful. I agree. The only differences I see between logo and icon are:
1. Logo is related to brand (though, arguably, the Software Package Icon list above may contradict that)
2. Logos are not always square. 
3. Logos can be wordmarks (typographic vs graphical), or a combination of both
@marcellodesales I disagree with the one point in that article about icons not being scalable. [SVGs and responsive icons](https://www.smashingmagazine.com/2014/03/rethinking-responsive-svg/) have eliminated that. 
#### new comment by 39398 ####
@jefflembeck - Can you take a look at this re: resolutions, sizes, and rwd?
#### new comment by 207487 ####
Hi @kevinSuttle, thanks for the ping.
Some thoughts; please assume positive intent if any parts read otherwise:
I believe data formats should focus on their core data and minimize additional metadata as much as possible. To me, the **Add New** example you provide from the [IBM Design Language Icon Library](http://www.ibm.com/design/language/resources/icon-library) [1] is verbose; it has too many fields that hide the icon definition's core data, content, and attributes.
I would simplify your proposal by putting non-essential fields in a separate **about.json** that's referenced from within this **schema.json** via an **about** property like this:
``` javascript
// Simplified "Add New" icon definition with "about" field
//    @ http://domain.tld/schema/icon/add-new/schema.json
{ "@context": "http://schema.org",
  "@type": "icon",
  "name": "Add New",
  "version": "2.0.0",
  "description": "Icon for adding a new item",
  "about": "http://domain.tld/schema/icon/add-new/about.json",
  "contentUrl": "https://raw.githubusercontent.com/IBM-Design/icons/master/dist/svg/action-based/add-new_128.svg",
  "installUrl": "https://www.npmjs.com/package/ibm-design-icons",
  "fileFormats": [
    "png",
    "svg"
  ],
  "fileSize": "294 Bytes",
  "resolutions": [
    { "@type": "Quantitative",
      "unit": "px",
      "dimensions": "16, 24, 32, 64, 128"
    }
  ],
  "styles": ["black", "white", "transparent", "color"]
}
// Add these fields to their own "about" definition at
//    http://domain.tld/schema/icon/add-new/about.json
//
// which has a "schema" field that references the core icon definition at
//    http://domain.tld/schema/icon/add-new/schema.json:
{ "about": "Add New"
  "schema": "http://domain.tld/schema/icon/add-new/schema.json",
  "creator": "Hayley Hughes &lt;https://github.com/hchughes&gt;",
  "isPartOf": "http://www.ibm.com/design/language/resources/icon-library",
  "publisher": "International Business Machines Corporation",
  "sourceOrganization": "IBM Design",
  "dateCreated": "10/08/2015",
  "dateModified": "12/01/2015",
  "datePublished": "07/21/2015",
  "keywords": "Action, CreateAction",
  "license": "http://creativecommons.org/licenses/by/4.0",
  "releaseNotes": "https://github.com/IBM-Design/icons/releases/tag/v2.0.1",
  "codeRepository": "https://github.com/IBM-Design/icons/master/dist/svg/action-based/add-new"
}
```
In my opinion, these changes make the original icon definition, **schema.json**, simpler for humans to consume, while providing the full information, **schema.json + about.json**, that software and devices may want or need. Humans may also care about the additional information but they can easily recognize the **about** field and get to its content by following its URI.
By the way, to avoid confusion, the **about** field I'm proposing in **schema.json** isn't meant to be schema.org's [about](http://schema.org/about) field, but it likely could be:
``` json
{ "about":
     { "name": "Add New",
       "url" : "http://domain.tld/schema/icon/add-new/about.json"
     }
}
```
**re: image + icon + logo:** In my opinion, icon and logo are both image types; icon traditionally being a digital image used by software to represent a thing, and logo being an image that represents a brand in digital, physical, or other form. Both icons and logos can be animated so it may be useful to have their definition include `animation` as a boolean value or more verbosely as a collection of fields like the image's # of frames and duration.
_[1] fyi: the link in your original https://github.com/schemaorg/schemaorg/issues/939#issue-123555096 is broken, it should be http://www.ibm.com/design/language/resources/icon-library_
#### new comment by 95672 ####
Fantastic feedback. Very useful, thanks so much @iskitz! 
#### new comment by 131457 ####
@kevinSuttle the W3C Web App Manifest (Working Draft 27 January 2016) includes the Icons section... https://www.w3.org/TR/appmanifest/#example-manifest... Maybe this could follow the W3C standard? Or you guys should engage with the working group and help driving the icons properties... 
#### new comment by 95672 ####
Good idea, @marcellodesales. Done. 
#### new comment by 870154 ####
(not read the comments above, because ... lazy :smile_cat:)... I'm wonder if schema.org should really just standardize "file" with a particular "usage" property? 
</t>
  </si>
  <si>
    <t>Proposal: Extending color to be more robust</t>
  </si>
  <si>
    <t xml:space="preserve">#### new comment by 170265 ####
Thanks for raising the issue. It's a complex topic but I do think we can do better than "Text" :) Improvements could also be interesting for internet-of-things scenarios like light bulbs, maybe...
#### new comment by 95672 ####
Indeed!
#### new comment by 671238 ####
why not simply add PropertyValue to the range of color?
---
martin hepp
www:  http://www.heppnetz.de/
email: mhepp@computer.org
&gt; Am 22.12.2015 um 21:27 schrieb Kevin Suttle notifications@github.com:
&gt; 
&gt; https://www.wikidata.org/wiki/Q1075
&gt; https://schema.org/color
&gt; 
&gt; Example with data taken from: http://www.colorhexa.com/6495ed
&gt; 
&gt; {
&gt;   "@context": "http://schema.org",
&gt;   "@type": "color",
&gt;   "hasCSScolorName": {
&gt;     "value": "true",
&gt;     "name": "cornflower_blue"
&gt;     },
&gt;     "@values": {
&gt;       "hexTriplet": "#6495ed",
&gt;       "hexQuadruplet": "#6495edff",
&gt;       "rgbDecimal": "rgb(100,149,237)",
&gt;       "rgbPercent": "rgb(39.2%,58.4%,92.9%)",
&gt;       "CMYK":  "58, 37, 0, 7",
&gt;       "HSL" : "hsl(218.5,79.2%,66.1%)",
&gt;       "HSB":  "218.5°, 57.8, 92.9",
&gt;       "webSafe":  "#6699ff",
&gt;       "CIE-LAB": "61.927, 9.337, -49.305",
&gt;       "XYZ": "31.286, 30.317, 84.319",
&gt;       "xyY": "0.214, 0.208, 30.317",
&gt;       "CIE-LCH": "61.927, 50.182, 280.723",
&gt;       "CIE-LUV": "61.927, -22.943, -79.794",
&gt;       "Hunter-Lab": "55.061, 5.068, -52.253",
&gt;       "Binary": "01100100, 10010101, 11101101"
&gt;       },
&gt;   "shades": {
&gt;     "@type": "ItemList",
&gt;     "numberOfItems": "12",
&gt;     "itemListOrder": "http://schema.org/ItemListOrderAscending",
&gt;     "itemListElement": [
&gt;       "#000103",
&gt;       "#020915",
&gt;       "#041126",
&gt;       "#061838",
&gt;       "#092049",
&gt;       "#0b275b",
&gt;       "#0d2f6d",
&gt;       "#0f377e",
&gt;       "#113e90",
&gt;       "#1346a1",
&gt;       "#154db3",
&gt;       "#1755c4",
&gt;       "#195dd6",
&gt;       "#f1f5fd"
&gt;     ]
&gt;   },
&gt;   "tints": {
&gt;     "@type": "ItemList",
&gt;     "numberOfItems": "12",
&gt;     "itemListOrder": "http://schema.org/ItemListOrderAscending",
&gt;     "itemListElement": [
&gt;       "#2f71e7",
&gt;       "#417de9",
&gt;       "#5289eb",
&gt;       "#6495ed",
&gt;       "#76a1ef",
&gt;       "#87adf1",
&gt;       "#99b9f3",
&gt;       "#aac5f5",
&gt;       "#bcd1f7",
&gt;       "#cdddf9",
&gt;       "#dfe9fb",
&gt;       "#f1f5fd"
&gt;     ]
&gt;   },
&gt;   "schemes": {
&gt;       "complimentary": "#edbc64",
&gt;       "splitComplimentary": "#ed7864, #d9ed64",
&gt;       "analogous": "#64d9ed, #7864ed",
&gt;       "triadic": "#95ed64, #ed6495"
&gt;   },
&gt;   "colorBlindnessPerceptions": {
&gt;     "Monochromacy": {
&gt;       "Achromatopsia": "#909090",
&gt;       "atypicalAchromatopsia": "#8791a3"
&gt;       },
&gt;     "Dichromacy": {
&gt;       "Protanopia": "#7898ec",
&gt;       "Deuteranopia": "#669bed",
&gt;       "Tritanopia": "#4ba7b3"
&gt;     },
&gt;     "Trichromacy": {
&gt;       "Protanomaly": "#7197ec",
&gt;       "Deuteranomaly": "#6599ed",
&gt;       "Tritanomaly": "#54a0c8"
&gt;     }
&gt;   }
&gt; }
&gt; A Color is just a set of name/value pairs. All mathematically defined.
&gt; 
&gt; —
&gt; Reply to this email directly or view it on GitHub.
#### new comment by 7691552 ####
+1
Richard Wallis
Founder, Data Liberate
http://dataliberate.com
Linkedin: http://www.linkedin.com/in/richardwallis
Twitter: @rjw
On 22 December 2015 at 21:43, Martin Hepp notifications@github.com wrote:
&gt; why not simply add PropertyValue to the range of color?
&gt; 
&gt; ---
&gt; 
&gt; martin hepp
&gt; www: http://www.heppnetz.de/
&gt; email: mhepp@computer.org
&gt; 
&gt; &gt; Am 22.12.2015 um 21:27 schrieb Kevin Suttle notifications@github.com:
&gt; &gt; 
&gt; &gt; https://www.wikidata.org/wiki/Q1075
&gt; &gt; https://schema.org/color
&gt; &gt; 
&gt; &gt; Example with data taken from: http://www.colorhexa.com/6495ed
&gt; &gt; 
&gt; &gt; {
&gt; &gt; "@context": "http://schema.org",
&gt; &gt; "@type": "color",
&gt; &gt; "hasCSScolorName": {
&gt; &gt; "value": "true",
&gt; &gt; "name": "cornflower_blue"
&gt; &gt; },
&gt; &gt; "@values": {
&gt; &gt; "hexTriplet": "#6495ed",
&gt; &gt; "hexQuadruplet": "#6495edff",
&gt; &gt; "rgbDecimal": "rgb(100,149,237)",
&gt; &gt; "rgbPercent": "rgb(39.2%,58.4%,92.9%)",
&gt; &gt; "CMYK": "58, 37, 0, 7",
&gt; &gt; "HSL" : "hsl(218.5,79.2%,66.1%)",
&gt; &gt; "HSB": "218.5°, 57.8, 92.9",
&gt; &gt; "webSafe": "#6699ff",
&gt; &gt; "CIE-LAB": "61.927, 9.337, -49.305",
&gt; &gt; "XYZ": "31.286, 30.317, 84.319",
&gt; &gt; "xyY": "0.214, 0.208, 30.317",
&gt; &gt; "CIE-LCH": "61.927, 50.182, 280.723",
&gt; &gt; "CIE-LUV": "61.927, -22.943, -79.794",
&gt; &gt; "Hunter-Lab": "55.061, 5.068, -52.253",
&gt; &gt; "Binary": "01100100, 10010101, 11101101"
&gt; &gt; },
&gt; &gt; "shades": {
&gt; &gt; "@type": "ItemList",
&gt; &gt; "numberOfItems": "12",
&gt; &gt; "itemListOrder": "http://schema.org/ItemListOrderAscending",
&gt; &gt; "itemListElement": [
&gt; &gt; "#000103",
&gt; &gt; "#020915",
&gt; &gt; "#041126",
&gt; &gt; "#061838",
&gt; &gt; "#092049",
&gt; &gt; "#0b275b",
&gt; &gt; "#0d2f6d",
&gt; &gt; "#0f377e",
&gt; &gt; "#113e90",
&gt; &gt; "#1346a1",
&gt; &gt; "#154db3",
&gt; &gt; "#1755c4",
&gt; &gt; "#195dd6",
&gt; &gt; "#f1f5fd"
&gt; &gt; ]
&gt; &gt; },
&gt; &gt; "tints": {
&gt; &gt; "@type": "ItemList",
&gt; &gt; "numberOfItems": "12",
&gt; &gt; "itemListOrder": "http://schema.org/ItemListOrderAscending",
&gt; &gt; "itemListElement": [
&gt; &gt; "#2f71e7",
&gt; &gt; "#417de9",
&gt; &gt; "#5289eb",
&gt; &gt; "#6495ed",
&gt; &gt; "#76a1ef",
&gt; &gt; "#87adf1",
&gt; &gt; "#99b9f3",
&gt; &gt; "#aac5f5",
&gt; &gt; "#bcd1f7",
&gt; &gt; "#cdddf9",
&gt; &gt; "#dfe9fb",
&gt; &gt; "#f1f5fd"
&gt; &gt; ]
&gt; &gt; },
&gt; &gt; "schemes": {
&gt; &gt; "complimentary": "#edbc64",
&gt; &gt; "splitComplimentary": "#ed7864, #d9ed64",
&gt; &gt; "analogous": "#64d9ed, #7864ed",
&gt; &gt; "triadic": "#95ed64, #ed6495"
&gt; &gt; },
&gt; &gt; "colorBlindnessPerceptions": {
&gt; &gt; "Monochromacy": {
&gt; &gt; "Achromatopsia": "#909090",
&gt; &gt; "atypicalAchromatopsia": "#8791a3"
&gt; &gt; },
&gt; &gt; "Dichromacy": {
&gt; &gt; "Protanopia": "#7898ec",
&gt; &gt; "Deuteranopia": "#669bed",
&gt; &gt; "Tritanopia": "#4ba7b3"
&gt; &gt; },
&gt; &gt; "Trichromacy": {
&gt; &gt; "Protanomaly": "#7197ec",
&gt; &gt; "Deuteranomaly": "#6599ed",
&gt; &gt; "Tritanomaly": "#54a0c8"
&gt; &gt; }
&gt; &gt; }
&gt; &gt; }
&gt; &gt; A Color is just a set of name/value pairs. All mathematically defined.
&gt; &gt; 
&gt; &gt; —
&gt; &gt; Reply to this email directly or view it on GitHub.
&gt; 
&gt; —
&gt; Reply to this email directly or view it on GitHub
&gt; https://github.com/schemaorg/schemaorg/issues/938#issuecomment-166738332
&gt; .
#### new comment by 95672 ####
@mfhepp You mean instead of the 2nd-level `"@values"` object? Flattening it out? 
#### new comment by 95672 ####
The other huge issue facing color is that there is no one unique ID to reference all colors globally. Each brand will have their own definitions or vocabulary, but those are specific to an individual org. 
Even combined, there aren't enough:
- CSS Color names
- X11 Color names
- Pantone Color names
There are literally millions and millions of colors—more if you start going into alpha channels. 
#### new comment by 95672 ####
One thought is to allow brands to specify the names of the colors used in their org palettes, referenced by a master company palette. 
This means that there would be no global ID for a given color other than the `hexTriplet` value.
Let's use the ACME company, and its Rocketskates brand as an example.
**Brand schema**
``` json
{
  "@context": "https://schemas.acme.com",
  "@type": "brand",
  "name": "ACME",
  "fullName": "ACME, Inc.",
  "isPartOf": "https://schemas.acme.com/design/brands",
  "version": "0.1.0",
  "colorPalette": "https://schemas.acme.com/design/brands/rocketskates/colors",
  "logos": "https://schemas.acme.com/design/brands/rocketskates/logos"
}
```
**Color schema**
``` json
"parentPalette": "https://schemas.acme.com/design/brands/rocketskates/colors",
```
**ColorPalette schema**
``` js
{
  "@context": "https://schemas.acme.com",
  "@type": "ColorPalette",
  "brand": "ACME",
  "version": "0.1.0",
  "rootPalette": "https://schemas.acme.com/design/colors",
  // notice the differing, higher-level URL
  "values": {
   ["#162738", "#FC353F", "#7ACC10", "#4682E0", "#E8E8E8"]
}
```
#### new comment by 682810 ####
The root-palette schema defines the colour, not how it is used, so needs to be specific enough to do that job.
Beyond using the unique `hextriplet` code, any other id would have to be unique and not require any supporting context. As long as derived name is supplied and managed by the brand, that allows for a sliding scale in terms of scope i.e. is the brand global to the company or specific to just one product.
#### new comment by 95672 ####
Yes, agreed.
#### new comment by 95672 ####
What is the process of moving this forward? 
#### new comment by 95672 ####
Another great example, but showing relational data. 
https://toolbelt.pixelapse.com/color/IBM
#### new comment by 7691552 ####
Yes an excellent example to try marking up with what you are proposing.
As for moving this forward, the best thing to do would be to create:
- a proposal for a new Type - Color defining what it’s super type(s)
  would be.
- a proposal for what new or existent properties could have Color in
  their range and what type they would expect.
- a few examples, preferably including some based upon real situations
  such as you reference.  These examples should include examples for
  Microdata, RDFa, and JSON-LD markup.
As you demonstrate, beyond the basic name, sameAs, url, description,
alternateName properties there are lots of potential properties.  Some
maybe common enough to add to a Color type such as hexCode.  Others could
make use of additionalProperty as suggested by Martin.
If we then get enlist agreement those definitions and examples could then
become subject of a Pull request to move forward to becoming part of a
future release.
#### new comment by 95672 ####
Thanks @RichardWallis!
#### new comment by 7691552 ####
If you want to work on, and potentially share before proposing, your own
local copy of Schema.org to work with, you might find this and the
following posts useful:
- Evolving Schema.org in Practice Pt1: The Bits and Pieces
  http://dataliberate.com/2016/02/10/evolving-schema-org-in-practice-pt1-the-bits-and-pieces/
- Evolving Schema.org in Practice Pt2: Working Within the Vocabulary
  http://dataliberate.com/2016/02/25/evolving-schema-org-in-practice-pt2-working-within-the-vocabulary/
- Evolving Schema.org in Practice Pt3: Choosing Where to Extend
  http://dataliberate.com/2016/03/01/evolving-schema-org-in-practice-pt3-choosing-where-to-extend/
#### new comment by 95672 ####
Whoa. Awesome! Thank you!
#### new comment by 398765 ####
Would it make sense to sync/adopt/clone the gs1 colorCode definition:
http://gs1.org/voc/ColourCodeDetails
#### new comment by 7691552 ####
That would work if we want to delegate the definition of the attributes of
the colour to an external authoritative source.
One property identifying an authoritative list of colours colorCodeList -
in Schema.org that would probably expect a URL type so that you could link
to  http://gs1.org/voc/ColourCodeList-PANTONE_HEXACHROME, “My Color List”, “
https://en.wikipedia.org/wiki/Natural_Color_System”, etc.  A second [Text]
property colorCode identifying the colour within that list.
If we wanted to optionally describe the attributes of the colour we could
add further properties such as hexCode, and also make use of
additionalProperty for the more obscure ones.
If this makes sense, the creation of a (ColorDetail ?) type which could be
added to the range of the color property.
#### new comment by 95672 ####
Just noticed that @DuckDuckGo has this in their search results already. (see ref. above, as well)
https://duck.co/ia/view/color_codes
#### new comment by 95672 ####
cc: @Qix- @jonathantneal @moox
#### new comment by 6200185 ####
I, too, wished for a better schema to describe colors at [Wikidata](https://www.wikidata.org/wiki/Property_talk:P465), but the converters linked to above make it look like there were simple 1:1 relations between different color spaces and systems despite varying gamuts, granularity and more fundamental differences (e.g. additive vs. subtractive).
#### new comment by 175836 ####
If there is a Color type, there should also be a ColorSpace type with a colorProfile attribute to link to an ICC profile.
#### new comment by 95672 ####
Agreed!
#### new comment by 95672 ####
@LeaVerou TIL SVG has color profile data: https://www.w3.org/TR/2013/WD-SVG2-20130409/color.html#ColorProfileDescriptions 
#### new comment by 95672 ####
I just saw that [`&lt;meta name="theme-color" content="#3c790a"&gt;`](https://html.spec.whatwg.org/multipage/semantics.html#meta-theme-color) is coming in HTML 5.2.
Not exactly namespacing, and there's nothing stopping us from doing this now. 
#### new comment by 95672 ####
Here's a case where this would be incredibly useful.
https://github.com/whatwg/html/issues/803#issuecomment-251750712
</t>
  </si>
  <si>
    <t>Where to denote the value of types like Duration?</t>
  </si>
  <si>
    <t xml:space="preserve">Original Stackoverflow question [here](http://stackoverflow.com/questions/34386194/where-to-denote-the-value-of-a-duration-using-schema-org). 
The answer although seemingly correct seems to point to some ambiguity of the spec:
Verbatim: 
&gt; I must be missing something extremely simple here but: where do I denote the actual duration-value when marking-up an actual schema.org Duration? Duration has a couple of properties (all inheriting from Thing), e.g.: `name`, `additionalType`, etc. but I was sort of expecting there to be a property called value or something. From the above link it says the duration is a quantity and should be of format ISO 8601, but where on earth do I put it?
_The apparent answer_: 
&gt; You should put them directly as the value of the Duration property. 
Although this seems like a straightforward answer, it doesn't appear logical at all to me. After all [Duration](https://schema.org/Duration) is defined as a Thing. To me this must mean that Duration is to be marked-up as a structured object instead of just a value. After all it has all the inherited properties of Thing that must go somewhere if needed. 
Perhaps the problem is better illustrated with an example. Take the [Invoice](http://schema.org/Invoice) example in JSON-ld, where `billingPeriod` is a simple string value which is seemingly correct: 
```
   {
      "@context": "http://schema.org/",
      "@type": "Invoice",
      "description": "January 2015 Visa bill.",
      "url": "http://acmebank.com/invoice.pdf",
      "broker": {
        "@type": "BankOrCreditUnion",
        "name": "ACME Bank",
      },
      "accountId": "xxxx-xxxx-xxxx-1234",
      "customer": {
        "@type": "Person",
        "name": "Jane Doe"
      },
      "paymentDueDate": "2015-01-30",
      "minimumPaymentDue": {
        "@type": "PriceSpecification",
        "price": 15.00,
        "priceCurrency": "USD"
      },
      "totalPaymentDue": {
        "@type": "PriceSpecification",
        "price": 200.00,
        "priceCurrency": "USD"
      },
      "billingPeriod": "2014-12-21/P30D",
      "paymentStatus": "http://schema.org/PaymentDue"
  }
```
If we wanted to add extra properties to `billingPeriod` which is type Duaration, we probably could as follows: 
```
  {
      "@context": "http://schema.org/",
      "@type": "Invoice",
      "description": "January 2015 Visa bill.",
      "url": "http://acmebank.com/invoice.pdf",
      "broker": {
        "@type": "BankOrCreditUnion",
        "name": "ACME Bank",
      },
      "accountId": "xxxx-xxxx-xxxx-1234",
      "customer": {
        "@type": "Person",
        "name": "Jane Doe"
      },
      "paymentDueDate": "2015-01-30",
      "minimumPaymentDue": {
        "@type": "PriceSpecification",
        "price": 15.00,
        "priceCurrency": "USD"
      },
      "totalPaymentDue": {
        "@type": "PriceSpecification",
        "price": 200.00,
        "priceCurrency": "USD"
      },
      "billingPeriod": {
        @type: "Duration",
        @value: "2014-12-21/P30D",
        description: "The billing period"
      },
      "paymentStatus": "http://schema.org/PaymentDue"
  }
```
That's all fine, but that's rather implicit. Where does it state that `Duration` uses a `@value`-property to markup it's data? Or looked at it differently: is `@value` also valid to use on `totalPaymentDue` (type PriceSpecification)? If so, what can the value be? I'm sure the answer is _no_, but this can't be derived from the specification at the moment.
It seems to me that the above needs to be made more explicit in the documentation: for each Type, document the (now implicit) `value` property if it's used for said Type?
Alternatively, Duration could perhaps just be a Datatype instead. I.e.: a subtype of String, just like URL. This would make it explicit to just put in a string value, of format as specified by the subtype Duration, e.g.: ISO8601. 
This doesn't only apply to Duration btw. [Quantity](https://schema.org/Quantity), and more have the same problem. 
Thoughts? 
</t>
  </si>
  <si>
    <t xml:space="preserve">#### new comment by 13315406 ####
This does seem a little confusing.
It raises a couple of question.  Firstly, if a formatted string is sufficient, why do we need [Quantity](http://schema.org/Quantity) and its subtypes.  If we do need them, I for one would expect Quantity to have a 'value' property.
Whatever - some examples would help.
#### new comment by 671238 ####
I think you can safely use QuantitativeValue for both Duration and Quantity. The type of value will then be encoded by the unit code.
#### new comment by 4692272 ####
I would like to see us move to QuantitativeValue, but I realize that it is more for authors to write than "7 km". At least duration has ISO 8601 to describe how to format the string, but the others can be a bit of a mess.
#### new comment by 671238 ####
## Note that you can always put less-structured values into the name or description properties of the QuantitativeValue.
martin hepp  http://www.heppnetz.de
mhepp@computer.org          @mfhepp
&gt; On 22 Dec 2015, at 15:37, vholland notifications@github.com wrote:
&gt; 
&gt; I would like to see us move to QuantitativeValue, but I realize that it is more for authors to write than "7 km". At least duration has ISO 8601 to describe how to format the string, but the others can be a bit of a mess.
&gt; 
&gt; —
&gt; Reply to this email directly or view it on GitHub.
</t>
  </si>
  <si>
    <t>feature req: Soft characteristics like atmosphere for FoodEstablishment</t>
  </si>
  <si>
    <t xml:space="preserve">Usecase: I'd like to be able to specify things like `cosy, hip, relaxed` on things like `FoodEstablishment` and `LodgingBusiness`. This property could be called `atmosphere` or something.  
Similarly, something like the existing `audience` (better `suggestedAudience`) might make sense for `FoodEstablishment` and `LodgingBusiness` as well.
Thoughts? 
</t>
  </si>
  <si>
    <t xml:space="preserve">#### new comment by 170265 ####
How common are such properties in sites that describe food establishments?
#### new comment by 4714748 ####
I'm not that convinced about `atmosphere`.
But expanding `audience` makes sound sense to me
#### new comment by 393259 ####
It's available in one form or another on various sites:
Some examples: 
- Tripadvisor.com Restaurants -&gt; 'Good for' property: with values: `bar scene, business meetings, families with children, romantic, large groups, scenic view, special occasions, ...`
- Tripadvisor.com Hotels -&gt; 'Style' property: with values: `boutique, business, charming, classic, quaint, quiet, romantic, trendy...`
- Yelp Restaurants -&gt; mixed up with some general features, but: `good for kids, good for groups, liked by 20-somethings, liked by 30-somethings, ...`
Based on the above: 
**LodgingBusiness.style / FoodEstablishment.style**
Tripadvisor's `style` is 1-to-1 with the `atmosphere` I had in mind. I.e.: the style/atmosphere of a certain establishment, e.g.: `boutique, business, charming, classic, quaint, quiet, romantic, trendy`
Could probably be closed vocab/enumeration.
**FoodEstablishment.goodFor**
- what sort of audience / group usually visits said establishment, e.g.: good for kids, good for groups, 20-something, dinner with spouse
- what type of 'sub-activity' this establishment (especially) caters to, e.g: `business meetings, bar scene, special occasions, ...`
Hard to make this a closed vocab?
Instead allow for arbitrary keyvalue-paris using PropertyValue subtype?
Might relate to already existing `audience` 
Other properties that might be worth considering:
**FoodEstablishment.amentities**
Pretty much covered on all restaurant-related sites: 
top of head (non-exhaustive): `delivery, outdoor seating, waiter service, take-out, has tv, dogs allowed, open 24 hours`. Open vocab.
**prominent features that might warrant their own properties**
Additionally a couple of amenities/features are so often used/ prominently displayed, that they might warrant their own property. Moreover, these properties could potentially be shared with LodgingBusiness and therefore touch on https://github.com/schemaorg/schemaorg/pull/916:
- wifi (including free/paid info)
- parking (including free/paid + offsite/onsite, etc.)
- mealsServed:  exhaustive: `breakfast, brunch, lunch, dinner, late night, (dessert)` closed vocab
#### new comment by 4714748 ####
To expand a bit on my fast comments:
I think `audience` can do what you want for style - family, grandparents, nervous foreign tourists, people with visual disabilities, very large conference groups, people who eat kosher food without gluten, Dan, …
I'm not averse to taking a set of things from tripadvisor/yelp/zagat/booking/lonely planet to get a list. But I am wary of "exhaustive" lists - where does "coffee and a bisucuit" fit in? How do we describe business lounges in airports (which have very strict audiences in one sense that isn't quite the same as a fancy new disco. And I am concerned about the wine problem. Notes of tobacco, cheese, old socks, blackcurrants and cut grass are, like many descriptions of "ambience" not sufficiently shared to expect people to use the same ones.
The amenities like parking and Wifi cover place - volcanoes _do_ have parking, and parks have wifi - at least in Talinn, Estonia.
But I'd rather start off using those as `description`. 
#### new comment by 4692272 ####
+1 for expanding audience.
I also agree that exhaustive lists are difficult, particularly for nebulous adjectives like "classic", which are going to have very different definitions based on geography.
I am not adverse to the idea of adding more properties for specific categories of descriptions for things like atmosphere, but we will need to allow text.
#### new comment by 170265 ####
I'd like to agree a structure where people can stick terms like "quaint", but without those needing to be core types/properties/enumerated-values in schema.org. For those who want to work on specific detailed vocabulary for this (and that could include some Google involvement) it is important at least to figure out schema.org's extensibility hooks for dropping in such terms. http://schema.org/additionalProperty might be part of the answer (although I note that we don't seem to have any examples of  additionalProperty being used in the schema.org docs yet).
#### new comment by 393259 ####
Yeah, seems `goodFor` could be handled by extending `audience`. 
Moreover I see how `style` doesn't have a clear-cut enumeration and should probably be avoided as explicit property for that reason. 
So how then? 
@danbri: In some oldish discussions I've come across mini-skos / external enumerations. That would allow a user to do exactly that: create a reference to an external controlled vocabulary if I'm not mistaken. Seems a good fit for `style`, etc? Is this still on the agenda and how would `additionalProperty` relate to this? 
Pretty new to schema.org so ymmv, but what if  if `Property` would have an attribute such as `propertyType:URL`, pointing to an external controlled vocabulary. This would allow each `additionalProperty` to be typed. 
Something like: 
```
    &lt;ul&gt;
        &lt;li itemprop="additionalProperty" itemtype="http://schema.org/PropertyValue"&gt;
            &lt;meta itemprop="propertyType" content="http://example.com/style"&gt;
            &lt;span itemprop="name"&gt;quaint&lt;/span&gt;
        &lt;/li&gt;
        &lt;li itemprop="additionalProperty" itemtype="http://schema.org/PropertyValue"&gt;
            &lt;meta itemprop="propertyType" content="http://example.com/style"&gt;
            &lt;span itemprop="name"&gt;trendy&lt;/span&gt;
        &lt;/li&gt;
    &lt;/ul&gt;
```
Thoughts?
</t>
  </si>
  <si>
    <t>Add hoursAvailable as a property of Event</t>
  </si>
  <si>
    <t xml:space="preserve">Whilst most Events are likely best specified through a combination of `startDate`, `doorTime` and `endDate`, there are a class of events which may span multiple days, or even weeks or months, where the public may visit at any time during specified hours.
Examples might be an `ExhibitionEvent` open for 3 months between 10:00-18:00 but closed Sundays, a `FoodEvent` (say a Christmas market or beer festival) running over several weeks or a long weekend, or a sporting event like Wimbledon (where the times of each individual match are subject to change, and attendees tend to come and go).
For these, it would be useful to be able to specify opening hours using a `hoursAvailable` property, with `OpeningHoursSpecification` as the value type.
(Note that other types of multi-day event, say the Football World Cup, might be better specified as a single event with multiple `subEvent`s for each match).
(Spun out from the conversation at #445)
</t>
  </si>
  <si>
    <t xml:space="preserve">#### new comment by 30665 ####
@danbri any thoughts on this?
</t>
  </si>
  <si>
    <t>Request for suitable classes/properties to represent "school term"</t>
  </si>
  <si>
    <t xml:space="preserve">It would be useful to have schema.org markup for school term dates, e.g. [this page published by Buckinghamshire County Council](http://www.buckscc.gov.uk/education/schools/term-dates/).
The most obvious mapping would be to multiple Events, but there are several problems:
1. The events don't have a specific location (in the above example, the location is essentially "all schools in Buckinghamshire").
2. The event is broken into two halves by a half term holiday - this could be a subEvent of the parent event, but a processor would have to know that the subEvent specifically represents a pause in the parent event.
[Here's what I've got so far](https://gist.github.com/hubgit/3c1455d4e9cb29f7db15), using the existing Event class + properties.
[This page](http://myschoolholidays.com/gb--Bucks) represents the same information as vevent microformats, ignoring the half term holidays.
</t>
  </si>
  <si>
    <t xml:space="preserve">#### new comment by 1103622 ####
Would teacher be relevant for this class @hubgit? I'm interested in other education related standards like courses, classes, sections, grades, etc. but school term would be a start.
</t>
  </si>
  <si>
    <t>educationalRole and Role seem related, but don't mention each other</t>
  </si>
  <si>
    <t xml:space="preserve">/cc @philbarker @vholland 
Not urgent but just wanted to note this for potential consistency/cleanup attention. If they are unrelated we could just say so...
</t>
  </si>
  <si>
    <t xml:space="preserve">#### new comment by 658047 ####
I've never quite been sure how Role works, but with that in mind...
Currently we can say:
"Alice is a teacher who works for Rydell High"
&lt;div vocab="http://schema.org/" typeof="Person"&gt;
    &lt;span property="name"&gt;Alice&lt;/span&gt; is a
    &lt;span property="worksFor" typeof="EmployeeRole"&gt;
        &lt;span property="roleName"&gt;teacher&lt;/span&gt;
        who works for
        &lt;span property="worksFor" typeof="HighSchool"&gt;
            &lt;span property="Name"&gt;Rydell High&lt;/span&gt;
        &lt;/span&gt;
    &lt;/span&gt; 
&lt;/div&gt;
and "'Designing a treasure map' is a lesson plan for teachers"
&lt;div vocab="http://schema.org/" typeof="CreativeWork"&gt;
    &lt;span property="name"&gt;Designing a treasure map&lt;/span&gt; is a 
    &lt;span property="learningResourceType"&gt;lesson plan&lt;/span&gt; for
    &lt;span rel="audience" typeof="EducationalAudience"&gt;
         &lt;span property="educationalRole"&gt;teacher&lt;/span&gt;s
    &lt;/span&gt;
&lt;/div&gt;
Being able to suggest that the treasure map lesson plan is suitable for Alice seems like a reasonable use case.
To make the link: 
First, create a new subtype of role, EducationalRole (obvious examples: 
teacher &amp; learner, less obvious roles are educational admin roles, parents of 
learners--so not a EmployeeRole) 
EducationalRole simply replaces/supplements EmployeeRole in first example.
Second, allow EducationalRole to be a value type for educationalRole, so:
&lt;div vocab="http://schema.org/" typeof="CreativeWork"&gt;
    &lt;span property="name"&gt;Designing a treasure map&lt;/span&gt; is a  
    &lt;span property="learningResourceType"&gt;lesson plan&lt;/span&gt; for
    &lt;span rel="audience" typeof="EducationalAudience"&gt;
         &lt;span property="educationalRole" typeof="EducationalRole"&gt;
             &lt;span property="roleName"&gt;teacher&lt;/span&gt;s
         &lt;span&gt;
    &lt;/span&gt;
&lt;/div&gt;
If that sounds valid from the schema.org point of view, it would be useful to get input from @jgoodell2 about how roles are modelled in things like CEDS
#### new comment by 13315406 ####
Currently [educationalRole](http://schema.org/educationalRole) 'An educationalRole of an EducationalAudience.' is only a property for the [EducationalAudience](http://schema.org/EducationalAudience) type.    Whereas I believe you are discussing it in much broader (person to organization or course) relationships.
As to the application of the Role type there are a couple of posts worth reading from the [Schema Blog](http://blog.schema.org/2014/06/introducing-role.html), and one I posted on [Data Liberate](http://dataliberate.com/2015/04/the-role-of-role-in-schema-org/).
With the "Alice is a teacher who works for Rydell High" use case, you could EmployeeRole as it is, with a roleName of "Teacher".  A subtype of Role 'EducationalRole' would then be appropriate for other non-employee relationships, not just on EducationalAudience.  It could be for instance used to enhance a creator relationship with a course or educational material CreativeWorkSubtypes.
Because of the special nature of Role and its subtypes, you would not need to add it to the range of properties to use it.
~Richard.
#### new comment by 658047 ####
_sigh_ github ate the RDFa examples in my post.
Gists at
"Alice is a teacher who works for Rydell High"
https://gist.github.com/philbarker/59830c2866877b41b8cd
"'Designing a treasure map' is a lesson plan for teachers" (current practice)
https://gist.github.com/philbarker/f6ca25ab09a253e90534
"'Designing a treasure map' is a lesson plan for teachers" (with Role)
https://gist.github.com/philbarker/036b96381c6cbffe6651
Thanks @RichardWallis I had forgotten about those blog posts. They help; now that I have concrete use they make sense :)
Yes, for the Alice use case EmployeeRole with roleName 'Teacher' would work, but it's worth remember that not every teacher is an employee (e.g. private tutors, privatdozent). Also I imagine it would be easier for applications focussing on the educational domain to be able to pick out a subclass of Role rather than dive down into parsing text values of roleName. 
#### new comment by 6494706 ####
Sorry for the slow reply.
CEDS handles Role in multiple ways, initially as entities that define an organization role, such as Postsecondary Staff or Early Learning Teacher. This is just a way of organizing the properties associated with a person in a particular role. We have subclass properties/vocabulary for classifying within a role, such as type of teacher. 
More relevant to this conversation might be the reference model CEDS calls the Normalized Data Schema (NDS), it has a "Person" entity, an Organization (i.e Organi**s**ation for Phil and others that speak English instead of U.S.ish :), and a Role. The model assumes that a person is only a teacher through relationship within the context of an organization. It is normalized to this level to recognize that one person may have multiple roles at a time, a K12 teacher, a PS Student, and a parent of a Early Learning Child. For P20W data uses we need to be able to recognize that one person and the various roles and relationships over time.
This is a different use case, but CEDS may be able to provide some relevant data vocabulary.
@jgoodell2
#### new comment by 6494706 ####
I forgot to include perhaps the most relevant thing from CEDS for educationalRole for a learning resource...
CEDS currently defines the element "Learning Resource Intended End User Role" with these standard values: 
Administrator
Mentor
Parent
Peer-Tutor
Specialist
Student
Teacher
Team
Other
This could be one source for EducationalAudience additionalType ( e.g. https://ceds.ed.gov/element/000923#Administrator ) and/or text values used for educationalRole
#### new comment by 40230 ####
Just reading over this for an application we are considering in my organization. I was looking at the reverenced elements over at https://github.com/stuartasutton/LRMI_Vocabs/blob/master/educationalAudienceRole.ttl and I do not see _Team_ or _Other_. Is this by omission, and an oversight or is this by design and symptomatic of different applications of LRMI principles?
#### new comment by 6494706 ####
Hugh;
Re: Team or Other options for educationalRole 
I think as the LRMI group we are proposing the unambiguous terms from existing CEDS educationalRole for educationalAuduenceRole. Team could mean a team of teachers, students, parents, etc. If I recall correctly,  the conclusion from a work group conversation was that it would be better to tag a resource intended for a team of students as "student". (If it becomes standard practice and Schema vocab not to use the "team" option, and the CEDS community agrees, then "team" could be deprecated in a future version of CEDS.)
Also, an LRMI implementation might just tag a non-standard text label for any "other" category that doesn't fit within the standard vocabulary categories, rather than use a generic "other".  (CEDS is often implemented in systems that require an "other" option, but for tagging web content "other" is ambiguous.) Any non-standard text label could be interpreted as "other" than the standard vocabulary. ...If new roles emerge in practice over time they could become part of the standard vocabulary.
-Jim
```
  From: HughP &lt;notifications@github.com&gt;
```
 To: schemaorg/schemaorg schemaorg@noreply.github.com 
Cc: jgoodell2 jgoodell2@yahoo.com
 Sent: Thursday, April 7, 2016 3:00 PM
 Subject: Re: [schemaorg/schemaorg] educationalRole and Role seem related, but don't mention each other (#927)
Just reading over this for an application we are considering in my organization. I was looking at the reverenced elements over at https://github.com/stuartasutton/LRMI_Vocabs/blob/master/educationalAudienceRole.ttl and I do not see Team or Other. Is this by omission, and an oversight or is this by design and symptomatic of different applications of LRMI principles?—
You are receiving this because you were mentioned.
Reply to this email directly or view it on GitHub  
#### new comment by 40230 ####
@jgoodell2 One other thing about the CEDS vocabulary. I see "Mentor" as a term. Is there a reciprocal entity to the mentoring relationship?  We have Parent-Child, Teacher-Student, Mentor-???  Is it assumed to be Mentor-Student?
#### new comment by 6494706 ####
@HughP Sorry for the slow reply. Yes, we can assume a reciprocal Mentor-Student relationship.
#### new comment by 11824025 ####
BTW, I've worked at an organization (government agency) that used the 
term "mentee", belive it or not. 
</t>
  </si>
  <si>
    <t>RDFA &amp; Examples for ExternalEnumeration Proposal</t>
  </si>
  <si>
    <t xml:space="preserve">New definitions for EnumerationValue, EnumerationValueSet, partOfEnumerationValueSet, enumerationValueCode, hasEnumerationValue
Plus examples.
See (#894) for full proposal 
</t>
  </si>
  <si>
    <t xml:space="preserve">#### new comment by 2939046 ####
What more do we need to move this ExternalEnumeration proposal along?
#### new comment by 170265 ####
I'll try to draw wider attention to it in the next release cycle. It's the kind of thing that needs serious and focussed attention as it has impact across the entire project.
</t>
  </si>
  <si>
    <t>Implement a mechanism for recording context-specific term definitions (textual at least)</t>
  </si>
  <si>
    <t xml:space="preserve">We very often have the following workflow:
- someone suggests a new property + textual definition
- someone else says, "hey what about re-using property such-and-so?"
- they agree to re-use an existing property, perhaps tweaking its definition to mention or permit this new usecase.
- result: the original more contextualized definition gets lost.
Generally re-use is good, but it has meant some of our highly re-used properties have definitions that have tended either towards being very bland ("the ___ of the item"), or else being lists of types ("the ___ of the Event, Order, ScholarlyArticle, Person or MedicalCondition").
We should consider allowing per-type documentation strings to be recorded, and to be reflected into the site. I suggest we only do this if/when we integrate a JSON-LD parser into the site tooling (via rdflib), because the markup would be rather complex in RDFa.
Here's an example:
```
{
  "@context": "http://schema.org/",
  "@id": "http://schema.org/audience",
  "@type": "rdfs:Property",
  "rdfs:label": "audience",
  "rdfs:comment": "An intended audience, i.e. a group for whom something was created.",
  "rangeIncludes": "Audience",
  "customComment": 
    { 
      "@type": "Role",
      "customComment": "The intended audience of the course.",
      "about": {
        "@id": "http://schema.org/Course"
      }
    }
}
```
Triples (from json-ld playground parser):
- http://schema.org/audience http://schema.org/customComment _:b0 .
- http://schema.org/audience http://schema.org/rangeIncludes "Audience" .
- http://schema.org/audience http://www.w3.org/1999/02/22-rdf-syntax-ns#type
- http://www.w3.org/2000/01/rdf-schema#Property .
- http://schema.org/audience http://www.w3.org/2000/01/rdf-schema#comment "An intended audience, i.e. a group for whom something was created." .
- http://schema.org/audience http://www.w3.org/2000/01/rdf-schema#label "audience" .
- _:b0 http://schema.org/about http://schema.org/Course .
- _:b0 http://schema.org/customComment "The intended audience of the course." .
- _:b0 http://www.w3.org/1999/02/22-rdf-syntax-ns#type http://schema.org/Role .
Of course this would only be worth doing if we integrated the text back into our site somewhere. 
Related issues: JSON-LD support; multi-lingual labels.
</t>
  </si>
  <si>
    <t xml:space="preserve">#### new comment by 170265 ####
This only really makes sense after we get the ability to write schemas in JSON-LD. see also #178 (do we have an issue for actually _using_ rdflib to permit json-ld schemas? can't find one...).
</t>
  </si>
  <si>
    <t xml:space="preserve">Disambiguate schema:address and schema:location </t>
  </si>
  <si>
    <t xml:space="preserve">- what's the difference between the two?
- is one preferred over the other?
- do I want to use both at the same time?
- can't there be only one?
</t>
  </si>
  <si>
    <t xml:space="preserve">#### new comment by 196849 ####
Probably relevant to this discussion: https://productforums.google.com/forum/#!topic/webmasters/-2jgBgIsoiQ
#### new comment by 170265 ####
Thanks. What happened here was that we decided in the last release to more explicitly anticipate the use of 'address' with textual values. This is something which http://schema.org/docs/datamodel.html says can happen anywhere, but given the complexity of addresses sometimes a hard-to-dismantle simple string is all you have. It looks like by doing so we have made it overlap more with 'location'. The fact that 'location' allows PostalAddress confuses things somewhat too. 
(I'll chase up the google-side of your enquiry elsewhere, with a different hat on :)
#### new comment by 694034 ####
Just curious if there's been any further development on this since. Some guidance or a rule of thumb would be welcomed from my perspective!
The heuristic I've been using (and tell me if this is incorrect) to model "locations", particularly as it pertains to Organization, is as follows:
- If I have a https://schema.org/streetAddress, I use https://schema.org/address with a PostalAddress.
- If it's a more general "region" (https://schema.org/addressLocality, https://schema.org/addressRegion) (eg. Cambridge, MA) and I couldn't put something in the "physical and metaphorical" mailbox, I tend to use https://schema.org/location with a Place.
**Edit:** So in case it wasn't obvious, my guiding principle (and, again, tell me if this is an incorrect assumption) is to prefer `address` when it's super specific, and `location` otherwise.
</t>
  </si>
  <si>
    <t>Review example: use 'reviewBody' instead of 'description'</t>
  </si>
  <si>
    <t xml:space="preserve">Reported by @inetbiz in https://github.com/schemaorg/schemaorg/issues/881
(Also fixed two occurences of a `span` element having a `content` attribute in Microdata, which is not valid; replaced with `meta`.)
</t>
  </si>
  <si>
    <t xml:space="preserve">#### new comment by 3696477 ####
@danbri can this PR be fast-tracked? I've been talking to a developer. They won't believe me because the example microdata is still flawed using description instead of **reviewBody**.
</t>
  </si>
  <si>
    <t>Possibility to Specify Percentage based Charge/ Fee/ Premium in PriceSpecification</t>
  </si>
  <si>
    <t xml:space="preserve">If I wanted to specify the surcharge for a certain payment method and that happens to be not a fixed amount but a percentage based premium, I see no way of specifying this currently.
</t>
  </si>
  <si>
    <t xml:space="preserve">availableLanguage expressed also in  IETF BCP 47 standard </t>
  </si>
  <si>
    <t xml:space="preserve">Expressing availableLanguage in IETF BCP 47 standard, similarly to inLanguage or subtitleLanguage,  couldn't be a viable way ?
</t>
  </si>
  <si>
    <t>Missing @id in schema.org/Article example</t>
  </si>
  <si>
    <t xml:space="preserve">I've noticed the third JSON-LD example on http://schema.org/Article is missing an @id on:
 `"isPartOf": "#issue",`
The JSON-LD specs say about this: _"In JSON-LD, a node is identified using the @id keyword"_ (http://www.w3.org/TR/json-ld/#node-identifiers)
As illustrated by both Google's Structured Data Validator and the Structured Data Linter not extracting the right information from the current example.
The code should therefore be changed to:
```
"isPartOf":{
    "@id":"#issue"
}
```
Furthermore I was wondering if there's an easy way of checking whether this is happening in any other example on schema.org?
</t>
  </si>
  <si>
    <t xml:space="preserve">#### new comment by 46296 ####
In the absence of `@value` on an object, the object is also considered a node, with a blank node `@id`, so:
``` json
"isPartOf": {
  "name": "Something"
}
```
is effectively equivalent to the following:
``` json
"isPartOf": {
  "@id": "_:something",
  "name": "Something"
}
```
However, good Linked Data principles suggest the use of IRIs to identify things, even embedded nodes, so using a fragment identifier as above is a best practice, and should be encouraged for schema.org examples, IMO.
#### new comment by 170265 ####
Can we set aside the Linked Data concern for requiring URIs for everything (which schema.org does not as a project historically share). 
Trying the example in json-ld playground, it gives:  _:b0 http://schema.org/isPartOf "#issue" . ... rather than joining up to the URI used elsewhere in the data. 
If we want "isPartOf": "#issue" ...to work this way we'll need to have it listed as taking @id in our @context file (see http://schema.org/docs/jsonldcontext.json ). I believe the current code for that list uses the hint that any property whose rangeIncludes URL is treated as by default an @id property for JSON-LD purposes. So we could do something like that, or add another internal mechanism for listing which properties default to @id behaviour.
</t>
  </si>
  <si>
    <t>Schema.org docs should note JSON-LD's @value keyword somewhere (which is similar to http://schema.org/value, rdf:value, and yet not)</t>
  </si>
  <si>
    <t xml:space="preserve">Aaron (@Aaranged) points out that @value can be confusing - see his comments on this w.r.t. some google search features: https://plus.google.com/u/0/106943062990152739506/posts/1jPqwZ7HocE
Also note from https://github.com/schemaorg/schemaorg/issues/854 that we have JSON-LD context definitions that allow "type" and "id" (technically, mistakes) to be treated as if markup said "@type", "@id". We can't exactly do this with "@value" since (unlike id, type) there is actually a schema.org term of that name.
Minimally, the text for "/value" property should have something on this issue.
Nearby: In 2010 I wrote a [history](https://lists.w3.org/Archives/Public/semantic-web/2010Jul/0252.html) of the evolution of the rdf:value property at W3C, documenting its shifting definition. 
</t>
  </si>
  <si>
    <t>https://schema.org/CarUsageType and instances should go to the auto.schema.org extension</t>
  </si>
  <si>
    <t xml:space="preserve">I think that 
https://schema.org/CarUsageType and its predefined instances should be moved from schema.org core to the auto.schema.org extension, because the only property that uses this value set type,
https://auto.schema.org/specialUsage
is also defined in the extension, not in the core.
</t>
  </si>
  <si>
    <t xml:space="preserve">#### new comment by 170265 ####
Thanks. However please see #705 "auto.schema.org extension: consider renaming specialUsage as vehicleSpecialUsage, or broaden its definition"; closing in favour of that existing issue.
#### new comment by 671238 ####
This is IMO a different issue. If we decide to rename and broaden specialUsage, then https://schema.org/CarUsageType and its predefined instances should be moved from schema.org core to the auto.schema.org extension AND specialUsage should be added to the core. 
Currently, it is the other way round.
#### new comment by 671238 ####
Since we also have itemCondition for generic product information about special usage, I think that simply  moving https://schema.org/CarUsageType and its predefined instances  to the auto.schema.org extension and maybe renaming http://auto.schema.org/specialUsage to vehicleSpecialUsage (tbd) will be the better route.
#### new comment by 170265 ####
Let me rephrase: the current approach, which uses a generic phrase for a very car-specific concept, isn't viable. Either the definition or the name has to change. Once we have resolved that question, then we are in a sensible position to decide whether terms are core or extension. I think we agree on where the terms should best live (i.e. in auto extension, with the property renamed as above).
#### new comment by 671238 ####
@danbri I agree, so let's
1. rename http://auto.schema.org/specialUsage to http://auto.schema.org/vehicleSpecialUsage in the extension AND
2. move  http://schema.org/CarUsageType and its predefined instances to auto.schema.org AND
3. double-check that specialUsage is changed to vehicleSpecialUsage in all examples.
#### new comment by 170265 ####
Sounds good to me. We can always collect xyzSpecialUsage properties into a common superproperty in the future, if some appear.
BTW from many years ago we also have http://schema.org/specialCommitments whose name is similarly too generic for its job-centric definition; maybe we can address that in future, but I'm glad we're not compounding the issue.
#### new comment by 3585551 ####
@mfhepp @danbri this is interesting and may solve some issues for other extensions as well. I will try to see how it looks like once applied to vague/too general terms used fro medical/health extension.
https://github.com/schemaorg/schemaorg/issues/492#issuecomment-156945805
#### new comment by 6771512 ####
@mfhepp @danbri if we rename http://auto.schema.org/specialUsage to http://auto.schema.org/vehicleSpecialUsage we will have vehicleSpecialUsage property at the same time in the core and auto extension. 
Notice that http://schema.org/vehicleSpecialUsage has neither domain nor range. 
http://auto.schema.org/vehicleSpecialUsage will have range:CarUsageType, range:Text and domain:Vehicle. IMO http://schema.org/vehicleSpecialUsage should be removed from core.
#### new comment by 671238 ####
I would keep vehicleSpecialUsage  in the core. Our guideline for core vs. extension was the following:
1. Stuff that is needed for many typical auto sites, including independent dealers and car listing sites, should go in core.
2. Stuff that is likely only needed on the authoritative manufacturer pages will go into the extension.
vehicleSpecialUsage  will be used for hundreds of thousands of used car listings.
&gt; http://schema.org/vehicleSpecialUsage has neither domain nor range.
That is an error and should be fixed, ideally in your upcoming pull-request.
#### new comment by 6771512 ####
@mfhepp, would you agree that 
1) http://schema.org/vehicleSpecialUsage in the core has:
domain: https://schema.org/Vehicle
range: http://schema.org/Text
2) http://auto.schema.org/vehicleSpecialUsage in the auto extension adds:
range: http://schema.org/CarUsageType
</t>
  </si>
  <si>
    <t>Explore ipython/jupyter notebooks for our API documentation</t>
  </si>
  <si>
    <t xml:space="preserve">- see https://github.com/blog/1995-github-jupyter-notebooks-3
- Some existing docs in wiki: https://github.com/schemaorg/schemaorg/wiki/AppEngine
Work in progress:  https://github.com/schemaorg/schemaorg/blob/sdo-callisto/scripts/dashboard.ipynb
</t>
  </si>
  <si>
    <t xml:space="preserve">#### new comment by 671238 ####
+1 for IPython
---
martin hepp
www:  http://www.heppnetz.de/
email: mhepp@computer.org
&gt; Am 14.11.2015 um 12:57 schrieb Dan Brickley notifications@github.com:
&gt; 
&gt; see https://github.com/blog/1995-github-jupyter-notebooks-3
&gt; Some existing docs in wiki: https://github.com/schemaorg/schemaorg/wiki/AppEngine
&gt; —
&gt; Reply to this email directly or view it on GitHub.
#### new comment by 13315406 ####
moved to all python/site tool issues #3
#### new comment by 170265 ####
Reopening as I worked on this :)
At this stage only a proof of concept with a mountain of boilerplate, but I think this should replace the idea of using appengine's local console, which we had explored (except in case of very appengine-centric investigations which are hopefully not going to be a frequent concern).
#### new comment by 170265 ####
See https://github.com/schemaorg/schemaorg/blob/sdo-callisto/scripts/dashboard.ipynb
... this shows that the .ipynb format also stores detail from a test run of the program, and that Github will render both in the style of a live Jupyter/iPython notebook.
#### new comment by 671238 ####
Just to keep everything in one place:
We should include nbviewer links or links to the rendered version of the resulting iPython notebooks.
- http://blog.jupyter.org/2015/05/07/rendering-notebooks-on-github/
- https://nbviewer.jupyter.org/
#### new comment by 671238 ####
BTW: I think the NBviewer rendering is a bit nicer than then rendering that comes directly from GitHub (because it does not show the notebooks inside the frame but full-screen):
https://nbviewer.jupyter.org/github/schemaorg/schemaorg/blob/sdo-callisto/scripts/dashboard.ipynb
#### new comment by 170265 ####
Agreed. Have you managed to run it locally? @RichardWallis had issues with it (the kernel?) hanging...
#### new comment by 671238 ####
Did not try yet, sorry.
#### new comment by 671238 ####
Pulling the  notebook itself works - I can render it in e.g. Anaconda.
Running a cell does not work due to the missing imports, naturally.
#### new comment by 170265 ####
the core should be bundled, i guess pandas, matplotlib at least are external. what was missing for you?
#### new comment by 671238 ####
I think the GAE libraries, but this might be a local issue here due to different Python enviroments for Anaconda and normal development.
Sorry, have no time to check this now in detail.
&gt; On 07 Sep 2016, at 19:30, Dan Brickley notifications@github.com wrote:
&gt; 
&gt; the core should be bundled, i guess pandas, matplotlib at least are external. what was missing for you?
&gt; 
&gt; —
&gt; You are receiving this because you commented.
&gt; Reply to this email directly, view it on GitHub, or mute the thread.
</t>
  </si>
  <si>
    <t>CategoryCode Proposal (formerly EnumerationValue Proposal)</t>
  </si>
  <si>
    <t xml:space="preserve">### Background
When marking-up with Schema.org there is often need to associate the Thing being described with a pre-defined value - a type, category, subject, topic, definition, etc.   
In certain specific cases the vocabulary handles this using [Enumerations](http://schema.org/Enumeration) and _Enumeration_ subtypes to provide a specific type value.  For example [BookFormatType](http://schema.org/BookFormatType), which has subtypes of [EBook](http://schema.org/EBook), [HardCover](http://schema.org/HardCover), [PaperBack](http://schema.org/PaperBack), and in the _bib.schema.org_ extension, [http://bib.schema.org/GraphicNovel](GraphicNovel).  This mechanism works well with enumerations containing a small number of enumeration types and of fairly static content.
Where it is not practical, or desired, for Schema.org to become the authority for many, various, and or large sets of values, external enumerations are recommended.  In a [blog post](http://blog.schema.org/2012/05/schemaorg-markup-for-external-lists.html) referenced from the Schema.org documentation the mechanism for _external enumerations_ is introduced for referencing lists of values external to the vocabulary.
What could be viewed as a compromise between these approaches is demonstrated in the [DayOfWeek](http://schema.org/DayOfWeek) Type.  It could be argued that the actual days of the week should have been defined in Schema.org, Monday, Tuesday, etc., as subtypes of _DayOfWeek_.  Instead values in the [GoodRelations](http://www.heppnetz.de/ontologies/goodrelations/v1#Monday) vocabulary, for days of the week, are documented as commonly used.  Thus both encouraging the use of external values whilst, expressing implied preference for a particular external set of values.
_Markup for External Enumerations_
What Schema.org does not yet address however, is the markup of external enumeration values in the context of them being shared on the web.  The use-cases for this include potential addition of Schema.org markup for existing sets of values and for the creation of new sets.  Examples include adding Schema markup to values, often referred to as authorities in the library domain, for subjects and persons at national level libraries such as The Library of Congress; the markup of a new authoritative list of sports types, or bank account types, or medical treatment types.
Previous discussions [[1](https://lists.w3.org/Archives/Public/public-vocabs/2013Nov/0121.html)] [[2](https://lists.w3.org/Archives/Public/public-vocabs/2013Nov/0133.html)] referencing an earlier MiniSKOS proposal provide background and some use cases to view this simple proposal against.
### Proposal
This proposal consists of:
- A new Type - **EnumerationValue**  - a subtype of _Enumeration_ ."An enumeration value"
- A new Type - **EnumerationValueSet** - a subtype of _CreativeWork_. "A set of enumeration values."
- Three new properties:
  - **valueCode** - Domain: _EnumerationValue_  Range: _Text_. "Provides the ability to share item codes or similar which are often a key value in existing code sets.:
  - **partOfValueSet** - sub-property of _isPartOf_. Domain: _EnumerationValue_  Range: _EnumerationValueSet_. "The value set of which this value is part of."
  - **hasEnumerationValue** - sub-property of _hasPart_ Domain: _EnumerationValueSet_  Range: _EnumerationValue_
### Definition RDFa
``` html
&lt;div typeof="rdfs:Class" resource="http://schema.org/EnumerationValue"&gt;
  &lt;span class="h" property="rdfs:label"&gt;EnumerationValue&lt;/span&gt;
  &lt;span property="rdfs:comment"&gt;An enumeration value.&lt;/span&gt;
  &lt;span&gt;Subclass of: &lt;a property="rdfs:subClassOf" href="http://schema.org/Enumeration"&gt;Enumeration&lt;/a&gt;&lt;/span&gt;
&lt;/div&gt;
&lt;div typeof="rdfs:Class" resource="http://schema.org/EnumerationValueSet"&gt;
  &lt;span class="h" property="rdfs:label"&gt;EnumerationValueSet&lt;/span&gt;
  &lt;span property="rdfs:comment"&gt;A set of enumerated values.&lt;/span&gt;
  &lt;span&gt;Subclass of: &lt;a property="rdfs:subClassOf" href="http://schema.org/CreativeWork"&gt;CreativeWork&lt;/a&gt;&lt;/span&gt;
&lt;/div&gt;
&lt;div typeof="rdf:Property" resource="http://schema.org/enumerationValueCode"&gt;
    &lt;span class="h" property="rdfs:label"&gt;enumerationValueCode&lt;/span&gt;
    &lt;span property="rdfs:comment"&gt;A short textual code that uniquely identifies the value. The code is typically used in structured URLs.&lt;/span&gt;
    &lt;span&gt;Domain: &lt;a property="http://schema.org/domainIncludes" href="http://schema.org/EnumerationValue"&gt;EnumerationValue&lt;/a&gt;&lt;/span&gt;
    &lt;span&gt;Range: &lt;a property="http://schema.org/rangeIncludes" href="http://schema.org/Text"&gt;Text&lt;/a&gt;&lt;/span&gt;
&lt;/div&gt;
&lt;div typeof="rdf:Property" resource="http://schema.org/partOfEnumerationValueSet"&gt;
    &lt;span class="h" property="rdfs:label"&gt;partOfEnumerationValueSet&lt;/span&gt;
    &lt;span property="rdfs:comment"&gt;The set (enumeration) of values of which contains this value.&lt;/span&gt;
    &lt;link property="rdfs:subPropertyOf" href="http://schema.org/isPartOf" /&gt;
    &lt;span&gt;Domain: &lt;a property="http://schema.org/domainIncludes" href="http://schema.org/EnumerationValue"&gt;EnumerationValue&lt;/a&gt;&lt;/span&gt;
    &lt;span&gt;Range: &lt;a property="http://schema.org/EnumerationValueSet" href="http://schema.org/Text"&gt;EnumerationValueSet&lt;/a&gt;&lt;/span&gt;
&lt;/div&gt;
&lt;div typeof="rdf:Property" resource="http://schema.org/hasEnumerationValue"&gt;
    &lt;span class="h" property="rdfs:label"&gt;hasEnumerationValue&lt;/span&gt;
    &lt;span property="rdfs:comment"&gt;Value contained in value set.&lt;/span&gt;
    &lt;link property="rdfs:subPropertyOf" href="http://schema.org/hasPart" /&gt;
    &lt;span&gt;Domain: &lt;a property="http://schema.org/domainIncludes" href="http://schema.org/EnumerationValueSet"&gt;EnumerationValueSet&lt;/a&gt;&lt;/span&gt;
    &lt;span&gt;Range: &lt;a property="http://schema.org/EnumerationValue" href="http://schema.org/Text"&gt;EnumerationValue&lt;/a&gt;&lt;/span&gt;
&lt;/div&gt;
```
### Examples (Turtle)
1- A Library of Congress resource type 
```
    &lt;http://id.loc.gov/vocabulary/resourceTypes/Man&gt;
       a schema:EnumerationValue;
       schema:name "Manuscript";
       schema:enumerationvalueCode "Man";
       schema:partOfEnumerationValueSet &lt;http://id.loc.gov/vocabulary/resourceTypes&gt;.
```
2-  An animal classification term and term set
```
    &lt;http://mammals.example.com/Carnivore&gt;
       a schema:EnumerationValue;
       schema:name "Carnivore";
       schema:description "A mammal that feeds on other animals";
       schema:partOfEnumerationValueSet &lt;http://mammals.example.com&gt;;
       schema:sameAs &lt;https://www.wikidata.org/wiki/Q81875&gt;.
    &lt;http://mammals.example.com&gt;
      a schema:EnumerationValueSet;
      schema:name "The Mammal Classification List".
```
3- Terms in a dictionary of legal terms
```
    &lt;http://openjurist.org/dictionary/Ballentine&gt;
      a schema:CreativeWork, schema:EnumerationValueSet;
      schema:name "Ballentine’s Law Dictionary".
    &lt;http://openjurist.org/dictionary/Ballentine/term/schema&gt; 
      a schema:EnumerationValue;
      schema:name "schema";
      schema:description "A representation of a plan or theory in the form of an    outline or model.";
      schema:partOfEnumerationValueSet &lt;http://openjurist.org/dictionary/Ballentine&gt;.
    &lt;http://openjurist.org/dictionary/Ballentine/term/calendar-year&gt; 
      a schema:EnumerationValue;
      schema:name "calendar year";
      schema:description "The period from January 1st to December 31st, inclusive, of any year.";
      schema:sameAs &lt;https://www.wikidata.org/wiki/Q3186692&gt;;
      schema:partOfEnumerationValueSet &lt;http://openjurist.org/dictionary/Ballentine&gt;.
```
4- A occupation term defined by O*Net Online 
```
    &lt;http://onetonline.org/link/details/51-6042.00&gt; 
      a schema:EnumerationValue;
      schema:enumerationValueCode "51-6042.00";
      schema:name "Shoe Machine Operators and Tenders";
      schema:description "Operate or tend a variety of machines to join, decorate, reinforce, or finish shoes and shoe parts.";
      schema:partOfEnumerationValueSet &lt;http://onetonline.org&gt;.
```
5- An ISO639-2 Language Code 
```
    &lt;http://id.loc.gov/vocabulary/iso639-2&gt;
      a schema:EnumerationValueSet;
      schema:name "ISO 639-2: Codes for the Representation of Names of Languages";
      schema:hasEnumerationValue &lt;http://id.loc.gov/vocabulary/iso639-2/cze&gt;.
    &lt;http://id.loc.gov/vocabulary/iso639-2/cze&gt; 
      a schema:EnumerationValue;
      schema:enumerationValueCode "cze";
      schema:name "Czech"@en;
      schema:name "tchèque"@fr;
      schema:name "Tschechisch"@de;
      schema:partOfEnumerationValueSet &lt;http://id.loc.gov/vocabulary/iso639-2&gt;.
```
</t>
  </si>
  <si>
    <t>#### new comment by 2939046 ####
This is a **very** useful proposal for all of us developing markup of external enumerations of considerable size and working with organizations for the deployment of such enumerations in the context of sharing them on the web. I'm pleased to see a pull request in place.
#### new comment by 50891 ####
In OWL, are these "Object Property Restrictions" [edit slash "Data Property Restrictions"] like `owl:allValuesFrom` and `owl:someValuesFrom`?
https://www.w3.org/TR/owl2-quick-reference/#Class_Expressions
... The class / instance distinction here is less than clear.
#### new comment by 7691552 ####
Firstly as with the rest of Schema.org there are no implied constraints, rules, or inference implied in this proposal.  That is not to say that a set of values applicable to a specific situation could not be described (and published using Schema) using the types and properties proposed here. 
It would be up to an individual application to apply its own internal [OWL] rules to indicate the all the EnumerationValues that are 'part of' a particular EnumerationValueSet are valid in a specific circumstance.  However, in Schema markup no such inference could be made.
#### new comment by 50891 ####
&gt;  However, in Schema markup no such inference could be made.
- SHACL `sh:allowedValues`
  https://www.w3.org/TR/shacl/#AbstractAllowedValuesPropertyConstraint
#### new comment by 7691552 ####
On 23 January 2016 at 07:40, Wes Turner wrote:
&gt; However, in Schema markup no such inference could be made.
&gt; - SHACL sh:allowedValues
&gt;   https://www.w3.org/TR/shacl/#AbstractAllowedValuesPropertyConstraint
&gt; 
&gt; That is correct. The Schema.org use case is to enable mark up of structured
&gt; data within html. Not to provide inference over, or ontological control of,
&gt; a data set.
A recommended read that lays out the underlying principles and history of
Schema.org: http://queue.acm.org/detail.cfm?id=2857276
#### new comment by 658047 ####
@Dataliberate Q: what is the difference between (or relation between) the proposed EnumerationValueSet and http://schema.org/Enumeration ?
#### new comment by 7691552 ####
@philbarker good question!
The main relation is between EnumerationValue and [Enumeration](http://schema.org/Enumeration).  
The relation being very similar to that of the core Schema.org vocabulary, hosted extensions such as auto.schema.org, and external extensions.  
In theory any value, or identifier for that value, could be defined in the Schema.org vocabulary as an Enumeration-subtype type. As per current examples - [OrderInTransit](http://schema.org/OrderInTransit) a subtype of [OrderStatus](http://schema.org/OrderStatus), [Paperback](http://schema.org/Paperback) a subtype of [BookFormatType](http://schema.org/BookFormatType), etc. all themselves subtypes of [Enumeration](http://schema.org/Enumeration).
However, other than for commonly known/used values, it is not practical to burden the vocabulary, and the agreement process for managing it, with the maintenance of all the potential lists of values for such things.  Wanting to address the need to be able to mark up, using Schema.org, these terms and values that probably will never get assigned in the vocabulary, is what is behind the proposal for EnumerationValue.  
EnumerationValue could be considered an 'external Enumeration value'.  So in answer to your question, they are closely related at least in how they are/would be used.  So much so, that I am considering updating the proposal to make EnumerationValue a subtype of Enumeration.
There are already in existence many candidates for terms that could be marked up in Schema using this approach.  These examples often have properties in addition to their URI value (name, description, code, etc.) and are often grouped together in sets/dictionaries/terms such as the _Library of Congress Subject Headings_. That style of need being catered for with the EnumerationValueSet and valueCode property in the proposal.
Hope that helps.
~Richard.
#### new comment by 2939046 ####
@Dataliberate Q: Did you consider making EnumerationValue a subtype of Enumeration? I think it would be useful.
#### new comment by 7691552 ####
Yes I did, and having be asked a couple of times about it, I have concluded that it would be the right thing to do.
So my @RichardWallis persona has just done it.
#### new comment by 299856 ####
I'm trying to translate this proposal for those familiar with SKOS. Please correct my if I'm wrong:
- `schema:EnumerationValueSet` ≈ `skos:ConceptScheme`
- `schema:EnumerationValue` ≈ `skos:Concept`
- `schema:enumerationValueCode` ≈ `skos:notation`
- `schema:partOfEnumerationValueSet` ≈ `skos:inScheme`
- `schema:hasEnumerationValue` ≈ inverse of `skos:inScheme` (in some cases `skos:hasTopConcept`)
I miss counterparts of `skos:related` (see https://github.com/schemaorg/schemaorg/issues/582) and `skos:broader`/`skos:narrower` (see https://github.com/schemaorg/schemaorg/issues/251).
#### new comment by 7691552 ####
@nichtich your list of approximate relations to SKOS terms is about right for the proposal as it stands.  Glad you used '≈'.
As described above this is a _simple_ proposal mainly targeted at simple use cases. For example an already existent list of values for some types of things (eg.  The list of ISO639-2 Language Codes).  Many of these do not have any of the hierarchy or relationship concepts that would require the extra modelling power of SKOS (related,broader,narrower,exactMatch,etc.).
Yes it could be applied to sets of terms already defined in SKOS, but for an initial simple proposal adding much more would a) Introduce complexity; b) Consequentially reduce the potential for broad adoption across the [mostly non-SKOS] web.
The several issues/threads, dedicated to the re-creation of SKOS in Schema, that as yet are to come to a satisfactory conclusion are I believe symptomatic of a lack of a view of where it would be implemented widely.
My approach in making this proposal was to take something simple, with obvious simple use cases, that could possibly be used to partially address more complex issues.   If we implement it and it gets used, we would have a real foundation with real usage to build on for future extension/enhancement.
Meanwhile the much wider discussions around similarity, relatedness, matching, and sameAs can come to a natural conclusion in their own time and future proposals
So I think we should continue with this in its current state.
#### new comment by 109082 ####
@Dataliberate I like this approach, fits well with what I need for my current project. However I also need to relate an `EnumerationValue` to its parent. 
This would be equivalent to `skos:broader`. Supporting `skos:narrower` might also be useful.
#### new comment by 109082 ####
Further question: is it still recommended to add types for these category values, as defined in the original guidance. Or is this route only intended whether that is not useful/advised?
I'm having a hard time deciding which option might be best, so was hoping I could use this approach and later add some types &amp; extra semantics if necessary.
#### new comment by 13315406 ####
**Update:**
Proposals to change the naming of the terms in this proposal (eg. from _EnumerationValue_ to _CategoryCode_) have now been published complete with examples on the webschemas.org preview site:
- [CategoryCode](http://pending.webschemas.org/CategoryCode)
- [CategoryCodeSet](http://pending.webschemas.org/CategoryCodeSet)
- [codeValue](http://pending.webschemas.org/codeValue)
- [hasCategoryCode](http://pending.webschemas.org/hasCategoryCode)
- [inCodeSet](http://pending.webschemas.org/inCodeSet)
@ldodds Part of the motivations behind this proposal were previous discussions about if Schema.org should include/support/reference SKOS and if so by how much.  It was designed as a very lightweight approach that could be built upon based usage experience.  I would suggest that, at least initially, broader/narrower hierarchical  relationships between values would be best handled in localised data structures that the [proposed] Schema types would be added to for wider sharing.
As per the [examples](http://pending.webschemas.org/CategoryCode#catcode-1), it depends on what is already in place as to the final modelling of a set of CategoryCodes.  If the terms are already defined (in SKOS or something else), it would be a matter of adding further Schema Types.  For example a term could be defined as being both a skos:Concept and a schema:CategoryCode.
#### new comment by 109082 ####
@RichardWallis I'm not sure what you mean by "best handled in localised data structures", that we'd need to define a custom set of properties? 
For the openactive project none of these category code sets exists as SKOS, or even as publicly available data for the most part. So part of my interest here is in helping that data be made open. The broader/narrower relationships are quite important for tieing together physical activities. Also for many, many different controlled vocabularies.
Their addition here seems like a relatively small change to me?
#### new comment by 13315406 ####
@ldodds By localised structures I meant where they were already defined (in SKOS for instance).  In such cases what you describe would already be in place if needed.
As to starting from scratch I can understand your desire, in this use case, to introduce broader/narrower into Schema.
In isolation it does seem like a small addition.  However, it would also potentially introduce some assumptions about things marked up as CategoryCode types and the relationships between them that do not exist.   SKOS, and hence its terms, assumes an organised structure of terms, such as in some controlled vocabularies. Whereas CategoryCodes could be applied to disconnected things with no such relationships or hierarchy.
In previous discussions around possibly including SKOS in Schema, potential issues about introducing a too constraining structure, were raised.  Also the issue of where you draw the line as to which terms would/would not be a small change to include was subject of some debate.
Although such relationships are important _within_ controlled vocabularies, I wonder if or how they would be used by data consumers 
At this stage I am still inclined to keep this proposal as simple as possible, which in itself will be a major step forward in this area.  Looking to future proposals to possibly extended it based on experience of implementation.
#### new comment by 170265 ####
So to revisit / recap the earlier (mini)SKOS discussions:
* in the general case for mainstream webmasters, schema.org has a reasonable usability story for doing everything in one big flat namespace
* for cases where the publishers are professional information-organizing data people, and who may already be some way along the path of using related standards, the "do it all inside schema.org" story is significantly weaker. 
There are two obvious situations that fall under this category: datasets (c.f. W3C DCAT) and SKOS. With DCAT we *did* include Dataset and related terms, and with a design that shadows the shape of the (pretty commonsensy) DCAT model, but using schema.org existing vocab for properties. 
With SKOS we concluded eventually that it would probably be counter-productive to include 100% of SKOS's functionality within schema.org, and that the most useful minimalistic thing to do would be to have a term along lines of skos:Concept so that it can be used to model the various existing bits and pieces within schema.org where a property expects a skos-like controlled value.  And that things like http://schema.org/occupationalCategory could be given a bit more rigour. 
Which brings us into the 'external enumerations' territory, i.e. external parties enumerate the actual lists of values. And they may as well use SKOS for that, hopefully writing the data in one of the formats (json-ld, rdfa, microdata) which are common for schema.org. And perhaps also including a bit of schema.org vocab as well as the SKOS terminology.
#### new comment by 7320889 ####
Might it be an idea to include ```CategoryCode``` as an expected value for the ```category``` property?
This way a ```Product```'s ```category``` could for example be specified as a GS1 GPC (Segment, Family, Class or Brick) code, eg:
```
&lt;script type="application/ld+json"&gt;
{
  "@context":"http://schema.org",
  "@type":"Product",
  "name":"Acme's Italian restaurant",
  "category":
  {
    "@type":"CategoryCode",
    "name":"Pizza Makers",
    "codeValue":"10001985",
    "inCodeSet":"http://www.gs1.org/gpc/december-2016"
  }
}
&lt;/script&gt;
```
#### new comment by 170265 ####
Yup, I'm planning to go through and pull together all the category-valued properties with category as superproperty of them all. A bit like we did for http://webschemas.org/identifier recently...
#### new comment by 7320889 ####
&gt; A bit like we did for http://webschemas.org/identifier recently...
Cool, hadn't seen that yet, nice work - loving the overview this offers. Makes searching for properties a lot easier. 
_(Maybe in the future we could even have a tree of properties (similar to the tree of types to make searching for properties even easier.)_
#### new comment by 990840 ####
Last September received this example from @ekgs1 .  Uses schema.org complemented by GS1 GPC extension. Validated by SDTT and SDL . Maybe someone else will also use it. 
```
&lt;script type="application/ld+json"&gt;
{
    "@context": {
        "gs1": "http://gs1.org/voc/",
        "s": "https://schema.org/",
        "xsd": "http://www.w3.org/2001/XMLSchema#",
        "@vocab": "http://gs1.org/voc/"
    },
    "@type": [ "gs1:Offer", "s:Offer" ],
    "itemOffered": {
        "@type": [ "gs1:Beverage", "s:Product" ],
        "s:name": [
            {
                "@value": "Prosecco Millesimato Villa Sandi",
                "@language": "en"
            }
        ],
        "gpcCategoryCode": "10000275",
        "alcoholicBeverageSubregion": [
            {
                "@value": "\"IT-TV\", \"IT-VE\", \"IT-VI\", \"IT-PD\", \"IT-BL\", \"IT-GO\", \"IT-PN\", \"IT-TN\", \"IT-UD\"",
                "@language": "en"
            }
        ],
        "countryOfOrigin": [
            {
                "@type": [ "gs1:Country", "s:Country" ],
                "countryCode": "IT"
            }
        ],
        "s:additionalProperty": [
                             {
                             "@type": "schema:PropertyValue",
                             "s:propertyID": "gpc:20000164",          
                             "s:value": "gpc:30003010",
                             "s:description": "Prosecco"
                             },
                             {
                             "@type": "schema:PropertyValue",
                             "s:propertyID": "gpc:20002829",          
                             "s:value": "gpc:30002173",
                             "s:description": "DRY"
                             }
         ]
         }
}
&lt;/script&gt;
```
#### new comment by 658047 ####
A discussion about Dictionary Items (issue #1711 )  converged with this issue. On that thread there seemed to be agreement that the same terms could work for Dictionary Items and for the use cases discussed here. The suggestion from @RichardWallis was that dictionary items are very similar to  enumerated values; indeed there is an example [above](894#issue-116871133) showing how to treat them. CategoryCode doesn't really fit this use case well because they are not categories and there isn't a code. A better name would be **DefinedTerm** (category codes are defined terms).  Consequent changes would be:
CategoryCode-&gt;**DefinedTerm**,  a word, name, acronym, phrase, etc. with a formal definition. Often used in the context of category or subject classification, glossaries or dictionaries, product or creative work types, etc. Use the name property for the term being defined, use termCode if the term has an alpha-numeric code allocated, use description to provide the definition of the term.
CategoryCodeSet-&gt;**DefinedTermSet**, A set of defined terms for example a set of categories or a classification scheme, a glossary, dictionary or enumeration.
inCodeSet-&gt;**inDefinedTermSet**, a DefinedTermSet that contains this DefinedTerm
codeValue-&gt;**termCode**, A code that identifies this DefinedTerm within a DefinedTermSet
hasCategoryCode-&gt;**hasDefinedTerm** A DefinedTerm that is a member of this DefinedTermSet
Is there general agreement that these changes are worth making? If so, how can I help?
#### new comment by 2939046 ####
I trust that there is sufficient support for these changes as suggested
here by Phil. I too would help if there is anything I can do to shepherd
this along, get the changes made in pending, and push this through.
On Wed, Oct 18, 2017 at 7:33 AM, Phil Barker &lt;notifications@github.com&gt;
wrote:
&gt; A discussion about Dictionary Items (issue #1711
&gt; &lt;https://github.com/schemaorg/schemaorg/issues/1711&gt; ) converged with
&gt; this issue. On that thread there seemed to be agreement that the same terms
&gt; could work for Dictionary Items and for the use cases discussed here. The
&gt; suggestion from @RichardWallis &lt;https://github.com/richardwallis&gt; was
&gt; that dictionary items are very similar to enumerated values; indeed there
&gt; is an example above &lt;http://894#issue-116871133&gt; showing how to treat
&gt; them. CategoryCode doesn't really fit this use case well because they are
&gt; not categories and there isn't a code. A better name would be
&gt; *DefinedTerm* (category codes are defined terms). Consequent changes
&gt; would be:
&gt;
&gt; CategoryCode-&gt;*DefinedTerm*, a word, name, acronym, phrase, etc. with a
&gt; formal definition. Often used in the context of category or subject
&gt; classification, glossaries or dictionaries, product or creative work types,
&gt; etc. Use the name property for the term being defined, use termCode if the
&gt; term has an alpha-numeric code allocated, use description to provide the
&gt; definition of the term.
&gt;
&gt; CategoryCodeSet-&gt;*DefinedTermSet*, A set of defined terms for example a
&gt; set of categories or a classification scheme, a glossary, dictionary or
&gt; enumeration.
&gt;
&gt; inCodeSet-&gt;*inDefinedTermSet*, a DefinedTermSet that contains this
&gt; DefinedTerm
&gt;
&gt; codeValue-&gt;*termCode*, A code that identifies this DefinedTerm within a
&gt; DefinedTermSet
&gt;
&gt; hasCategoryCode-&gt;*hasDefinedTerm* A DefinedTerm that is a member of this
&gt; DefinedTermSet
&gt;
&gt; Is there general agreement that these changes are worth making? If so, how
&gt; can I help?
&gt;
&gt; —
&gt; You are receiving this because you commented.
&gt; Reply to this email directly, view it on GitHub
&gt; &lt;https://github.com/schemaorg/schemaorg/issues/894#issuecomment-337611526&gt;,
&gt; or mute the thread
&gt; &lt;https://github.com/notifications/unsubscribe-auth/ACzYpu_ZdHhBD3SNSXA0_CRCpFBzTUOLks5stgwkgaJpZM4GiNgk&gt;
&gt; .
&gt;
-- 
Stuart A. Sutton, Metadata Consultant
Associate Professor Emeritus, University of Washington
   Information School
Email: stuartasutton@gmail.com
Skype: sasutton
#### new comment by 50891 ####
Any suggestions for Ordered Map / OrderedDict?
JSONLD and RDFa serialization/deserialization MAY NOT be ordered; and a
post sort is often destructive.
On Wednesday, October 18, 2017, Stuart Sutton &lt;notifications@github.com&gt;
wrote:
&gt; I trust that there is sufficient support for these changes as suggested
&gt; here by Phil. I too would help if there is anything I can do to shepherd
&gt; this along, get the changes made in pending, and push this through.
&gt;
&gt; On Wed, Oct 18, 2017 at 7:33 AM, Phil Barker &lt;notifications@github.com
&gt; &lt;javascript:_e(%7B%7D,'cvml','notifications@github.com');&gt;&gt;
&gt; wrote:
&gt;
&gt; &gt; A discussion about Dictionary Items (issue #1711
&gt; &gt; &lt;https://github.com/schemaorg/schemaorg/issues/1711&gt; ) converged with
&gt; &gt; this issue. On that thread there seemed to be agreement that the same
&gt; terms
&gt; &gt; could work for Dictionary Items and for the use cases discussed here. The
&gt; &gt; suggestion from @RichardWallis &lt;https://github.com/richardwallis&gt; was
&gt; &gt; that dictionary items are very similar to enumerated values; indeed there
&gt; &gt; is an example above &lt;http://894#issue-116871133&gt; showing how to treat
&gt; &gt; them. CategoryCode doesn't really fit this use case well because they are
&gt; &gt; not categories and there isn't a code. A better name would be
&gt; &gt; *DefinedTerm* (category codes are defined terms). Consequent changes
&gt; &gt; would be:
&gt; &gt;
&gt; &gt; CategoryCode-&gt;*DefinedTerm*, a word, name, acronym, phrase, etc. with a
&gt; &gt; formal definition. Often used in the context of category or subject
&gt; &gt; classification, glossaries or dictionaries, product or creative work
&gt; types,
&gt; &gt; etc. Use the name property for the term being defined, use termCode if
&gt; the
&gt; &gt; term has an alpha-numeric code allocated, use description to provide the
&gt; &gt; definition of the term.
&gt; &gt;
&gt; &gt; CategoryCodeSet-&gt;*DefinedTermSet*, A set of defined terms for example a
&gt; &gt; set of categories or a classification scheme, a glossary, dictionary or
&gt; &gt; enumeration.
&gt; &gt;
&gt; &gt; inCodeSet-&gt;*inDefinedTermSet*, a DefinedTermSet that contains this
&gt; &gt; DefinedTerm
&gt; &gt;
&gt; &gt; codeValue-&gt;*termCode*, A code that identifies this DefinedTerm within a
&gt; &gt; DefinedTermSet
&gt; &gt;
&gt; &gt; hasCategoryCode-&gt;*hasDefinedTerm* A DefinedTerm that is a member of this
&gt; &gt; DefinedTermSet
&gt; &gt;
&gt; &gt; Is there general agreement that these changes are worth making? If so,
&gt; how
&gt; &gt; can I help?
&gt; &gt;
&gt; &gt; —
&gt; &gt; You are receiving this because you commented.
&gt; &gt; Reply to this email directly, view it on GitHub
&gt; &gt; &lt;https://github.com/schemaorg/schemaorg/issues/894#
&gt; issuecomment-337611526&gt;,
&gt; &gt; or mute the thread
&gt; &gt; &lt;https://github.com/notifications/unsubscribe-auth/ACzYpu_ZdHhBD3SNSXA0_
&gt; CRCpFBzTUOLks5stgwkgaJpZM4GiNgk&gt;
&gt; &gt; .
&gt; &gt;
&gt;
&gt;
&gt;
&gt; --
&gt; Stuart A. Sutton, Metadata Consultant
&gt; Associate Professor Emeritus, University of Washington
&gt; Information School
&gt; Email: stuartasutton@gmail.com
&gt; &lt;javascript:_e(%7B%7D,'cvml','stuartasutton@gmail.com');&gt;
&gt; Skype: sasutton
&gt;
&gt; —
&gt; You are receiving this because you commented.
&gt; Reply to this email directly, view it on GitHub
&gt; &lt;https://github.com/schemaorg/schemaorg/issues/894#issuecomment-337654442&gt;,
&gt; or mute the thread
&gt; &lt;https://github.com/notifications/unsubscribe-auth/AADGy8Natt-X35QDsm72lvl8NV63P5HVks5stivVgaJpZM4GiNgk&gt;
&gt; .
&gt;
#### new comment by 658047 ####
If you multitype DefinedTermSet with ItemList and DefinedTerm with ListItem  I think you would get what you want.
⁣Sent from TypeApp ​[&amp; edit to fix autocorrect]
On 18 Oct 2017, 19:31, at 19:31, Wes Turner &lt;notifications@github.com&gt; wrote:
&gt;Any suggestions for Ordered Map / OrderedDict?
&gt;
&gt;JSONLD and RDFa serialization/deserialization MAY NOT be ordered; and a
&gt;post sort is often destructive.
&gt;
&gt;On Wednesday, October 18, 2017, Stuart Sutton
&gt;&lt;notifications@github.com&gt;
&gt;wrote:
&gt;
&gt;&gt; I trust that there is sufficient support for these changes as
&gt;suggested
&gt;&gt; here by Phil. I too would help if there is anything I can do to
&gt;shepherd
&gt;&gt; this along, get the changes made in pending, and push this through.
&gt;&gt;
&gt;&gt; On Wed, Oct 18, 2017 at 7:33 AM, Phil Barker
&gt;&lt;notifications@github.com
&gt;&gt; &lt;javascript:_e(%7B%7D,'cvml','notifications@github.com');&gt;&gt;
&gt;&gt; wrote:
&gt;&gt;
&gt;&gt; &gt; A discussion about Dictionary Items (issue #1711
&gt;&gt; &gt; &lt;https://github.com/schemaorg/schemaorg/issues/1711&gt; ) converged
&gt;with
&gt;&gt; &gt; this issue. On that thread there seemed to be agreement that the
&gt;same
&gt;&gt; terms
&gt;&gt; &gt; could work for Dictionary Items and for the use cases discussed
&gt;here. The
&gt;&gt; &gt; suggestion from @RichardWallis &lt;https://github.com/richardwallis&gt;
&gt;was
&gt;&gt; &gt; that dictionary items are very similar to enumerated values; indeed
&gt;there
&gt;&gt; &gt; is an example above &lt;http://894#issue-116871133&gt; showing how to
&gt;treat
&gt;&gt; &gt; them. CategoryCode doesn't really fit this use case well because
&gt;they are
&gt;&gt; &gt; not categories and there isn't a code. A better name would be
&gt;&gt; &gt; *DefinedTerm* (category codes are defined terms). Consequent
&gt;changes
&gt;&gt; &gt; would be:
&gt;&gt; &gt;
&gt;&gt; &gt; CategoryCode-&gt;*DefinedTerm*, a word, name, acronym, phrase, etc.
&gt;with a
&gt;&gt; &gt; formal definition. Often used in the context of category or subject
&gt;&gt; &gt; classification, glossaries or dictionaries, product or creative
&gt;work
&gt;&gt; types,
&gt;&gt; &gt; etc. Use the name property for the term being defined, use termCode
&gt;if
&gt;&gt; the
&gt;&gt; &gt; term has an alpha-numeric code allocated, use description to
&gt;provide the
&gt;&gt; &gt; definition of the term.
&gt;&gt; &gt;
&gt;&gt; &gt; CategoryCodeSet-&gt;*DefinedTermSet*, A set of defined terms for
&gt;example a
&gt;&gt; &gt; set of categories or a classification scheme, a glossary,
&gt;dictionary or
&gt;&gt; &gt; enumeration.
&gt;&gt; &gt;
&gt;&gt; &gt; inCodeSet-&gt;*inDefinedTermSet*, a DefinedTermSet that contains this
&gt;&gt; &gt; DefinedTerm
&gt;&gt; &gt;
&gt;&gt; &gt; codeValue-&gt;*termCode*, A code that identifies this DefinedTerm
&gt;within a
&gt;&gt; &gt; DefinedTermSet
&gt;&gt; &gt;
&gt;&gt; &gt; hasCategoryCode-&gt;*hasDefinedTerm* A DefinedTerm that is a member of
&gt;this
&gt;&gt; &gt; DefinedTermSet
&gt;&gt; &gt;
&gt;&gt; &gt; Is there general agreement that these changes are worth making? If
&gt;so,
&gt;&gt; how
&gt;&gt; &gt; can I help?
&gt;&gt; &gt;
&gt;&gt; &gt; —
&gt;&gt; &gt; You are receiving this because you commented.
&gt;&gt; &gt; Reply to this email directly, view it on GitHub
&gt;&gt; &gt; &lt;https://github.com/schemaorg/schemaorg/issues/894#
&gt;&gt; issuecomment-337611526&gt;,
&gt;&gt; &gt; or mute the thread
&gt;&gt; &gt;
&gt;&lt;https://github.com/notifications/unsubscribe-auth/ACzYpu_ZdHhBD3SNSXA0_
&gt;&gt; CRCpFBzTUOLks5stgwkgaJpZM4GiNgk&gt;
&gt;&gt; &gt; .
&gt;&gt; &gt;
&gt;&gt;
&gt;&gt;
&gt;&gt;
&gt;&gt; --
&gt;&gt; Stuart A. Sutton, Metadata Consultant
&gt;&gt; Associate Professor Emeritus, University of Washington
&gt;&gt; Information School
&gt;&gt; Email: stuartasutton@gmail.com
&gt;&gt; &lt;javascript:_e(%7B%7D,'cvml','stuartasutton@gmail.com');&gt;
&gt;&gt; Skype: sasutton
&gt;&gt;
&gt;&gt; —
&gt;&gt; You are receiving this because you commented.
&gt;&gt; Reply to this email directly, view it on GitHub
&gt;&gt;
&gt;&lt;https://github.com/schemaorg/schemaorg/issues/894#issuecomment-337654442&gt;,
&gt;&gt; or mute the thread
&gt;&gt;
&gt;&lt;https://github.com/notifications/unsubscribe-auth/AADGy8Natt-X35QDsm72lvl8NV63P5HVks5stivVgaJpZM4GiNgk&gt;
&gt;&gt; .
&gt;&gt;
&gt;
&gt;
&gt;-- 
&gt;You are receiving this because you were mentioned.
&gt;Reply to this email directly or view it on GitHub:
&gt;https://github.com/schemaorg/schemaorg/issues/894#issuecomment-337685540
#### new comment by 6494706 ####
+1 @philbarker -- conceptually "DefinedTermSet" and "DefinedTerm" would be a good fit (better than "CategoryCode") for the kind of data elements defined in CEDS that could be expressed as structured data on the Internet using the construct.
#### new comment by 5904573 ####
+1 @philbarker as well. In our competency-focused projects (e.g. www.cassproject.org and www.credentialengine.org) this would be extremely valuable so that web resources could be labelled with and discovered by competencies, relevant job classifications, etc.
#### new comment by 1319413 ####
+1 @philbarker @jgoodell2 @rrobson For the use in educational learning standards, and to be referenced by the core AlignmentObject, this approach seems workable. The main missing element is a way to define a hierarchy or taxonomy of skills and relationships between skills. We have a open source project, OpenSALT, [https://github.com/opensalt/opensalt](https://github.com/opensalt/opensalt), used by education agencies that could (should) include DefinedTemSet and DefinedTerm. For example, this the the site for the learning goals in the US state of Georgia, and an example of a learning goal as a term-&gt; [https://case.georgiastandards.org/cftree/item/140363](https://case.georgiastandards.org/cftree/item/140363)  
My question is, would these DefinedTerms work to expose this important information as micro-data?
#### new comment by 50891 ####
On Wednesday, October 18, 2017, Phil Barker &lt;notifications@github.com&gt;
wrote:
&gt; If you multitude DefinedTermSet with ItemList and DefinedTerm with
&gt; ListItem  I think you would get what you want.
Thanks! Is there an example of this anywhere?
&gt;
&gt; ⁣Sent from TypeApp ​
&gt;
&gt; On 18 Oct 2017, 19:31, at 19:31, Wes Turner &lt;notifications@github.com
&gt; &lt;javascript:_e(%7B%7D,'cvml','notifications@github.com');&gt;&gt; wrote:
&gt; &gt;Any suggestions for Ordered Map / OrderedDict?
&gt; &gt;
&gt; &gt;JSONLD and RDFa serialization/deserialization MAY NOT be ordered; and a
&gt; &gt;post sort is often destructive.
&gt; &gt;
&gt; &gt;On Wednesday, October 18, 2017, Stuart Sutton
&gt; &gt;&lt;notifications@github.com
&gt; &lt;javascript:_e(%7B%7D,'cvml','notifications@github.com');&gt;&gt;
&gt; &gt;wrote:
&gt; &gt;
&gt; &gt;&gt; I trust that there is sufficient support for these changes as
&gt; &gt;suggested
&gt; &gt;&gt; here by Phil. I too would help if there is anything I can do to
&gt; &gt;shepherd
&gt; &gt;&gt; this along, get the changes made in pending, and push this through.
&gt; &gt;&gt;
&gt; &gt;&gt; On Wed, Oct 18, 2017 at 7:33 AM, Phil Barker
&gt; &gt;&lt;notifications@github.com
&gt; &lt;javascript:_e(%7B%7D,'cvml','notifications@github.com');&gt;
&gt; &gt;&gt; &lt;javascript:_e(%7B%7D,'cvml','notifications@github.com
&gt; &lt;javascript:_e(%7B%7D,'cvml','notifications@github.com');&gt;');&gt;&gt;
&gt; &gt;&gt; wrote:
&gt; &gt;&gt;
&gt; &gt;&gt; &gt; A discussion about Dictionary Items (issue #1711
&gt; &gt;&gt; &gt; &lt;https://github.com/schemaorg/schemaorg/issues/1711&gt; ) converged
&gt; &gt;with
&gt; &gt;&gt; &gt; this issue. On that thread there seemed to be agreement that the
&gt; &gt;same
&gt; &gt;&gt; terms
&gt; &gt;&gt; &gt; could work for Dictionary Items and for the use cases discussed
&gt; &gt;here. The
&gt; &gt;&gt; &gt; suggestion from @RichardWallis &lt;https://github.com/richardwallis&gt;
&gt; &gt;was
&gt; &gt;&gt; &gt; that dictionary items are very similar to enumerated values; indeed
&gt; &gt;there
&gt; &gt;&gt; &gt; is an example above &lt;http://894#issue-116871133&gt; showing how to
&gt; &gt;treat
&gt; &gt;&gt; &gt; them. CategoryCode doesn't really fit this use case well because
&gt; &gt;they are
&gt; &gt;&gt; &gt; not categories and there isn't a code. A better name would be
&gt; &gt;&gt; &gt; *DefinedTerm* (category codes are defined terms). Consequent
&gt; &gt;changes
&gt; &gt;&gt; &gt; would be:
&gt; &gt;&gt; &gt;
&gt; &gt;&gt; &gt; CategoryCode-&gt;*DefinedTerm*, a word, name, acronym, phrase, etc.
&gt; &gt;with a
&gt; &gt;&gt; &gt; formal definition. Often used in the context of category or subject
&gt; &gt;&gt; &gt; classification, glossaries or dictionaries, product or creative
&gt; &gt;work
&gt; &gt;&gt; types,
&gt; &gt;&gt; &gt; etc. Use the name property for the term being defined, use termCode
&gt; &gt;if
&gt; &gt;&gt; the
&gt; &gt;&gt; &gt; term has an alpha-numeric code allocated, use description to
&gt; &gt;provide the
&gt; &gt;&gt; &gt; definition of the term.
&gt; &gt;&gt; &gt;
&gt; &gt;&gt; &gt; CategoryCodeSet-&gt;*DefinedTermSet*, A set of defined terms for
&gt; &gt;example a
&gt; &gt;&gt; &gt; set of categories or a classification scheme, a glossary,
&gt; &gt;dictionary or
&gt; &gt;&gt; &gt; enumeration.
&gt; &gt;&gt; &gt;
&gt; &gt;&gt; &gt; inCodeSet-&gt;*inDefinedTermSet*, a DefinedTermSet that contains this
&gt; &gt;&gt; &gt; DefinedTerm
&gt; &gt;&gt; &gt;
&gt; &gt;&gt; &gt; codeValue-&gt;*termCode*, A code that identifies this DefinedTerm
&gt; &gt;within a
&gt; &gt;&gt; &gt; DefinedTermSet
&gt; &gt;&gt; &gt;
&gt; &gt;&gt; &gt; hasCategoryCode-&gt;*hasDefinedTerm* A DefinedTerm that is a member of
&gt; &gt;this
&gt; &gt;&gt; &gt; DefinedTermSet
&gt; &gt;&gt; &gt;
&gt; &gt;&gt; &gt; Is there general agreement that these changes are worth making? If
&gt; &gt;so,
&gt; &gt;&gt; how
&gt; &gt;&gt; &gt; can I help?
&gt; &gt;&gt; &gt;
&gt; &gt;&gt; &gt; —
&gt; &gt;&gt; &gt; You are receiving this because you commented.
&gt; &gt;&gt; &gt; Reply to this email directly, view it on GitHub
&gt; &gt;&gt; &gt; &lt;https://github.com/schemaorg/schemaorg/issues/894#
&gt; &gt;&gt; issuecomment-337611526&gt;,
&gt; &gt;&gt; &gt; or mute the thread
&gt; &gt;&gt; &gt;
&gt; &gt;&lt;https://github.com/notifications/unsubscribe-auth/ACzYpu_ZdHhBD3SNSXA0_
&gt; &gt;&gt; CRCpFBzTUOLks5stgwkgaJpZM4GiNgk&gt;
&gt; &gt;&gt; &gt; .
&gt; &gt;&gt; &gt;
&gt; &gt;&gt;
&gt; &gt;&gt;
&gt; &gt;&gt;
&gt; &gt;&gt; --
&gt; &gt;&gt; Stuart A. Sutton, Metadata Consultant
&gt; &gt;&gt; Associate Professor Emeritus, University of Washington
&gt; &gt;&gt; Information School
&gt; &gt;&gt; Email: stuartasutton@gmail.com
&gt; &lt;javascript:_e(%7B%7D,'cvml','stuartasutton@gmail.com');&gt;
&gt; &gt;&gt; &lt;javascript:_e(%7B%7D,'cvml','stuartasutton@gmail.com
&gt; &lt;javascript:_e(%7B%7D,'cvml','stuartasutton@gmail.com');&gt;');&gt;
&gt; &gt;&gt; Skype: sasutton
&gt; &gt;&gt;
&gt; &gt;&gt; —
&gt; &gt;&gt; You are receiving this because you commented.
&gt; &gt;&gt; Reply to this email directly, view it on GitHub
&gt; &gt;&gt;
&gt; &gt;&lt;https://github.com/schemaorg/schemaorg/issues/894#issuecomment-337654442
&gt; &gt;,
&gt; &gt;&gt; or mute the thread
&gt; &gt;&gt;
&gt; &gt;&lt;https://github.com/notifications/unsubscribe-auth/AADGy8Natt-
&gt; X35QDsm72lvl8NV63P5HVks5stivVgaJpZM4GiNgk&gt;
&gt; &gt;&gt; .
&gt; &gt;&gt;
&gt; &gt;
&gt; &gt;
&gt; &gt;--
&gt; &gt;You are receiving this because you were mentioned.
&gt; &gt;Reply to this email directly or view it on GitHub:
&gt; &gt;https://github.com/schemaorg/schemaorg/issues/894#issuecomment-337685540
&gt;
&gt; —
&gt; You are receiving this because you commented.
&gt; Reply to this email directly, view it on GitHub
&gt; &lt;https://github.com/schemaorg/schemaorg/issues/894#issuecomment-337688843&gt;,
&gt; or mute the thread
&gt; &lt;https://github.com/notifications/unsubscribe-auth/AADGy-N3HKiFhEsCPVyj-tOVoiWnRuYOks5stkZigaJpZM4GiNgk&gt;
&gt; .
&gt;
#### new comment by 658047 ####
@westurner  something like this:
```
&lt;div vocab</t>
  </si>
  <si>
    <t>Add dropOffLocation and estimatedTravelTime to TaxiReservation</t>
  </si>
  <si>
    <t xml:space="preserve">For taxi reservations, one sometimes needs to specify the destination. It would be useful to add the `dropOffLocation` to TaxiReservation.
It would also be useful to add an `estimatedTravelTime` for the cases where taxis give that sort of information.
</t>
  </si>
  <si>
    <t xml:space="preserve">#### new comment by 170265 ####
Thanks, Vicki. +1 for the basic idea, here's some nitpicking on detail:
- dropOffLocation: can we try to make http://schema.org/toLocation work, please?
- estimatedTravelTime: whatever we do should here should generalize https://schema.org/estimatedFlightDuration 
- Note that we have alongside Flight, also BusTrip, TrainTrip. These share https://schema.org/arrivalTime defined as 'estimated arrival time'. Having estimated travel times for these other kinds of trips sounds plausible too.
#### new comment by 4692272 ####
+1 to http://schema.org/toLocation
I was thinking estimatedTravelTime was more in line with estimatedFlightDuration. We might not know the arrival time, just that it is a 30 minute cab ride.
#### new comment by 170265 ####
would you say that...
- estimatedTravelTime subPropertyOf estimatedFlightDuration ?
#### new comment by 4692272 ####
I was thinking the other way around as estimatedFlightDuration is more specific than estimatedTravelTime.
#### new comment by 170265 ####
Yeah, it's friday 5.30pm. Didn't touch a beer yet, but I typed that one back to front. Worse, I got it right the first time and copy/paste "fixed" it to reverse the order. You are right, of course :) Hometime here, have a good weekend!
#### new comment by 170265 ####
Ok, so "arrivalTime" is explicitly said to be estimated, but we don't have "estimated" in its name; "estimatedTravelTime" is also estimated, but we do. I can live with that; the latter are probably rather less certain. But let's at least cross-reference these properties in their definitions.
</t>
  </si>
  <si>
    <t>(update RELEASING.TXT with howto for ...) Tag releases properly in Git</t>
  </si>
  <si>
    <t xml:space="preserve">We've (I've) been lazy. Releases should be tagged in Git.
See also: https://github.com/openmelody/melody/wiki/devbest-tagging#tagging-your-way-through-history
</t>
  </si>
  <si>
    <t>Schema blogPosting isn't using the right microdata example</t>
  </si>
  <si>
    <t xml:space="preserve">https://schema.org/BlogPosting is showing liveblogposting, instead, on the microdata example.
</t>
  </si>
  <si>
    <t xml:space="preserve">#### new comment by 2337910 ####
This is still not clear almost a year later, best example I've found is from this website: http://jsonld.com/blog-post/ 
Which itself suggests there is not enough clarification between `blog`, `BlogPosting` and  `BlogPost`.
</t>
  </si>
  <si>
    <t>Specify sub items ingredient, amount, note for each ingredient in Recipe</t>
  </si>
  <si>
    <t xml:space="preserve">It would be nice to be able to specify i.e.:
3 smashed bananas =
amount: 3
ingredient: banana
note: smashed
</t>
  </si>
  <si>
    <t xml:space="preserve">#### new comment by 479496 ####
also, unit of measure, as in:
3 cups olive oil =
amount: 3
measure: cups
ingredient: olive oil
#### new comment by 22796 ####
This might be interesting as well:
http://open.blogs.nytimes.com/2015/04/09/extracting-structured-data-from-recipes-using-conditional-random-fields/
/ Arvid
2015-11-07 17:35 GMT+01:00 Ryan B. Harvey notifications@github.com:
&gt; also, unit of measure, as in:
&gt; 
&gt; 3 cups olive oil =
&gt; amount: 3
&gt; measure: cups
&gt; ingredient: olive oil
&gt; 
&gt; —
&gt; Reply to this email directly or view it on GitHub
&gt; https://github.com/schemaorg/schemaorg/issues/882#issuecomment-154721831
&gt; .
#### new comment by 13315406 ####
You could use https://schema.org/TypeAndQuantityNode for this - if we extended the range of recipeIngredient to include it:
typeOfGood: "Olive oil"
amountOfThisGood    : 3
unitText: "cup"
typeOfGood: "Banana"
description" "Smashed bananas"
amountOfThisGood    : 3
#### new comment by 671238 ####
+1
#### new comment by 15152148 ####
It looks like data-vocabulary used to allow `name` and `amount` sub-items in [data-vocabulary.org/Recipe](http://www.data-vocabulary.org/Recipe/). Does anyone know the history of how this got dropped when migrating over to schema.org? I wonder if the thinking was to reduce complexity of the markup task.
The New York Times article hints at some of the possible complexity, like "4 tablespoons melted nonhydrogenated margarine, melted coconut oil or canola oil".  Another issue would be with branded ingredients like "Heinz® Ketchup": do you include the brand in the ingredient name or no? Recipe sites tend to know when an entire ingredient statement starts and ends (it's often the basis of a bulleted list), but further parsing the ingredient statement can introduce ambiguity.
I like the idea of having a means of specifying more sub-structure, but I just wonder if the real-world ingredients fall easily into this pattern. The NYT article made it sound like quite a tedious process and I wonder if any other recipe sites go to that much trouble.
#### new comment by 22796 ####
As long as one leaves the possibility to not use these "sub-items", one could just not specify them in cases where it is too tricky. 
In regards to current usage, I know some recipe sites link the `name`, so that one can for instance find more ingredients using the same recipies. Some sites mark up the `amount`, so that one can automatically convert between units and scale recipies. 
#### new comment by 6943905 ####
Having something like the old http://data-vocabulary.org/RecipeIngredient with amount, unit and name seems kinda obvious to me. I'm a bit disappointed that schema.org still does not support this use case.
</t>
  </si>
  <si>
    <t>Schema Review microdata example doesn't use reviewBody</t>
  </si>
  <si>
    <t xml:space="preserve">I was looking at https://schema.org/Review today. I noticed the microdata example uses description instead of reviewBody.
</t>
  </si>
  <si>
    <t xml:space="preserve">#### new comment by 6901294 ####
I think you’re right, `reviewBody` should be used there instead of `description`, as these seem to be the actual/complete reviews.
→ https://github.com/schemaorg/schemaorg/issues/909
#### new comment by 33569 ####
@inetbiz, actually all formats in Example 1 use `description`. Example 2 uses `reviewBody`.
@danbri, can you take a look please? Our [Embedded review sample at dgc/search/data-types](https://developers.google.com/search/docs/data-types/reviews#embedded-review) uses `reviewBody`, so I went with that for this [recipe sample](https://github.com/ampproject/amp-by-example/pull/192).
</t>
  </si>
  <si>
    <t>Collect some useful/interesting visualizations of the schema.org vocabularies</t>
  </si>
  <si>
    <t xml:space="preserve">Various amongst us have been experimenting with visualizations of schema.org - the hierarchy as well as other information such as usage data. We should collect some of this.
For example,
- http://bl.ocks.org/danbri/1c121ea8bd2189cf411c
- which was based on Fabio Valsecci's version http://bl.ocks.org/fabiovalse/63fba792a7922d03243a (see also http://wafi.iit.cnr.it/lod/dbpedia/atlas/ http://wafi.iit.cnr.it/lod/linkedmdb/atlas/ http://wafi.iit.cnr.it/webvis/lab/ for related work), adapted to use the D3 compatible [JSON-LD tree data](http://schema.org/docs/tree.jsonld) that we now publish directly at schema.org.
Blogged this issue at [blog.schema.org](http://blog.schema.org/2015/11/schemaorg-whats-new.html)
</t>
  </si>
  <si>
    <t xml:space="preserve">#### new comment by 170265 ####
See also ./data/2015-04-vocab_counts.txt in the repo for source of the per-term stats we mention in each page. These are in broad buckets (1-10, 10-100, etc etc sites).
#### new comment by 6149838 ####
I want to show you this http://wafi.iit.cnr.it/webvis/lab/public/90a352775be6496cbb27/. It's the equivalent visualization you have in your schemas html page (http://schema.org/docs/full.html) but a bit more graphical and interactive. It's not finished yet but if you want to use it I can work on it and improve it.
Actually, I think that it is not the best visualization for your hierarchy. The sunburst is more compact while the tree uses a lot of space. In general, if you want to build a good visualization for your hierarchy I think that the best thing to do is to understand which are the need of the users. Which are the information users are interested in? Some examples:
- understand how big is the hierarchy
- understand how deep is the hierarchy
- understand which is the father of a certain type
- understand how many children has a certain type
- consult the properties of a certain type
- "incoming / outgoing term-count per type"
Anyway, we could visualize the same data you are working on, using a set of different visualizations (tree, sunburst, ...) and than include them in your website.
I think that the evolution diagram would be very interesting. I updated the one you saw about DBpedia improving the transitions between the different versions so that we can use it for your data too. I included all the past versions of the DBpedia hierarchy and now more insights come up (http://wafi.iit.cnr.it/webvis/lab/preview.php?gist_id=0dfe7280086553c4a233).
#### new comment by 2062396 ####
In [BioSchemas](https://github.com/schemaorg/schemaorg/issues/1028) we are interested in visualisation on top of schema.org properties, types and content. We are looking to create several widgets using [BioJS](http://biojs.net) that could be easily reused for different purposes. Happy to count with your feedback and share our ideas of what it could be useful.
Visualisation with BioSchemas, Schema.org and BioJS is one the [project ideas proposed in GSoC 2016](https://biojsnet.herokuapp.com/gsoc/). Though the focus is on the bio domain we would like to create widgets that could work not just for us but for any other domains and schema.org information in general. We hope to get good proposals and push forward some interesting ideas.
#### new comment by 6149838 ####
@rajido: I'm interested in seeing the round visualization you expose on your website, the one on which you superimpose "Explore the possibilites of biological data representation today". I didn't find it on the website, may I see it?
</t>
  </si>
  <si>
    <t>Naming (and semantics) of relatedLink and significantLink</t>
  </si>
  <si>
    <t>thumbnail (ImageObject) missing in MediaObject</t>
  </si>
  <si>
    <t xml:space="preserve">MediaObject has a thumbnailUrl field but it lacks a full ImageObject thumbnail field that could be used for additional image information. 
ImageObject and VideoObject do support a thumbnail already (which is confusing given that they also have a thumbnailUrl). 
Can the thumbnailUrl be superseded by a thumbnail field that supports both a URL and an ImageObject? This is what's done already for http://schema.org/image
</t>
  </si>
  <si>
    <t xml:space="preserve">#### new comment by 4714748 ####
makes a lot of sense - should just be a case of deprecating thumbnailURL property and replacing it with the thumbnail property, no?
</t>
  </si>
  <si>
    <t>Unclear syntax for contentSize values</t>
  </si>
  <si>
    <t xml:space="preserve">#### new comment by 671238 ####
I think we should add schema:QuantitativeValue to the range of this property.  There are UN/CEFACT Common Codes for all major units of measurement, like
Byte / Octet - code: Q12
kB / 10³ bytes - code: 2P
MB / 10⁶ bytes - code: 4L  
GB - code: E34
TB - code: E35 
Martin
#### new comment by 671238 ####
It would also help to add an example with schema:QuantitativeValue once this addition has been made.
#### new comment by 170265 ####
Thanks. Yes - there is a general need to document our abbreviated textual form for such measurements. In other properties (which?) we accept "10 m" without saying whether the "m" is (obviously) metres or miles. Having a short form is fine, but we need to be clearer what the form is short _for_.
(@mfhepp and I spoke recently about possibly collecting some test cases in this direction...)
#### new comment by 733695 ####
Do QuantitativeValues support abbreviated textual forms? From the docs I thought they (specifically StructuredValues) were meant for returning structured information instead of text. 
For instance http://schema.org/width can be a QuantitativeValue but also a "Distance." Distance does specify the expected format &lt;number&gt; &lt;length unit&gt;. Should contentSize be consistent with that? (i.e support QuantitativeValue in addition to some DigitalSize textual format) Or QuantitativeValues are supposed to replace that and support textual forms?
Note that the same (what's used for distances) isn't true of something like http://schema.org/weight though which is just defined as a QuantitaveValue. I'm not sure I like that though because if everything is defined as QuantitativeValues it won't be possible to check for instance which schemas have weights, or lengths, etc, and the correct type is basically not enforced (I'd leave that for a separate issue though, first I'd like to understand the currently proper way to use contentSize). 
#### new comment by 671238 ####
The QuantitativeValue mechanism is agnostic of any further distinction of the type of value, like distance, weight, mass, density of matter, etc. To my knowledge, the schema:Distance type in schema.org is a remainder from the beginning of schema.org where a conceptually cleaner separation of quantities was considered.
You are right that you cannot currently express that a particular property with a range of schema:QuantitativeValue accepts only values of a certain type or with a small subset of units of measurement. Instead, we try to indicate typical unit codes in the description of the property.
Since the set of potential units of measurement and types of quanties is huge, and since Web masters are facing difficulties changing their markup based on the type of a quantitative value, the current approach is, imo, better.
Note that, in general, schema.org does not formulate a lot of integrity constraints in the vocabulary.
## Martin
martin hepp  http://www.heppnetz.de
mhepp@computer.org          @mfhepp
&gt; On 05 Nov 2015, at 23:42, dmejia notifications@github.com wrote:
&gt; 
&gt; Do QuantitativeValues support abbreviated textual forms? From the docs I thought they (specifically StructuredValues) were meant for returning structured information instead of text.
&gt; 
&gt; For instance http://schema.org/width can be a QuantitativeValue but also a "Distance." Distance does specify the expected format . Should contentSize be consistent with that? (i.e support QuantitativeValue in addition to some DigitalSize textual format) Or QuantitativeValues are supposed to replace that and support textual forms?
&gt; 
&gt; Note that the same (what's used for distances) isn't true of something like http://schema.org/weight though which is just defined as a QuantitaveValue. I'm not sure I like that though because if everything is defined as QuantitativeValues it won't be possible to check for instance which schemas have weights, or lengths, etc, and the correct type is basically not enforced (I'd leave that for a separate issue though, first I'd like to understand the currently proper way to use contentSize).
&gt; 
&gt; —
&gt; Reply to this email directly or view it on GitHub.
</t>
  </si>
  <si>
    <t>Add a 404 handler that detects lookups of /id and /type (JSON-LD keywords) and explains what's up</t>
  </si>
  <si>
    <t xml:space="preserve">see #854 #286 there is some chance (especially if we alias away @ in JSON-LD keywords @type @id that people will look on schema.org site for these. 
See https://github.com/schemaorg/schemaorg/blob/sdo-phobos/sdoapp.py#L1407 and nearby for the 404 handler.
</t>
  </si>
  <si>
    <t>JSON-LD emerging best practice is to alias @type, @id (and other keywords)</t>
  </si>
  <si>
    <t xml:space="preserve">Let's add these aliases to our context file as this is harmless and somewhat useful. Whether as a project we want to encourage people to write (and consume) "type" instead of "@type" is a larger discussion.
see http://www.w3.org/TR/json-ld/#syntax-tokens-and-keywords
</t>
  </si>
  <si>
    <t xml:space="preserve">#### new comment by 170265 ####
1st cut: see http://sdo-phobos.appspot.com/docs/jsonldcontext.json /cc @msporny
#### new comment by 456407 ####
Sorry, I missed all the discussions about this. What is motivating this? How will we deal with collisions? For instance [value](http://schema.org/value) and [language](http://schema.org/language) in case of schema.org?
#### new comment by 168137 ####
@lanthaler, I think the proposal is for aliasing `@id` and `@type` not `@value` and `@language`. The former two are likely to appear in compacted documents and not using the `@` makes for more developer-friendly docs (you can, for example, use dot notation to access their values). The latter two are less likely to appear in compacted documents as they are often hidden away via context rules.
#### new comment by 170265 ####
Yes, I think @id and @type are vastly the most common constructs appearing in typical data. I do not mind seeing @blahblah for other things, but it would be nice for people to be able to avoid the @ in very simple plain descriptions.
#### new comment by 456407 ####
I do understand that this proposal is about `@id` and `@type` explicitly but that leaves the question open what happens with the other keywords. Treating certain keywords differently causes inconsitencies and confusion IMO. Also, basically all documentation out there, every tutorial, etc. uses the @-prefixed keywords. It makes it very simple to understand where things come from.
@danbri, have you seen people having issues with `@id` and `@type`?
#### new comment by 170265 ####
@lanthaler I have seen people puzzled by "what's the @ sign for?". /cc @jvandriel @aaranged for mainstream publisher perspective. I don't think it is a big issue either way. It makes the simpler case a little simpler, and leaves the complex case untouched.
The other motivation here (see linked issues in other repos above) was from different W3C-centric communities who are also working with JSON-LD schemas in other settings (annotation, social Web, ...) and want to make sure the @ does not scare away *-LD-agnostic developers. Users of those specs should not have to memorize a list of which common schema projects have aliased away the @ for these common cases. 
Although in theory the use of the '@' prefix notation protects vocabulary terms from clashing with JSON-LD keywords, in practice it is still probably best for (new) vocabularies that anticipate being used via JSON-LD to avoid using the exact same words if they can. 
The current change addresses the case of:
- publisher forgets/omits the '@' sign on id or type
- consumer is using general context-file based consumption of schema.org
When those two are the case, i.e. consumer is actively reading the context file we publish at schema.org, then we can make such small data 'bugs' matter less. This seems reasonable. 
I think we should also do one more workflow thing here, which is to add a sanity-preservation QA unit test in our tests/ collection that ensures we do not ever create a property or type or enumeration called 'type' or 'id'. And likewise for any remaining JSON-LD special keywords beyond those (@keywords, @language, others?) where we already have a clash. We can't make the existing clash go away but we can avoid compounding that issue further.
#### new comment by 170265 ####
+cc @msporny
#### new comment by 168137 ####
:+1:  @danbri 
#### new comment by 871868 ####
:+1: from the Annotation WG, we've made the change already:
 http://w3c.github.io/web-annotation/model/wd/
#### new comment by 327651 ####
This is a duplicate of #286. The "distant, hazy future" seems to have arrived :-)
#### new comment by 7320889 ####
_@lanthaler I have seen people puzzled by "what's the @ sign for?"_
I haven't run into this remark/question yet. Although I guess the cause for this is that your run of the mill SEO/marketer isn't using JSON-LD all that much yet since Google doesn't generate rich snippets for all types they support in microdata; And I can very well imagine this will change once Google fully supports JSON-LD for rich snippets.
Though even without taking SEOs/marketers into account I think adding these aliases is a good idea. Forgetting to type the '@' symbol is a typo that easily happens (I admit it happened to me already), so building in a failsafe does seem like a worthwhile effort to me.
#### new comment by 456407 ####
I completely agree with adding it to the context as a safety net. I wouldn't like to see the examples etc. being changed however; or any other promotion of the @-less keywords for that matter. I think it is important that people can go from the example, do a simple Google query for JSON-LD (or the `application/ld+json` they see in the examples) and get to the description of the keywords. Keyword aliasing is an advanced feature and should remain such. 
Just as @jvandriel I haven't  'seen people puzzled by "what's the @ sign for?".' yet... and I have talked to quite a few people about JSON-LD and presented it at numerous conferences. It's quite easy to understand (and to describe) that JSON-LD keywords start with an @. Once you remove it becomes difficult to understand what is a keyword and what a property from a vocabulary without looking at the context.
#### new comment by 871868 ####
We have seen:
- Confusion about the @sign, especially with rdf:value / @value, dc:language / @language. This doesn't solve that confusion, as only id and type are aliased, but it helps as id and type are more common.
- And more frequently, unnecessary frustration for not being able to do dot notation:  foo.@type is a syntax error in most languages
@type _is_ (at least in one of its uses) a property from a vocabulary.  It's (as you know) "type" from the rdf ontology. So it's actually not any more difficult to understand than it already was. I don't buy that argument at all, sorry. Also, the aliasing is intended to make the JSON seem more familiar to developers and users for the aspects that are most commonly used. They don't care at all about the distinction between a JSON-LD keyword and a term from a vocabulary, it should appear as just JSON in a particular structure. For the people that do care about the RDF layer, it's easy to see the mapping in the context.
#### new comment by 170265 ####
Ok I think we're pretty much converged here, at least for now.
But I can't resist trying to get the last word with @lanthaler ;)
Regarding,
- "It's quite easy to understand (and to describe) that JSON-LD keywords start with an @"
That makes perfect sense when talking to people who have any interest in understanding what JSON-LD is. At schema.org we have to consider publishers who often barely distinguish JSON and Javascript, and have very little immediate interest in even hearing about JSON-LD.  Once you find someone with that interest, it is indeed relatively easy to get across the idea of keywords.
#### new comment by 456407 ####
For people just interested in schema.org but not in JSON-LD you simply tell them that anything starting with @ can't be found on schema.org as it wasn't defined by it. In other words, the schema.org/{xxx} lookup "trick" doesn't work for those things.
As already said, I'm fine with the concrete changes that have been made but think pushing this too far does more harm than good.
`@id` has a very specific purpose (and isn't used much with typical schema.org use cases anyway) and a special processing model different from anything else. There are heaps of  valid uses of `id` out there already as a quick query shows: http://lov.okfn.org/dataset/lov/terms?q=id
A last quick comment regarding `@type`: that has indeed been a problematic one from the start. We used to have two keywords (`@datatype`) but that confused people even more. The root cause of this lies in the fact that RDF needed to special case this as it doesn't support literals in subject position. To work around that, a literal now consists of two (and in a single case, three) components.
#### new comment by 170265 ####
I've made a note too #860 to make sure that http://schema.org/id and /type 404 handler provides sensible hints / links / documentation. 
We do this already e.g. for the pseudo-property notation used with Action e.g. http://schema.org/name-input which isn't really a property, but relates to /name.
#### new comment by 337692 ####
~Please note that this practice has started to cause some irregularity in how JSON-LD processors work. For instance, the JSON-LD compact operation in the [jsonld-java](https://github.com/jsonld-java/jsonld-java) library currently unwinds `@id` and `@type` of schema.org objects to `id` and `type`. The [jsonld npm library](https://www.npmjs.com/package/jsonld) compact operation doesn't unwind `@id` and `@type` in the first level of a JSON-LD object, but typed subobjects get `@type` unwound to `type`.~
~This also creates a bit of a trap. When defining a context, if `"id":"@id","type":"@type"` is followed as a best practice, and `"@vocab":"..."` is not used, then id and type have no namespace. This has happened [here](https://github.com/duraspace/pcdm/blob/master/context.json).~
Edit: Keyword aliases are special, and not subject to namespace requirements.
Edit 2: I'm an idiot.
#### new comment by 871868 ####
That sounds like a bug in the NPM library.
</t>
  </si>
  <si>
    <t>We might say more about how ItemList compares to syntax-specific list notation e.g. JSON-LD @list</t>
  </si>
  <si>
    <t xml:space="preserve">Each underlying syntax we use has a different approach to representing order, since generally the output is ordered graph data. Specifically JSON-LD has @list. Schema.org currently has a common syntax-independent list construct, ItemList. We don't yet have any documentation about how this compares to the  native approaches to order within JSON-LD, RDFa and Microdata.
We could/should at least do a compare/contrast. Perhaps there could be consensus that consumers could accept native list syntax as an alternative to ItemList. However we'd need to work out how to model things like BreadcrumbList which subtype ItemList.
Here is a quick example from ItemList converted to use JSON-LD @list syntax:
```
&lt;script type="application/ld+json"&gt;
{
  "@context": "http://schema.org",
  "@type": "MusicAlbum",
  "name": "King of Limbs",
  "byArtist": {
    "@type": "MusicGroup",
    "name": "Radiohead"
  },
  "track": {
    "@list": [    
      {
          "@type": "MusicRecording",
          "name": "Bloom"
      },
      {
          "@type": "MusicRecording",
          "name": "Morning Mr. Magpie"
      },
      {
          "@type": "MusicRecording",
          "name": "Little by Little"
      }
    ]
  }
}
&lt;/script&gt;
```
Triples from JSON-LD playground:
```
_:b0 &lt;http://schema.org/byArtist&gt; _:b1 .
_:b0 &lt;http://schema.org/name&gt; "King of Limbs" .
_:b0 &lt;http://schema.org/track&gt; _:b5 .
_:b0 &lt;http://www.w3.org/1999/02/22-rdf-syntax-ns#type&gt; &lt;http://schema.org/MusicAlbum&gt; .
_:b1 &lt;http://schema.org/name&gt; "Radiohead" .
_:b1 &lt;http://www.w3.org/1999/02/22-rdf-syntax-ns#type&gt; &lt;http://schema.org/MusicGroup&gt; .
_:b2 &lt;http://schema.org/name&gt; "Bloom" .
_:b2 &lt;http://www.w3.org/1999/02/22-rdf-syntax-ns#type&gt; &lt;http://schema.org/MusicRecording&gt; .
_:b3 &lt;http://schema.org/name&gt; "Morning Mr. Magpie" .
_:b3 &lt;http://www.w3.org/1999/02/22-rdf-syntax-ns#type&gt; &lt;http://schema.org/MusicRecording&gt; .
_:b4 &lt;http://schema.org/name&gt; "Little by Little" .
_:b4 &lt;http://www.w3.org/1999/02/22-rdf-syntax-ns#type&gt; &lt;http://schema.org/MusicRecording&gt; .
_:b5 &lt;http://www.w3.org/1999/02/22-rdf-syntax-ns#first&gt; _:b2 .
_:b5 &lt;http://www.w3.org/1999/02/22-rdf-syntax-ns#rest&gt; _:b6 .
_:b6 &lt;http://www.w3.org/1999/02/22-rdf-syntax-ns#first&gt; _:b3 .
_:b6 &lt;http://www.w3.org/1999/02/22-rdf-syntax-ns#rest&gt; _:b7 .
_:b7 &lt;http://www.w3.org/1999/02/22-rdf-syntax-ns#first&gt; _:b4 .
_:b7 &lt;http://www.w3.org/1999/02/22-rdf-syntax-ns#rest&gt; &lt;http://www.w3.org/1999/02/22-rdf-syntax-ns#nil&gt; .
```
</t>
  </si>
  <si>
    <t xml:space="preserve">#### new comment by 170265 ####
/cc @azaroth42
#### new comment by 170265 ####
Chatting with @msporny - it seems typing the list item isn't easy in json-ld --- so any 'personality' needs to go on the property pointing to the list, or in some type 'earlier' in the graph.
</t>
  </si>
  <si>
    <t>Comment, Question, Answer and parentItem</t>
  </si>
  <si>
    <t xml:space="preserve">It seems that #112 was resolved by 9e83707936a7a66902d4ae0fd65a0ffcba833a1a with the `upvoteCount` and `downvoteCount` properties having their comment clarified.
However, `parentItem`, also mentioned in #112, seems to not be clear. It is currently a property of `Answer`, although its description contains language similar to `upvoteCount` and `downvoteCount`.
I see a couple ways to resolve this:
- Clarify the comment on `parentItem` to state that it refers to the parent question.
- Make `Question` a sub-class of `Comment` and move `parentItem` to `Comment`.
- Create a common super-class for `Comment` and `Question`.
- Move `parentItem` to `CreativeWork`.
The first of these I dislike because the property is called `parentItem`.
The second of these makes some sense to me.
The third of these also makes sense. It could be `Communication`, which could also be the object of some property of `CommunicateAction`.
The last would be fine, too.
In any case, the `parentItem` name is a little iffy, but not a big deal.
</t>
  </si>
  <si>
    <t xml:space="preserve">#### new comment by 170265 ####
Thanks, yeah that property does seem a bit awkward.
Copying my forgotten comment from #112:
```
Also maybe "The parent of a question, answer or item in general."
 -&gt; "The parent of a question, answer or comment item in general."? 
(http://schema.org/parentItem)
```
I'm not sure what is best to do here. Thanks for raising for options for discussion :)
/cc @scor who contributed on the Question/Answer work.
#### new comment by 6901294 ####
*bump*
Not sure how exactly [`parentItem`](http://schema.org/parentItem) was defined in the past (in the OP it’s mentioned that it was defined for `Answer`), but now it has `Comment` as domain and `Question` as range, and its description says:
&gt; The parent of a question, answer or item in general.
… which doesn’t seem to be right.
</t>
  </si>
  <si>
    <t>Add FitnessEvent/ExerciseEvent to Event</t>
  </si>
  <si>
    <t xml:space="preserve">Currently there is no event type that describes fitness/exercise classes such as yoga, spinning, zumba, crossfit, etc. The closest are the [ExerciseAction](http://schema.org/ExerciseAction), which defines a past action, and the [SportsEvent](http://schema.org/SportsEvent), which doesn't fit on the same bucket of fitness classes.
Some properties could be added for this new type of event, such as the fitness type (yoga, spinning, zumba, etc) and the subtype (such as power for yoga, aqua for zumba, endurance for spinning).
The instructor person can probably be specified on the existent performer property.
Usually these classes are recurring, most of the time in a week basis, so I wonder if that should also be considered as part of this type of event or should be a separated topic on the Event type.
I can open a pull request to add these events if agreed with that.
This is related with #406
</t>
  </si>
  <si>
    <t>Add "printer" to VisualArtwork</t>
  </si>
  <si>
    <t xml:space="preserve">art editions are usually printed by a Person or Organization, sometimes by the artist/author himself.
I though maybe I should use "producer", but the role of producer (as in movies) puts money to produce the creativework. The printer is paid by the publisher or the author. 
This is one of the six main data of a print (name, printform, dimensions, publisher, printer, date)
</t>
  </si>
  <si>
    <t xml:space="preserve">#### new comment by 18719173 ####
Printer and Publisher both make sense for printed creative works.  By printform do you mean type of print (lithograph, silkscreen, seriagraph etc)?  Type of print series might make sense (artist proof, hors commerce, limited edition) as well as paper type (e.g. Arches).
Prints have enough different properties they really deserve their own subclass of visual art along with paintings and sculpture.  Poster could be argued to have their own class or be incorporated into prints, but some artists (Mucha comes to mind) really blurred the distinction between print and poster.
</t>
  </si>
  <si>
    <t>Syntax error in JSON-LD example for schema.org/Table</t>
  </si>
  <si>
    <t xml:space="preserve">The comma at the end of "list of presidents" results in a syntax error when run through a validator.
So:
```
&lt;script type="application/ld+json"&gt;
{
  "@context": "http://schema.org",
  "@type": "Table",
  "about": "list of presidents",
}
&lt;/script&gt;
```
Should be:
```
&lt;script type="application/ld+json"&gt;
{
  "@context": "http://schema.org",
  "@type": "Table",
  "about": "list of presidents"
}
&lt;/script&gt;
```
</t>
  </si>
  <si>
    <t>Add Exhibition as a subtype of CreativeWork</t>
  </si>
  <si>
    <t xml:space="preserve">Following on from #445 this would focus on exhibitions (e.g. art exhibitions, museum gallery exhibitions, fair expos) as a CreativeWork in their own right.
I'm not sure it needs any extra properties, except perhaps `curator`, which is subtlety different from `creator` (e.g. an art exhibition might have a curator, who arranged / described the work, and a creator, who is the artist(s) whose works are represented). However that could also be represented by the curator being the creator of the exhibition, and the artist(s) being the creators of the works within the exhibition.
</t>
  </si>
  <si>
    <t xml:space="preserve">#### new comment by 671238 ####
I think an Exhibition would fit better under http://schema.org/Event. While I agree that an exhibition is also a creative work, the temporal and spatial extension dominates, IMO.
#### new comment by 671238 ####
Actually, I think we should consolidate this with #445 and not open two branches of the same task.
I'll close this one and add cross-references.
#### new comment by 30665 ####
@mfhepp the current proposal (at least in #445) is to have _both_ `ExhibitionEvent` (for the temporal entity) and `Exhibition` (for the abstract creative entity).  This is analogous to the distinction between `ScreeningEvent` and `Movie`, or `TheaterEvent` and 'theater production' (which doesn't exist yet, but arguably should).
#### new comment by 170265 ####
Let's leave this one open, and wrap up the obvious-enough useful ExhibitionEvent, which is also queued up for release. There might be a broader discussions also on how long a state of affairs has to last before it stops being useful to model as an event. It might be that we don't add Exhibition and we stick with long-lived ExhibitionEvents, but at least this way we can bookmark the proposal.
#### new comment by 671238 ####
I am fine with this approach. Since the initial new issue lacked a cross-reference to the old one, it was not obvious how those two are linked, though.
#### new comment by 30665 ####
@danbri that's a interesting question, and a fairly pragmatic approach (especially as most exhibition listing sites probably don't distinguish the two).
However, having only `ExhibitionEvent` and not `Exhibition` means that none of the properties from `CreativeWork` can be applied to exhibitions (including useful ones like `about`, `genre` and `isFamilyFriendly`).  It also makes it harder to mark up an exhibition which travels to multiple venues as being the same exhibition...
#### new comment by 671238 ####
@frankieroberto You could try to use a multi-typed entity, which should be compatible with the union of all properties.
#### new comment by 30665 ####
@mfhepp hmm, that's interesting. I didn't think of that.
#### new comment by 13315406 ####
_a multi-typed entity, which should be compatible with the union of all
properties_ - Event + CreativeWork - just like LocalBusiness is a union of
Place &amp; Organisation.
+1
Pragmatically I agree with @danbri "_wrap up the obvious-enough useful
ExhibitionEvent, which is also queued up for release_" for now and further
enhance (add in the relationship to CreativeWork) in a subsequent release.
On Wed, Oct 7, 2015 at 2:38 PM, Frankie Roberto notifications@github.com
wrote:
&gt; @mfhepp https://github.com/mfhepp hmm, that's interesting. I didn't
&gt; think of that.
&gt; 
&gt; —
&gt; Reply to this email directly or view it on GitHub
&gt; https://github.com/schemaorg/schemaorg/issues/838#issuecomment-146198508
&gt; .
#### new comment by 671238 ####
To clarify: I meant a multi-typed entity in the markup, not in the vocabulary, like so
"@typeof" : ["Event", "CreativeWork"]
Martin
---
martin hepp  http://www.heppnetz.de
mhepp@computer.org          @mfhepp
&gt; On 07 Oct 2015, at 15:58, RichardWallis notifications@github.com wrote:
&gt; 
&gt; _a multi-typed entity, which should be compatible with the union of all
&gt; properties_ - Event + CreativeWork - just like LocalBusiness is a union of
&gt; Place &amp; Organisation.
&gt; 
&gt; +1
&gt; 
&gt; Pragmatically I agree with @danbri "_wrap up the obvious-enough useful
&gt; ExhibitionEvent, which is also queued up for release_" for now and further
&gt; enhance (add in the relationship to CreativeWork) in a subsequent release.
&gt; 
&gt; On Wed, Oct 7, 2015 at 2:38 PM, Frankie Roberto notifications@github.com
&gt; wrote:
&gt; 
&gt; &gt; @mfhepp https://github.com/mfhepp hmm, that's interesting. I didn't
&gt; &gt; think of that.
&gt; &gt; 
&gt; &gt; —
&gt; &gt; Reply to this email directly or view it on GitHub
&gt; &gt; https://github.com/schemaorg/schemaorg/issues/838#issuecomment-146198508
&gt; &gt; .
&gt; &gt; 
&gt; &gt; —
&gt; &gt; Reply to this email directly or view it on GitHub.
#### new comment by 13315406 ####
Ah OK - I could be convinced that there is sufficient 'creativity' about an
exhibition to warrant it being multi-typed at a vocabulary level, but lets
see what the discussion/usage tells us.
~Richard.
On Wed, Oct 7, 2015 at 3:04 PM, Martin Hepp notifications@github.com
wrote:
&gt; To clarify: I meant a multi-typed entity in the markup, not in the
&gt; vocabulary, like so
&gt; 
&gt; "@typeof" : ["Event", "CreativeWork"]
&gt; 
&gt; Martin
&gt; 
&gt; ---
&gt; 
&gt; martin hepp http://www.heppnetz.de
&gt; mhepp@computer.org @mfhepp
&gt; 
&gt; &gt; On 07 Oct 2015, at 15:58, RichardWallis notifications@github.com
&gt; &gt; wrote:
&gt; &gt; 
&gt; &gt; _a multi-typed entity, which should be compatible with the union of all
&gt; &gt; properties_ - Event + CreativeWork - just like LocalBusiness is a union
&gt; &gt; of
&gt; &gt; Place &amp; Organisation.
&gt; &gt; 
&gt; &gt; +1
&gt; &gt; 
&gt; &gt; Pragmatically I agree with @danbri "_wrap up the obvious-enough useful
&gt; &gt; ExhibitionEvent, which is also queued up for release_" for now and
&gt; &gt; further
&gt; &gt; enhance (add in the relationship to CreativeWork) in a subsequent
&gt; &gt; release.
&gt; &gt; 
&gt; &gt; On Wed, Oct 7, 2015 at 2:38 PM, Frankie Roberto &lt;
&gt; &gt; notifications@github.com&gt;
&gt; &gt; wrote:
&gt; &gt; 
&gt; &gt; &gt; @mfhepp https://github.com/mfhepp hmm, that's interesting. I didn't
&gt; &gt; &gt; think of that.
&gt; &gt; &gt; 
&gt; &gt; &gt; —
&gt; &gt; &gt; Reply to this email directly or view it on GitHub
&gt; &gt; &gt; &lt;
&gt; &gt; &gt; https://github.com/schemaorg/schemaorg/issues/838#issuecomment-146198508&gt;
&gt; &gt; &gt; 
&gt; &gt; &gt; .
&gt; &gt; &gt; 
&gt; &gt; &gt; —
&gt; &gt; &gt; Reply to this email directly or view it on GitHub.
&gt; 
&gt; —
&gt; Reply to this email directly or view it on GitHub
&gt; https://github.com/schemaorg/schemaorg/issues/838#issuecomment-146204805
&gt; .
#### new comment by 30665 ####
@RichardWallis @mfhepp a multi-typed entity is a neat solution – I didn't realise this was possible.
I still think that it might be worth having a `curator` property, and that this would sit better on `CreativeWork` (or an `Exhibition` subtype) rather than `ExhibitionEvent`.
#### new comment by 4714748 ####
+1 to starting with ExhibitionEvent.
I also agree that a curator might be a useful property, although it feels like a subtype of author/creator. and there are many things that have someone who looks after them - musuems, football fields, music festivals, so I agree that putting a curator on ExhibitionEvent is the wrong level… and suggest we spend some more time thinking that one through.
#### new comment by 170265 ####
How about we just extend 'about', 'isFamilyFriendly', 'genre' to be applicable to Events?
#### new comment by 1051318 ####
+1 ! This would solve the problem I mentioned in this [comment](https://github.com/schemaorg/schemaorg/issues/445#issuecomment-161269090) of the closed issue #445.
#### new comment by 170265 ####
Ah, that's the issue I meant to comment on - I forgot we'd closed it but left this open :)
#### new comment by 10194536 ####
+1 !
#### new comment by 30665 ####
See https://github.com/schemaorg/schemaorg/issues/445#issuecomment-161969711
</t>
  </si>
  <si>
    <t>Simple mechanism for adding distance information between places</t>
  </si>
  <si>
    <t xml:space="preserve">Local businesses often indicate the distance to other places, e.g.
Hotels:
- 5 miles from the city center
- 500 m to the Museum of Modern Arts
- 25 km to Munich Airport
Real Estate:
- 1 mile to Edison Community College
While the Euclidean distance can be computed from the geo-coordinates, such sites (like HRS hotel reservation sites) typically add value by highlighting relevant places in the vicinity.
I have just submitted a pull request #832 that addresses this issue. It is based on QuantitativeValue and thus also supports temporal units of measurement (knowing of their subjectivity).
</t>
  </si>
  <si>
    <t xml:space="preserve">#### new comment by 5252362 ####
These are pretty sophisticated constructs. I would like to hold off on
these until we have concrete applications that use these
guha
On Fri, Oct 2, 2015 at 2:23 PM, Martin Hepp notifications@github.com
wrote:
&gt; Local businesses often indicate the distance to other places, e.g.
&gt; 
&gt; Hotels:
&gt; - 5 miles from the city center
&gt; - 500 m to the Museum of Modern Arts
&gt; - 25 km to Munich Airport
&gt; 
&gt; Real Estate:
&gt; - 1 mile to Edison Community College
&gt; 
&gt; While the Euclidean distance can be computed from the geo-coordinates,
&gt; such sites (like HRS hotel reservation sites) typically add value by
&gt; highlighting relevant places in the vicinity.
&gt; 
&gt; I will submit a pull request that addresses this issue in a minute. It is
&gt; based on QuantitativeValue and thus also supports temporal units of
&gt; measurement (knowing of their subjectivity).
&gt; 
&gt; —
&gt; Reply to this email directly or view it on GitHub
&gt; https://github.com/schemaorg/schemaorg/issues/831.
</t>
  </si>
  <si>
    <t>Mechanism for Compound Prices</t>
  </si>
  <si>
    <t xml:space="preserve">In GoodRelations and schema.org, we miss a mechanism for modeling prices that consist of multiple components, like
car: 100 USD per week + 0.10 USD per mile
apartment: 100 USD per week + 50 $ cleaning fee per stay
The current model leaves open whether multiple UnitPriceSpecifications are alternatives or meant in combination.
Pull-request #830 addresses this issue.
</t>
  </si>
  <si>
    <t xml:space="preserve">#### new comment by 170265 ####
Can you give some example sites (ideally using schema.org) where this vocab could improve things?
#### new comment by 6813419 ####
@danbri @mfhepp here are two examples where a mechanism for compound prices could be helpful; rental fees are a standard charge at nearly all vacation rental websites. 
http://www.vrbo.com/324460#rates
http://www.homeaway.com/vacation-rental/p333759#ratesAnchor
Additional information about rental rates &gt; Cleaning Fee $200
#### new comment by 170265 ####
@mfhepp et al - do you have a sense for how sites have dealt with the absence of this construction so far? Have they been attempting to partially mark it up somehow, or just omitting?
</t>
  </si>
  <si>
    <t>Provide a way to specify a location is temporarily open/closed</t>
  </si>
  <si>
    <t xml:space="preserve">For seasonal businesses, it is difficult to use http://schema.org/OpeningHoursSpecification to state the location is open/closed for an extended period of time. For example, a campground may be closed in Winter or a restaurant may be closed for renovations.
I propose adding a new property to http://schema.org/OpeningHoursSpecification, **openingHoursStatus**. The possible values are:
- OpeningHoursClosed
- OpeningHoursOpen
```
&lt;script type="application/ld+json"&gt;
{
  "@context": "http://schema.org",
  "@type": "Campground",
  "name": "Middle of Nowhere Campground",
  "openingHoursSpecification":
  {
    "@type": "OpeningHoursSpecification",
    "validFrom": "2013-10-01",
    "validThrough": "2014-05-01",
    "openingHoursStatus": "http://schema.org/OpeningHoursClosed"
  }
}
&lt;/script&gt;
```
</t>
  </si>
  <si>
    <t xml:space="preserve">#### new comment by 4692272 ####
Created pull request #824.
#### new comment by 671238 ####
I am against this quick fix. First, the opening hours issue is complex, so adding quick fixes to immediate problems may not last very long. Second, we could achieve the same effect with less elements. Two suggestions:
1. We use the convention from GoodRelations that opens = 00:00:00 + closes = 00:00:00 means closed all day while opens = 00:00:00 and closes 23:59:59 or closes 24:00:00 means open all day. Then, a longer closing period would simply be modeled as follows:
``` html
    &lt;div itemscope itemtype="http://schema.org/Store"&gt;
      &lt;h1 itemprop="name"&gt;Middle of Nowhere Foods&lt;/h1&gt;
      &lt;h2&gt;Opening hours&lt;/h2&gt;
        &lt;p&gt;Normally open &lt;time itemprop="openingHours" datetime="Mo,Tu,We,Th,Fr,Sa,Su 09:00-14:00"&gt;daily 9am-2pm&lt;/time&gt;&lt;/p&gt;
        &lt;p&gt;Closed from &lt;/p&gt;
        &lt;div itemprop="openingHoursSpecification" itemscope itemtype="http://schema.org/OpeningHoursSpecification"&gt;
          &lt;span itemprop="validFrom" content="2015-12-01"&gt;December 1, 2015&lt;/span&gt; through
          &lt;span itemprop="validThrough" content="2015-12-31"&gt;December 31, 2015&lt;/span&gt;
          &lt;meta itemprop="opens" content="00:00"&gt;
          &lt;meta itemprop="closes" content="00:00"&gt;
        &lt;/div&gt;
    &lt;/div&gt;
```
I think that is the best approach, for it simply means amending the documentation by this example.
1.  We could also extend the range of schema:opens by a type OpeningHoursPattern and make http://schema.org/ClosedAllDay an instance thereof. This would also give us a container for other irregular patterns (like "dusk till dawn", "noon to sunset" and other patterns that are hard to translate to exact hours).
``` html
    &lt;div itemscope itemtype="http://schema.org/Store"&gt;
      &lt;h1 itemprop="name"&gt;Middle of Nowhere Foods&lt;/h1&gt;
      &lt;h2&gt;Opening hours&lt;/h2&gt;
        &lt;p&gt;Normally open &lt;time itemprop="openingHours" datetime="Mo,Tu,We,Th,Fr,Sa,Su 09:00-14:00"&gt;daily 9am-2pm&lt;/time&gt;&lt;/p&gt;
        &lt;p&gt;Closed from &lt;/p&gt;
        &lt;div itemprop="openingHoursSpecification" itemscope itemtype="http://schema.org/OpeningHoursSpecification"&gt;
          &lt;span itemprop="validFrom" content="2015-12-01"&gt;December 1, 2015&lt;/span&gt; through
          &lt;span itemprop="validThrough" content="2015-12-31"&gt;December 31, 2015&lt;/span&gt;
          &lt;link itemprop="opens" href="http://schema.org/ClosedAllDay" /&gt;
        &lt;/div&gt;
    &lt;/div&gt;
```
#### new comment by 3605663 ####
Isn't the presence of an openingHoursSpecification with a given validity without information regarding opens/closes an indication that it is closed during that period?
Eg: to say something is closed from `2013-10-01` to `2014-05-01`:
```
&lt;script type="application/ld+json"&gt;
{
  "@context": "http://schema.org",
  "@type": "Campground",
  "name": "Middle of Nowhere Campground",
  "openingHoursSpecification":
  {
    "@type": "OpeningHoursSpecification",
    "validFrom": "2013-10-01",
    "validThrough": "2014-05-01"
  }
}
&lt;/script&gt;
```
</t>
  </si>
  <si>
    <t>Country doesn't say how to use ISO 3166-1 codes</t>
  </si>
  <si>
    <t xml:space="preserve">... while addressCountry mentions them - ""You can also provide the two-letter ISO 3166-1 alpha-2 country code."".
addressCountry (see #810) now permits Text values, but we should also say or show how these codes can be used on the http://schema.org/Country type. I suggest 'alternateName' as an easy option for now (later we could generalize 'code' which is inappropriately/needlessly medical currently).
An example would be great.
</t>
  </si>
  <si>
    <t>Consider specific textual changes to /Product and /Service to explain their relationship</t>
  </si>
  <si>
    <t xml:space="preserve">This is a sub-issue of #801 (and related to #411) which led to a number of small clarifying changes around services. 
The purpose of this issue is more specific: to collect, discuss and potentially implement tweaks to the _wording_ of /Service and /Product that better present schema.org's approach and the intended meaning of the relevant terms.
Improved or additional examples are welcomed too.
</t>
  </si>
  <si>
    <t xml:space="preserve">#### new comment by 170265 ####
Suggestion from @jvandriel: remove  "a haircut" from /Product (carried over from #801)
#### new comment by 170265 ####
I've left this issue open after the [v2.2 release](http://schema.org/docs/releases.html). Does anyone have concrete textual changes to propose? I see only the 'remove haircut' suggestion.
#### new comment by 7320889 ####
Well, I guess with the silent upgrade of adding `offers` to `schema.org/Service`most of my issues with the overlap between `schema.org/Product` &amp; `schema.org/Service` have been resolved as one no longer needs to use an MTE (`[Product,Service]`) any longer to describe commercially offered services even though `schema.org/Product` _can_ be used for this as well. 
So removing 'a haircut;' suffices for me.
</t>
  </si>
  <si>
    <t>Add software provenance terms</t>
  </si>
  <si>
    <t xml:space="preserve">On a `CreativeWork`, Schema.org has `author` and `creator`, which are equivalent, and which indicate the person or people (or organization) who created the work. In addition, Schema.org should also have terms for the software which those people used to create the work. 
For example, if I create an SVG document using Inkscape or Adobe Illustrator, I'm the `creator`, but the `generator` is Inkscape or Illustrator. Currently, this is normally expressed in a comment, but I'd like to have a more formal, machine-readable set of terms for the name and version of the generator. 
The W3C PROV Ontology uses the term `prov:wasGeneratedBy`, so to match that to the simpler Schema.org terminology, I suggest the term `generator` (which is the term that Adobe products use). This should be indicated to be equivalent to `prov:wasGeneratedBy`, in whatever mapping is used for such equivalence. (An alternative term is `userAgent`, but that would probably confuse most people.)
It's also common and useful for software to provide its version, so I suggest `generatorVersion`. I can't find a simple equivalent in W3C PROV for this (though possibly you could shoehorn `prov:Revision` for that).
Finally, sometimes these generator comments include the timestamp, which might be different than the `dateCreated`; for example, if a file was converted from one format to another. We could use `dateModified` for that, or to be more precise, we could have a new term, `dateGenerated`; I don't know which would be better. The W3C PROV equivalent seems to be `prov:generatedAtTime`.
Note that it's possible for a work to be automatically created by software, with little contribution by a human (other than creating the software in the first place), so `generator` might be used on works that have no `author` or `creator`.
</t>
  </si>
  <si>
    <t xml:space="preserve">#### new comment by 13315406 ####
I'm wondering if the desired result could not be achieved by creating a subtype of `schema:PublicationEvent` - `SoftwareOutputEvent`? which could have an `application` property referencing a `schema:SoftwareApplication` describing the creation environment in as much detail as you would ever need.   In which case the current `schema:publication` or possibly `schema:releasedEvent` on `schema:CreativeWork` would suffice.
#### new comment by 4714748 ####
That sounds like a pretty complicated approach.
I think something better would be to have a way of describing the tools you used to produce a `CreativeWork` - photoshop, an angle grinder, 7 beers and a pizza…
This kind of information has long been around for certain types of creative arts such as photography - indeed, in the digital age most photos seem to carry that already now. Likewise, it has commonly been added to web pages, etc.
But before we get too far, what is the actual use case for this data? Who is going to process it and present it? (I know there is an equivalent functionality in Flickr…)
#### new comment by 13315406 ####
Something like `createdUsing`  - domainIncludes `CreativeWork`, rangeIncudes `Product`,`CreativeWork`
... _if there is a use case._
#### new comment by 15254 ####
One use case is sharing between services. For example, if I use a Twitter client to post something to Twitter, Twitter might process it slightly differently than if I used a different Twitter client. Similarly, when I post something on Twitter and it's automatically reflected on Facebook, Facebook provides the contextual notice that I originally published that post on Twitter, which sets expectations about brevity, etc.
#### new comment by 4714748 ####
I know of a lot of useful things we _could_ do with the information. The question is whether there is someone who is _going_ to do something, because until that point I am reluctant to support adding the terms (although it seems reasonable enough to think about the design, because it is something I can imagine people wanting to use…)
#### new comment by 15254 ####
@chaals The Facebook example, and the Inkscape and Illustrator examples, are real-world and active today, though they don't currently use Schema.org terms.
Inkscape does include RDF for Creative Commons licensing terms, but lacking a way to express `generator`, it simply uses an XML comment. Inkscape's SVG content, and the licensing terms, are commonly used by Wikipedia and various clipart sites. I can't guarantee they would use the Schema.org terms, but it would logically fit.
I've encouraged W3C Working Groups to use Schema.org where possible, instead of minting their own custom vocabularies or terms. There is a reasonable chance that the Web Annotation WG would use the appropriate Schema.org terms in their data model, if the proper terms existed. There is currently [a discussion about reusing vocabularies to replace custom terms](https://lists.w3.org/Archives/Public/public-annotation/2015Sep/0220.html).
As an aside, in my mind, the fewer ontologies (and namespaces) a project uses, the easier it is to use. For example, if the Web Annotation Data Model can reference one common external vocabulary (`schema`), rather than two (`dcterms` and `prov`) or more, that would reduce some complexity.
#### new comment by 327651 ####
Using vocabularies is good. Therefore `prov` should be used by annotations and `schema`.
#### new comment by 15254 ####
@akuckartz, Can you cite some objective evidence for your assertion, your reasoning, or your conclusion?
All that aside, `prov` doesn't have a clean mapping to express software version.
#### new comment by 170265 ####
+1 for @chaals 's concern for usecases.
An obvious complication here is whether to keep a growing log of the software tools that touch a document, or just over-write. If I create SVG in Amaya, open and edit it in Inkscape, and again in Ilustrator, is it important to anyone to have that entire trail? Is there value in knowing which app opened it last?  In the absence of someone saying "we need and will use this" it isn't clear which design wins.
I wonder if there are usecases around DataFeed too, where a feed will typically be something like JSON-LD, e.g. you might want to programmatically transform feeds that come from e.g. Drupal v10.x in ways that would be difficult if you didn't know what tool generated which feed. But again complexity lurks: many software systems are really ecosystems full of (versions of) modules and extensions. 
#### new comment by 876431 ####
if value of such _generator_ property used http://schema.org/SoftwareApplication
it already hints usage of http://schema.org/softwareVersion
plase also notice [as:generator](http://www.w3.org/TR/activitystreams-vocabulary/#dfn-generator)
</t>
  </si>
  <si>
    <t>MedicalOrganization has supertype LocalBusiness rather than Organization</t>
  </si>
  <si>
    <t xml:space="preserve">MedicalOrganization is counter-intuitive. You would expect it be Organizations that are medical/health oriented, but it is more specific, since LocalBusiness inherits from Place too. 
This may be the case with other LocalBusiness types which put less value on their specific physical offices but worth noting and considering for the medical extension cleanup.
/cc @vholland @rvguha @RichardWallis 
</t>
  </si>
  <si>
    <t xml:space="preserve">#### new comment by 7320889 ####
I'm not sure I understand your remark, do you see a problem with `schema.org/MedicalOrganization` being a subtype of `schema.org/LocalBusiness`?
#### new comment by 170265 ####
Only that it uses up the most obvious name for a broader more inclusive type for MedicalOrganizations that aren't also places. Any LocalBusiness is a Place too.
#### new comment by 7320889 ####
Just throwing an idea out there:
How about `schema.org/MedicalOrganization` becomes a subtype of `schema.org/Organization` for those medical/health organizations that aren't necessarely a `schema.org/LocalBusiness`?
```
Organization 
    &gt; MedicalOrganization
```
 And we introduce a new type `schema.org/MedicalBusiness` as a subtype of `schema.org/Localbusiness` which gets the subtypes `schema.org/MedicalOrganization` currently has?
```
Organization
    &gt; LocalBusiness
        &gt; MedicalBusiness
            &gt; Dentist
            &gt; DiagnosticLab
            &gt; Hospital
            &gt; MedicalClinic
            &gt; Optician
            &gt; Pharmacy
            &gt; Physician
            &gt; VeterinaryCare
```
#### new comment by 3344792 ####
The main problem I see with the existing schema.org/MedicalOrganization children is with 'Physician'. A physician may not necessarily have a physical office location.  I'm not sure if this has already been discussed and if this is why a change is suggested. Examples of this are: . 
1) Emergency Room physician does not usually have an office, and he may rotate through various hospitals
2) Anesthesiologist are often subcontractors to Surgery Centers and Hospitals. In the hospital setting, they may or may not be employees of the hospital. Many do not have a physical office as they do not see patients in an office setting. Instead, they simply administer anesthesia to a patient in the Operating Room. 
3) A locum-tenens physician who sub contracts part time at various organizations has no physical office
My apologies if this has already been discussed.
#### new comment by 3585551 ####
@LeezaRodriguez 
right to raise this, and it has not been discussed. I think we need to differentiate here professions and localBusiness. I would support the suggestion of @jvandriel above.
#### new comment by 170265 ####
There are other related cases e.g. 
- http://schema.org/Electrician as a LocalBusiness
- a http://schema.org/MusicGroup for a solo artist
  - e.g. view-source:https://musicbrainz.org/artist/cf119120-7df5-47d7-9dec-49f8837a4e40 types a single entity as Person, MusicGroup
/cc @vholland 
#### new comment by 671238 ####
For the record: I am fine with adding more specific types below LocalBusiness. However, I think we should have a rough idea about the maximum feasible size of that branch so that we have a guideline for deciding - I think more than 50 will be hard to handle. Also, there is naturally a strong cultural bias in any such rigid categories.
@LeezaRodriguez The fact that LocalBusiness is an Organization and a Place is a well-established design decision in schema.org. It was motivated afaik by the fact that in many Web sites, it is difficult to distinguish the legal entity from the place. However, I think it is fine to use LocalBusiness in this form for 
- individuals acting in a business setting (like sole proprietorships, freelancers, etc.) even when they are not strictly speaking an Organization and
- for businesses that do not have a fixed office location (like freelance Web developers or Emergency Room physicians), because the definition of Place is pretty broad - "Entities that have a somewhat fixed, physical extension.".
Martin
#### new comment by 170265 ####
@mfhepp re the Place aspect of LocalBusiness, I think it is reasonable that the "place-ness" of some "LocalBusiness" may vary. For a "corner store" that never moved in 50 years it is pretty central. For a more consultancy-oriented business whose premises are work-from-home but which has occasional visitors, it is more peripheral. I'm fine with this being a pragmatic spectrum rather than trying to spell such distinctions out super-explicitly, as that leads to a brittle and confusing model.  So I think we're broadly agreeing on that point.
#### new comment by 13315406 ####
I support the suggestion from @jvandriel for MedicalOrganization to become a direct subtype of Organization with the introduction of a new MedicalBusiness subtype for LocalBusiness.  I believe this will be be both more understandable and flexible.
It will enable a similar pattern to the Person + MusicGroup use referenced by @danbri.  Person + MedicalOrganization would be equally applicable to an individual member of the medical profession.  The  
MedicalBusiness type enabling a better focus on those more place oriented entities.
As highlighted by others, this ties in with other discussions around the proposed movement of many medical terms into a 'health' extension (#492).
My initial thoughts on this being that MedicalOrganization &amp; MedicalBusiness would remain core terms, possibly refined and extended in the proposed extension.
#### new comment by 3585551 ####
+1 
#### new comment by 4692272 ####
While we are at it, can we rename Physician to PhysiciansOffice? The description states the type should be used for a doctor's office, but the name leads people to believe the type is for the individual doctor.
#### new comment by 5252362 ####
In the first of what is going to probably become a common reply from me ...
What is the use case application that is driving this vocabulary? Who has
signed up to build that application? Who will be publishing the data that
this application consumes?
guha
On Tue, Sep 29, 2015 at 3:19 AM, Martin Hepp notifications@github.com
wrote:
&gt; For the record: I am fine with adding more specific types below
&gt; LocalBusiness. However, I think we should have a rough idea about the
&gt; maximum feasible size of that branch so that we have a guideline for
&gt; deciding - I think more than 50 will be hard to handle. Also, there is
&gt; naturally a strong cultural bias in any such rigid categories.
&gt; 
&gt; @LeezaRodriguez https://github.com/LeezaRodriguez The fact that
&gt; LocalBusiness is an Organization and a Place is a well-established design
&gt; decision in schema.org. It was motivated afaik by the fact that in many
&gt; Web sites, it is difficult to distinguish the legal entity from the place.
&gt; However, I think it is fine to use LocalBusiness in this form for
&gt; - individuals acting in a business setting (like sole proprietorships,
&gt;   freelancers, etc.) even when they are not strictly speaking an Organization
&gt;   and
&gt; - for businesses that do not have a fixed office location (like
&gt;   freelance Web developers or Emergency Room physicians), because the
&gt;   definition of Place is pretty broad - "Entities that have a somewhat fixed,
&gt;   physical extension.".
&gt; 
&gt; Martin
&gt; 
&gt; —
&gt; Reply to this email directly or view it on GitHub
&gt; https://github.com/schemaorg/schemaorg/issues/806#issuecomment-144015831
&gt; .
#### new comment by 170265 ####
Let's focus on cleanup of our legacy inheritance before getting distracted with expansion. Some of the medical specifics could migrate into health.schema.org as extension. 
However the modeling issues @LeezaRodriguez raises are real and crop up in other contexts: anywhere where the activity/service that a (local) business performs is more important/central than the nominal physical location of them as a Place. In her medical example, ER physicians "does not usually have an office, and he may rotate through various hospitals". "Anesthesiologist are often subcontractors to Surgery Centers and Hospitals. In the hospital setting, they may or may not be employees of the hospital. Many do not have a physical office"; "A locum-tenens physician who sub contracts part time at various organizations has no physical office" etc etc.
I believe the lesson to draw here is not "Let's add more vocabulary", but let's make sure our existing vocabulary is documented in a way that makes sense to those struggling to interpret our published definitions. 
There is nothing super-special about medicine here: the same issues crop up with people making a living as hairdressers, babysitters, massage therapists, math tutors, translators etc. Such local businesses are increasingly not "bricks and mortar"-centric; we need to make sure (per #801) that LocalBusiness and Service make sense in such a world.
One way to do this would be to add a clarification to http://schema.org/LocalBusiness to indicate that the Place aspect of a LocalBusiness can be broad, and can change over time. That would be consistent with the "somewhat fixed" wording in http://schema.org/Place.
#### new comment by 3344792 ####
Dan, thank you for those points. But to be clear, it's not just about the place-ness. To many webmasters,  it's not abundantly apparent what entity schema.org/Physician refers to. Is it the practice entity (aka medical practice name) or the individual physician?  I believe that this is what @vholland 's point also underscores. I think her suggestion to change the label to PhysiciansOffice is a good one and that the description should also spell it out. 
I think many hospital websites are indeed using schema.org/Physician to declare the individual medical doctors (M.D.s)  within their medical practice organization.   I have been of the mindset that schema.org/Physician represents the office entity (practice name) and the doctor is represented as schema.org/Person.  Yes/no?  Perhaps my thinking has roots in the fact that Freebase typed physicians as persons, and not organizations. 
In the physical world, a physician's office is 'the medical practice' . The physician's medical practice has an entity name, whether it be 'Oncology Specialists of Maryland', or 'Department of Oncology, Hospital X'. Each entity has physicians who provide medical care at that location. .   Does schema.org/Physician  refer to:
a. practice entity name, ex: 'Oncology Specialists of Maryland' =sign on the door
b. individual physician that provides care for this entity, ex: 'Dr Smith'
c. both of the above
It would be great to have a detailed description along with this data type. Thank you.
#### new comment by 13315406 ####
Looking at the current hierarchy `Thing &gt; Place &gt; LocalBusiness &gt; MedicalOrganization &gt; Physician` and the description "_A doctor's office._" @vholland 's suggestion of relabelling to PhysiciansOffice would provide an obvious clarification.
As a non-medical person my assumption, before reading the description, was that it represented an 'individual physician [person] that provides care'.
A detailed description would be more helpful, but the fact that we are having this discussion indicates that descriptions are not the whole story in removing confusion. 
Perhaps the efforts to move some of the more detailed medical terms into an extension will give us the opportunity to clarify things, not only in the extension but also in the terms that remain in the core.
/cc @twamarc 
#### new comment by 7320889 ####
I think @vholland's suggestion certainly makes sense - And you're certainly not the first to say _"As a non-medical person my assumption, before reading the description, was that it represented an 'individual physician [person] that provides care'"_ @RichardWallis.
But how about not only changing `schema.org/Physician` into `schema.org/PhysicianOffice` but also doing this for `schema.org/Dentist` ( `schema.org/DentistOffice`) and  `schema.org/Optician` ( `schema.org/OpticianOffice`)?
And what about being able to express a person's profession (#807), would a new `profession` for `schema.org/Person` property be helpful/desired?
#### new comment by 3344792 ####
I would also like to point out that in the USA, the federal government issues [NPI (National Provider Identification) numbers](https://nppes.cms.hhs.gov/NPPES/Welcome.do) to both:
-the individual physician
-organization entity (the medical practice, facility , supplier, hospital , etc)
#### new comment by 3585551 ####
This comes back to the suggestion done before in #807. The purpose here is not expanding but is about clarification. I do not see another best way to clarify definitions there except the one suggested in  #807.
Yes, I support the  @vholland's suggestion but am afraid is not scalable: if we want to disambiguate all those terms and follow the @jvandriel idea about not only changing `schema.org/Physician` into `schema.org/PhysicianOffice` but also doing this for `schema.org/Dentist` ( `schema.org/DentistOffice`) and `schema.org/Optician` ( `schema.org/OpticianOffice`), Am afraid we will end up with to many deep changes.
Let's us chose the most conservative approach with just minimal additions
My 2 cents
~Marc
#### new comment by 170265 ####
Are there many others, or just these? Electrician too? I like the *Office pattern, ... but electricians aren't very office-centric.
#### new comment by 3585551 ####
We have more terms where it's not defined if it is the person, the office, or the service.
Some of them are under `http://schema.org/LocalBusiness`  and others under : 
``` http://schema.org/ProfessionalService
    &gt; GeneralContractor
    &gt; Notary
    &gt; RoofingContractor 
    &gt; Dentist 
    &gt; Physician
    &gt; Optician
    &gt; Electrician
    &gt; HousePainter (here it's cleary said a service)
    &gt; Locksmith
    &gt; Plumber (here it's cleary said a service)
    &gt; RoofingContractor
```
am afraid I have not populated all of them, there's a need to look into all terms
#### new comment by 671238 ####
Before we open up a big task in here: I think the default pattern of having all local businesses being subclass of Place AND Organization is fine and should be kept. In GoodRelations, we had a clear separation between BusinessEntity and Location, which is conceptually nicer but leads to a lot of problems in practice - e.g. are you referring to the restaurant as a physical place or the name of the business or the legally responsible individual.
Joe's Pizza can mean
- a place in a building
- the legal entity behind the restaurant (an individual or organization)
- the name for the restaurant in the sense of a brand, which could move to another place ("Joe's Pizza has moved to 12344 ACME street").
Disambiguating those is hard for many data-sources, so I recommend to keep the current setting and NOT introduce a distinction, let alone putting that extra meaning in clumsy suffices like "XYZOffice".
The question for schema.org is not whether a distinction will in theory facilitate the use of the data, but whether publishers of data can, at Web scale, populate the distinctions reliably. If the new distinction will be a major cause of confusion, error and thus data quality problem, nothing is gained but an additional barrier to adoption.
PS: This having said, I have nothing against making all of them subtypes of LocalBusiness, unless the aspect of having a physical extension is very minor. Even a single taxi-driver will have a legal residence for tax reasons.
#### new comment by 7320889 ####
_"I think the default pattern of having all local businesses being subclass of Place AND Organization is fine"_
+1  
I suggested introducing `schema.org/MedicalBusiness` because @danbri suggested `schema.org/Place` might be an issue here. But to be honest I don't much of a problem with it either.
The labels for certain local `schema.org. org/LocalBusiness` subtypes however should be something we look into.
As well as maybe introducing a new 'profession' property and possibly a ```schema.org/Profession type as suggested in #807.
#### new comment by 3585551 ####
@mfhepp I agree with you on the idea of having all local businesses being subclass of Place AND Organization. What about services they offer? I think this should be separated (with
I think we should -at least separate Joe's Pizza (as a Brand pizza) which can be found in nearest supermarket ; from Joe's Pizza (a person/organization) which may be located far away.
This maybe helpful for webmasters. 
This is not different when we talk about  Dentist, Plumber, etc.
#### new comment by 671238 ####
@twamarc Yes, but we already have the core elements for distinguishing a local business from its services and products.
For products, we can go the LocalBusiness  -&gt;  makesOffer -&gt; Offer -&gt; itemOffered -&gt; Product route
For services, we can either use Service -&gt; provider -&gt; LocalBusiness route or also use
LocalBusiness  -&gt;  makesOffer -&gt; Offer -&gt; itemOffered -&gt; Service
Joe's Pizza as a brand pizza is simply a Product or ProductModel with brand -&gt; Brand.
Joe's Pizza as a place is a LocalBusiness.
#### new comment by 170265 ####
Yes, we should stick with Place + Organization, ... but let's not read too much into "Place" - it needn't always be a bricks-and-mortar store with a fixed address. Some local businesses have a nominal place-of-business but are increasingly mobile/virtual... 
#### new comment by 3344792 ####
I think we should consider the the physician person and the physician organization as separate entities.  **As this vocabulary scales out to include insurance and clinical trial data**,  we may run into problems. 
In the USA,  the US government disambiguates between the physician person and the physician office.   The physician person and the physician organization each apply for separate  NPI  numbers.  You do not exist as an individual provider person or a medical organization if you do not have an NPI number.  With insurance claims,  carriers require the NPI numbers of **both** the individual physician and the physician organization.   Also, an individual physician can practice medicine with several different physician organizations.  Malpractice policies, claims, and associated data bank history are mainly associated with individual physicians. Individual physicians must have state licenses to practice medicine. Not all medical organizations will receive a state license , as often times the burden rests on the licenses of the individual physicians and their formal certification in a designated 'Medical Specialty'.   
And with Clinical Trial registry,  while the physician organization may be the trial sponsor or site, it is the individual physician who is the Primary Investigator.
.02
#### new comment by 170265 ####
So part of this was done as part of v3.0 just released: MedicalOrganization is subtype of Organization not LocalBusiness. It looks like we did not document very explicitly that this was changed, I will add a note to the docs/releases.html page.
</t>
  </si>
  <si>
    <t>Need Mental Health or Counseling Business is sub for LocalBusiness or somewhere</t>
  </si>
  <si>
    <t xml:space="preserve">LocalBusiness : MedicalOrganization
LocalBusiness : HealthAndBeautyBusiness
No match with mental health or counseling business.
</t>
  </si>
  <si>
    <t xml:space="preserve">#### new comment by 3585551 ####
if you mean the MedicalSpeciality maybe this discussion may be interesting for you:
see #806 and twamarc/ScheMed#14
Currently we have https://schema.org/PsychologicalTreatment.
It depends then on your use case. Can you give us examples ?
#### new comment by 3039178 ####
Thank you so much. My business is Counseling, Coaching and Training for personal or Business. no pay drug in process.
#### new comment by 1939456 ####
I suggest that under https://schema.org/MedicalOrganization we add a `MentalHealth` schema. `PsychologicalTreatment` is a subset of `MedicalTherapy` and thus does not seem at all appropriate to use as an analog to other `LocalBusiness` types.
It could follow the pattern of things like https://schema.org/Physician or https://schema.org/MedicalClinic. But for `availableService` it would include https://schema.org/PsychologicalTreatment.
I'm open to other terminology than `MentalHealth`, but this one seems like a decent heading to capture a range of related areas (and thus hopefully avoiding having to create a bunch more types in the future). I'm thinking that counselors (of all types), therapists (including marriage and family therapists), psychologists, psychiatrists and coaches (eg, life coaches) could all fall under this banner (though psychiatrists, being medical doctors, could choose to list under `Physician` instead).
Thoughts?
</t>
  </si>
  <si>
    <t>Add FarmersMarketEvent as a specific Event type</t>
  </si>
  <si>
    <t xml:space="preserve">Working in tourism we see a lot of Farmers Market events that come through our data.  We are suggesting that it be added as a specific Event type.
</t>
  </si>
  <si>
    <t xml:space="preserve">#### new comment by 6901294 ####
Related discussion: https://github.com/schemaorg/schemaorg/issues/406
</t>
  </si>
  <si>
    <t>Add a property: qualification/skills/speciality to the person schema</t>
  </si>
  <si>
    <t xml:space="preserve">When i have to describe a personn often i my website i got some specification qualification in addition of the jobtitle;
For example:
name: Jim Simth
JobTitle: Engineer
Speciality: Mechanical engineering
Speciality: Electronic &amp; NICT
Actually i dont find any way to implement this kind of speciality. I only find "skills" inside JobPosting who is similar; but cant use it in person.
</t>
  </si>
  <si>
    <t xml:space="preserve">#### new comment by 3585551 ####
Similar discussions:
https://github.com/schemaorg/schemaorg/issues/807
#### new comment by 722096 ####
I'd strongly support a singular skill property on the Person class. I see that @jvandrial suggested the same on issue #807.
</t>
  </si>
  <si>
    <t>Add a scripts/ utility for QA of Web-served functionality</t>
  </si>
  <si>
    <t xml:space="preserve">A script that checks localhost:8080 version of site, or domain name of choice, for basics. Should try fetching a page from each major served category (homepage, full.html, type, property, enum, ...) in core and extension(s).
- [ ] no 404s 500 http errors
- [ ] no zero byte content
- [ ] maybe something smarter like looking for known strings in page content
We already have the manual docs/qa.html checklist for manual QA but we would do well to be a bit more thorough.
</t>
  </si>
  <si>
    <t>There should be a way to describe video playlists</t>
  </si>
  <si>
    <t xml:space="preserve">The type http://schema.org/MusicPlaylist can be used to describe music playlists, but there is no analogous type for videos like YouTube play lists.
(Arose out of issue #526.)
</t>
  </si>
  <si>
    <t xml:space="preserve">#### new comment by 170265 ####
Where do we say that http://schema.org/MusicRecording doesn't cover video? I guess it's name is ambiguous - does it refer to the music that was recorded, or the resulting files? The former is more audio-only than the latter, since you could claim various forms of video as being recordings "of music". Looking at the examples we have they seem to be roughly at FRBR Expression level, with precise timings ("PT6M33S"), but not a specific file/format/encoding. The last example under /MusicRecording btw seems more focussed on MusicRelease and doesn't list tracks as recordings.
Do you expect MusicPlaylist for non-video to cover (a) saying which expressions of some musical work ('recordings' in the abstract) are in some playlist (b) saying which collections of bytes (actual digital music files) are in some playlist? I'd like to get clear on the basic audio terminology before we do video.   
#### new comment by 4692272 ####
Good point. I guess a MusicPlaylist could have videos, but can it have non-music videos. How do we model channels for cat videos, say?
#### new comment by 170265 ####
Yeah, this kind of composition keeps biting us in various ways. General playlist sharing would be a great thing to support - lots of educational uses etc. Nearby: https://en.wikipedia.org/wiki/XML_Shareable_Playlist_Format
#### new comment by 876431 ####
In social media I find list of entities on which each item one can perform some action:
- ReadAction
- WatchAction
- ListenAction
- PlayAction
- BuyAction / TakeAction (Wishlist)
- SellAction / GiveAction (OfferCatalogue?)
- DrinkAction / EatAction
Having a way to associate a ItemList to an Action subtype and possibly clarifying Planned or Done aspect could help here...
</t>
  </si>
  <si>
    <t>Add a simpler mechanism to specify the platform for EntryPoint targets</t>
  </si>
  <si>
    <t xml:space="preserve">When authors use http://schema.org/Action, they have two ways to specify the platform where the Action should be executed: http://schema.org/actionApplication or http://schema.org/target with the special prefix "android-app" or "ios-app" as appropriate. (See the examples in http://schema.org/EntryPoint.)
These mechanisms are insufficient as:
- They don't support mobile web apps very well. The author should not have to specify the specific browser app.
- There is no way to distinguish mobile web URLs from URLs intended for a desktop experience.
- Authors often want the abstract notion of a particular OS, not a specific version (e.g. iOS, not iOS 9).
- With [Universal Links in iOS 9](https://developer.apple.com/library/prerelease/ios/documentation/General/Conceptual/AppSearch/UniversalLinks.html), the Action will have a single URL regardless of platform.
To make it easier for developers to specify which platforms support their Action URLs, I propose the following:
- A new property on http://schema.org/EntryPoint called **targetPlatform** which takes one of the following enumeration values:
  - **IOSPlatform**
  - **AndroidPlatform**
  - **WindowsMobilePlatform**
  - **MobileWebPlatform**
  - **DesktopWebPlatform**
Authors who prefer to specify a specific application or OS version can continue to use actionApplication as they do today.
/cc @shankarnat Is there a better term for Windows Mobile?
</t>
  </si>
  <si>
    <t xml:space="preserve">#### new comment by 4692272 ####
Created pull request #778. Some things to note, which I would like feedback on:
1. http://schema.org/targetPlatform already exists for http://schema.org/APIReference. It does not seem entirely compatible with this proposal, so I added **actionPlatform** instead.
2. Should this be unified with http://schema.org/gamePlatform? If so, I would name the type **ComputingPlatformType** rather than **ActionPlatformType**.
/cc @chaals @ajax-als @tilid @pmika @mfhepp @shankarnat @scor @rvguha @danbri 
#### new comment by 170265 ####
Note: if we go for this, http://schema.org/docs/actions.html will likely need an update too
#### new comment by 4692272 ####
I'd like to squeeze this into sdo-phobos if possible. Comments?
/cc @chaals @ajax-als @tilid @pmika @mfhepp @shankarnat @scor @rvguha @danbri
#### new comment by 170265 ####
where are we with this folks? PTAL!
#### new comment by 5056927 ####
Hi
Sorry for the late answer
I think it is a good idea to unify this with http://schema.org/gamePlatform. 
Also I have a question what if target platform is not in your list (new or not very popular platform)?
#### new comment by 170265 ####
I like idea of converging these. I would also be happy moving forward with Text/Thing/URL as the only structure for values initially. @vholland any thoughts?
#### new comment by 4692272 ####
I'm happy to move forward with Text/Thing/URL for now and unify these with a common enumeration next release. It would allow others to give input on the enumerated values required for both domains.
#### new comment by 170265 ####
Shipped as part as http://schema.org/docs/releases.html#v2.2 - thanks everyone! Shall we leave the issue open for discussion of convergence with gamePlatform? 
</t>
  </si>
  <si>
    <t>Steering group description and composition don't match</t>
  </si>
  <si>
    <t xml:space="preserve">The about page at http://schema.org/docs/about.html states that the steering group "includes representatives of the sponsor companies, a representative of the W3C and a small number of individuals who have contributed substantially to Schema.org" which would seem to amount to quite a few people.
Yet, "The People" section only lists 5 steering group members, 3 of which are from Google, nobody from the other sponsor companies and W3C, as being part of the steering group.
</t>
  </si>
  <si>
    <t xml:space="preserve">#### new comment by 170265 ####
The usual participants from the search engine companies are Peter Mika from Yahoo; Alex, Yuliya and Charles from Yandex; Shankar, Tom and Steve from Microsoft, with Vicki and myself from Google. Guha serves in a chairing role rather than as a Google representative. In general we are not very bureaucratic about such things, and most of the work is within the Github-based community group. We could clarify that page, though I'm inclined to point off into Github for day-to-day details.  
#### new comment by 6464618 ####
If the information is somewhere else and you want to simply put a pointer to it that's fine but as it stands there is no pointer to anywhere else and the info that's there is badly broken so something needs to change. :-)
You refer to a github-based community group. Where is it?
#### new comment by 6464618 ####
By the way, this isn't about being bureaucratic it is about being open and transparent. This does require some documentation effort. Right now, I find it rather difficult to know what's going on, and who's doing what.
#### new comment by 5252362 ####
Arnaud,
 Thank you for the feedback. You are absolutely correct, we need to be
clear about all this in the documentation. One of us will get to it soon.
thanks,
guha
On Mon, Sep 14, 2015 at 2:21 PM, Arnaud J Le Hors notifications@github.com
wrote:
&gt; By the way, this isn't about being bureaucratic it is about being open and
&gt; transparent. This does require some documentation effort. Right now, I find
&gt; it rather difficult to know what's going on, and who's doing what.
&gt; 
&gt; —
&gt; Reply to this email directly or view it on GitHub
&gt; https://github.com/schemaorg/schemaorg/issues/772#issuecomment-140209156
&gt; .
#### new comment by 170265 ####
Yes - what Guha said - I meant that the steering group is pretty light touch.
Just to spell things out a bit here in advance of improving the about.html page
- W3C Schema.org Community Group is the main forum for the project - https://www.w3.org/community/schemaorg/
- It is Github-based in the sense that this repository - https://github.com/schemaorg/schemaorg/ ... 
  - is where all the materials are - examples, schemas, documentation, software
  - is where we develop more complex proposals as branches
  - provides the infrastructure for forking, branching etc for ideas to be made concrete
  - holds the issue tracker where changes are discussed 
  - issues #1 (planning), #2 (vocab changes) and #3 (tooling/infrastructure) provide some views into to the various fine-grained issues, as do the labels we attach.
- Other W3C Community Groups exist that are focussed partially or entirely on schema.org improvements, e.g. [health and medicine](https://www.w3.org/community/schemed/),  [sports](https://www.w3.org/community/sport-schema/),  [archives](https://www.w3.org/community/architypes/),
  [libraries and bibliography](https://www.w3.org/community/schemabibex/), [autos](https://www.w3.org/community/gao/)... ...these groups have their own ways of working, and coordinate via the main Schema.org CG and this Github repository.
- The Steering Group has a mailing list - https://groups.google.com/forum/#!forum/schema-org-sg - mostly used for scheduling periodic phone/skype/etc calls, whose notes are posted here and linked from #1 
For an example, the decision to publish v2.1 release (sdo-ganymede in github repo) is entirely documented in this [public thread](https://lists.w3.org/Archives/Public/public-schemaorg/2015Jul/0003.html) on the Schema.org W3C CG mailing list. 
#### new comment by 5252362 ####
Let us create a page on the website and put this there. We can't expect someone who is looking for answers to these questions to search github.
#### new comment by 5252362 ####
Arnaud,
   Can you help with putting this down in a form that folks like you will
understand and perhaps even be satisfied with?
guha
On Mon, Sep 14, 2015 at 2:21 PM, Arnaud J Le Hors notifications@github.com
wrote:
&gt; By the way, this isn't about being bureaucratic it is about being open and
&gt; transparent. This does require some documentation effort. Right now, I find
&gt; it rather difficult to know what's going on, and who's doing what.
&gt; 
&gt; —
&gt; Reply to this email directly or view it on GitHub
&gt; https://github.com/schemaorg/schemaorg/issues/772#issuecomment-140209156
&gt; .
#### new comment by 327651 ####
Copying https://github.com/schemaorg/schemaorg/issues/772#issuecomment-140408413 to a Wiki page might be a simple solution.
#### new comment by 170265 ####
Agreed - it should go on the site, just collecting the raw materials here. 
#### new comment by 8341475 ####
@danbri  I was unable to find the about.html updated in the http://sdo-phobos.appspot.com/docs/about.html and it is same as http://schema.org/docs/about.html. Would we do this about update in another release ? Are we looking for a signoff from others ?
#### new comment by 170265 ####
@shankarnat - steve macbeth took a look.
This is live now, http://schema.org/docs/about.html (new section at end of page)
#### new comment by 170265 ####
@lehors does this help address your concern?
#### new comment by 6464618 ####
Hi Dan,
this is a nice improvement indeed.
One small nit: the upper list of contributors has some references to the steering group but these are not consistent with the new list at the bottom. It's probably better to avoid the repetition and be done with the risk of inconsistencies.
Of course when it comes to openness this begs the question of how the current members were selected and what it takes for someone else to be so chosen but I guess this is a separate issue. :-)
Thanks.
</t>
  </si>
  <si>
    <t>Documentation on extension submission and review process seriously deficient</t>
  </si>
  <si>
    <t xml:space="preserve">The info currently available at http://schema.org/docs/extension.html fails to answer some basic yet crucial questions as to what it takes to get a "hosted extension" approved, including:
- How does one go at submitting an extension for consideration?
- What is the review process?
- What are the criteria for an extension to be approved as a "hosted extension"?
- Who "approves" the extension?
</t>
  </si>
  <si>
    <t xml:space="preserve">#### new comment by 170265 ####
Fair comment. I hope to have progress on this in reasonably near (pre W3C TPAC) future.
</t>
  </si>
  <si>
    <t>Add countryOfOrigin to TVSeries and Movie[done] + Product [todo]</t>
  </si>
  <si>
    <t xml:space="preserve">Sites like Wikipedia and IMDB often provide the country of origin for TV series and movies. It would be nice if they had a way to do that in markup as well. Something like:
```
{
  "@context": "http://schema.org/",
  "@type": "Movie",
  "name": "Ghostbusters",
  "countryOfOrigin": {
    "@type": "Country",
    "name": "USA"
  }
}
```
In some cases, there will be more than one country, which is fine. Authors can provide more than one value.
</t>
  </si>
  <si>
    <t xml:space="preserve">#### new comment by 4692272 ####
Created pull request #767. The definition is based on [FIAF cataloging rules](http://www.fiafnet.org/pdf/uk/FIAF_Cat_Rules_-_1.pdf).
#### new comment by 8341475 ####
+1 to this. This would be very useful for lot of foreign movies too. 
#### new comment by 671238 ####
I think countryOfOrigin would also be very useful for Product.
#### new comment by 170265 ####
Fixed in http://schema.org/docs/releases.html#v2.2  - thanks all.
Leaving open, retitled slightly, as @mfhepp suggests this would be useful on Product too.
</t>
  </si>
  <si>
    <t>Missing pointer to steering group discussions</t>
  </si>
  <si>
    <t xml:space="preserve">The site documentation (http://schema.org/docs/about.html)  states that "Discussions of the steering group are public." but provide no pointers to where these can be found.
</t>
  </si>
  <si>
    <t>Consider Adding CVE (Common Vulnerabilities &amp; Exposures) as a Schema</t>
  </si>
  <si>
    <t xml:space="preserve">Working in the software industry, it is common to have a new common vulnerability and exposure come up - from Heartbleed to Shellshock to Poodle, it would be helpful to create a new schema that addresses the unique properties of the CVE.
---
New Schema Itemtypes
- severity
  critical, important, moderate &amp; low (based on impact)
  https://access.redhat.com/security/updates/classification
- affectedProduct
  this is text that describes the product or products that are affected by the vulnerability - from browsers like Chrome to Software like Windows95
- cveName
  the common name of the CVE (shellshock, heartbleed)
- cveId
  CVE prefix + Year + Arbitrary Digits
  IMPORTANT: The variable length arbitrary digits will begin at four (4) fixed digits and expand with arbitrary digits only when needed in a calendar year, for example, CVE-YYYY-NNNN and if needed CVE-YYYY-NNNNN, CVE-YYYY-NNNNNNN, and so on. This also means there will be no changes needed to previously assigned CVE-IDs, which all include 4 digits.
https://cve.mitre.org/cve/identifiers/syntaxchange.html
---
Existing Schema ItemTypes 
- dependencies
- aticleSection
- about
- accountablePerson
- alternativeHeadline
- author
- contributor
- dateCreated
- dateModified
- datePublished
- headline
- inLanguage
- sourceOrganization
- description
I would appreciate any feedback and discussion on this. (side note, this is my first recommendation for this group, so I'd appreciate any feedback on how to better be suggest schema)
Regards.
</t>
  </si>
  <si>
    <t xml:space="preserve">#### new comment by 317113 ####
Please use "name" and "alternateName" instead of "headline" and "alternativeHeadline", per #423 and friends.
</t>
  </si>
  <si>
    <t>Fix for #188 - Make the telephone property more structured (not just Text)</t>
  </si>
  <si>
    <t xml:space="preserve">#### new comment by 170265 ####
Do we know what browsers (desktop, mobile) do with phone numbers? let's check as rdfa/microdata markup on links is relevant there... 
#### new comment by 170265 ####
is there a corresponding issue?
</t>
  </si>
  <si>
    <t>Adding Poem to CreativeWork type</t>
  </si>
  <si>
    <t xml:space="preserve">It seems to me that with the inclusion of such objects as Painting, Photograph, Sculpture, Movie, etc, that there would be an inclusion of a Poem or Poetry type within the CreativeWork type. Currently poetry is limited to being a subclass of Book at best, and a genre at that. But poetry is not a genre, it is its own entity, with sub genres of it's own like Confessional Poetry, Narrative Poetry, Sound Poetry, etc.
I'm aware that [Wikidata](https://www.wikidata.org/wiki/Q5185279) has an entry on poetry and that there are mechanisms that would allow a sameAs functionality, but that doesn't seem to make sense. A book is not the sameAs a poem, though it could be a work of literature, but again not necessarily.
There are a myriad of ways to markup a poem, from ps to divs to articles to pres, and I think a definitive schema.org entry would help the internet make sense of them all.
How does one add this Type to the CreativeWork type? I've joined the W3C community boards but they don't seem to be functioning at full tilt yet. I'd be more than welcome to host the schema on my own website for the time being.
I would love to hear anyone's feedback on this issue. I realize it might not be the most pressing one, but I think it certainly warrants a review.
Thank you for your time.
</t>
  </si>
  <si>
    <t xml:space="preserve">#### new comment by 1033730 ####
@taylorstevens You'll be interested in this prior thread on the subject:
https://www.w3.org/Search/Mail/Public/advanced_search?keywords=&amp;hdr-1-name=subject&amp;hdr-1-query=%22Proposed+new+Schema.org+type+for+poetry+and+fiction%22&amp;hdr-2-name=from&amp;hdr-2-query=&amp;hdr-3-name=message-id&amp;hdr-3-query=&amp;period_month=&amp;period_year=&amp;index-type=g&amp;index-grp=Public__FULL&amp;type-index=&amp;resultsperpage=20&amp;sortby=date
#### new comment by 3906823 ####
Thanks for filling me in!
#### new comment by 13315406 ####
As per the suggestions in the discussion Aaron referenced, I think it would
be best to move this discussion to the Schema Bib Ex group:
https://www.w3.org/community/schemabibex/
~Richard.
On Sat, Aug 29, 2015 at 7:46 PM, taylorstevens notifications@github.com
wrote:
&gt; Thanks for filling me in!
&gt; 
&gt; —
&gt; Reply to this email directly or view it on GitHub
&gt; https://github.com/schemaorg/schemaorg/issues/756#issuecomment-136023145
&gt; .
</t>
  </si>
  <si>
    <t>Consider adding 'supervisor' to MedicalWebPage</t>
  </si>
  <si>
    <t xml:space="preserve">Having a supervisory person or organization in MedicalWebPage (and TechArticle, possibly) could enhance the authenticity of the articles.
Or should I use contributor or editor for that purpose? 
</t>
  </si>
  <si>
    <t xml:space="preserve">#### new comment by 3696477 ####
@studiomohawk you can use organization and embed schema person and worksFor linking back to the org. Your content authored in blog and media with rel=author and rel=me Google those two rel=value.
#### new comment by 3585551 ####
Alternatively you can use author, then link the author to its affiliations. My 2 cents
</t>
  </si>
  <si>
    <t>consider adding 'Animal' terminology</t>
  </si>
  <si>
    <t xml:space="preserve">what about the "animals" for pet animals online buy them look out their pictures and get advice about their well care as well for their food ,,,,
</t>
  </si>
  <si>
    <t xml:space="preserve">#### new comment by 671238 ####
We could consider adding an "Animal" subtype of Thing, assuming (which is arguable) that an animal is not a person. With multi-typed entities, this would cover a lot of use-cases, including offers for animals (for money and for free - e.g. AnimalShelter offers).
#### new comment by 12546385 ####
we need to add it  as the results of google search but having no vocabulary of this entity so i think it should be as results in the picture attached.
![animals](https://cloud.githubusercontent.com/assets/12546385/9443446/7c1c899e-4a9a-11e5-8570-2407a71fdc07.png)
#### new comment by 3301804 ####
would you put it under pet under thing? shouldn't it follow a scientific approach so ew dont have to do something for reptile
#### new comment by 8712765 ####
NCBITaxon is the scientific terminology for species.
It has the OWL and RDF version.
For each specie, there are general common name available.
http://wiki.obofoundry.org/wiki/index.php/NCBITaxon:Main_Page
http://purl.obolibrary.org/obo/NCBITaxon_9615 [ for dog ]
http://purl.obolibrary.org/obo/NCBITaxon_9606 [for human]
In the NCBITaxon version loaded on Ontobee(http://www.ontobee.org): 
The http://www.geneontology.org/formats/oboInOwl#hasExactSynonym was used to link the scientific name with the common name
![ontobee_dog](https://cloud.githubusercontent.com/assets/8712765/11228860/e5487c42-8d5d-11e5-992b-8f299f026351.PNG)
#### new comment by 671238 ####
Thanks for the link. Such specific species types can be used with schema.org via schema:additionalType or Multi-Typed Entitities (MTEs). Having a simple "Animal" type below "Thing" should do the trick.
#### new comment by 438502 ####
@mfhepp: presumably, the same approach would also work with a 'Plant' type below 'Thing' (and a 'Cultivar' type below that)?
#### new comment by 3673374 ####
My use case is a species profile for a Federal conservation agency website (US Fish and Wildlife Service).  Not a pet, could be anything from an insect, to moss, to a manatee, etc.
#### new comment by 11330577 ####
@rhewitt22 
ITIS handles this well: http://www.itis.gov/
Greater detail is defined by US HHS NIH NCBI TAXON. NCBI TAXON has RDF URIs.
</t>
  </si>
  <si>
    <t>schema.org/Distillery ?</t>
  </si>
  <si>
    <t xml:space="preserve">would adding //schema.org/Distillery be acceptable, since neither Winery nor Brewery does not correctly describe a production place for a Bourbon / Scotch ?
Thing &gt; Place &gt; LocalBusiness &gt; FoodEstablishment &gt; Distillery 
Thing &gt; Organization &gt; LocalBusiness &gt; FoodEstablishment &gt; Distillery
</t>
  </si>
  <si>
    <t xml:space="preserve">#### new comment by 170265 ####
Seems useful but perhaps low priority? I'm not entirely convinced it is good to add this to the core - there are probably many more kinds of food establishment -related places that we don't include. In particular we should look into places that are more typically visited, as more urgent than a production-oriented place. Perhaps there is a markup model we can find that allows us to pass off such things to Wikipedia? 
Specifically Wikidata has https://www.wikidata.org/wiki/Q1251750 for distillery ...
#### new comment by 13315406 ####
I traded off ease of application against 'part of a bigger concern' against
who might then own it and in this case the first of those won.
Liking the idea of finding a generic way that we can hand off such things,
that don't need to introduce new properties, to WikiData.
On Fri, Aug 28, 2015 at 10:37 AM, Dan Brickley notifications@github.com
wrote:
&gt; Seems useful but perhaps low priority? I'm not entirely convinced it is
&gt; good to add this to the core - there are probably many more kinds of food
&gt; establishment -related places that we don't include. In particular we
&gt; should look into places that are more typically visited, as more urgent
&gt; than a production-oriented place. Perhaps there is a markup model we can
&gt; find that allows us to pass off such things to Wikipedia?
&gt; 
&gt; Specifically Wikidata has https://www.wikidata.org/wiki/Q1251750 for
&gt; distillery ...
&gt; 
&gt; —
&gt; Reply to this email directly or view it on GitHub
&gt; https://github.com/schemaorg/schemaorg/issues/743#issuecomment-135715619
&gt; .
#### new comment by 7320889 ####
The way I see it we have 2 options: 
_Option A - use `schema.org/additionalType` + Productontology_
```
&lt;div itemscope itemtype="http://schema.org/LocalBusiness"&gt;
    &lt;link itemprop="additionalType" href="http://www.productontology.org/id/Distillery" /&gt;
    &lt;h1 itemprop="name"&gt;Acme Alcohol Inc.&lt;/h1&gt;
&lt;/div&gt;
```
_Option B - use `schema.org/sameAs` + Wikidata_
```
&lt;div itemscope itemtype="http://schema.org/LocalBusiness"&gt;
    &lt;link itemprop="sameAs" href="http://www.wikidata.org/entity/Q1251750" /&gt;
    &lt;h1 itemprop="name"&gt;Acme Alcohol Inc.&lt;/h1&gt;
&lt;/div&gt;
```
Personally I like the idea of using `schema.org/additionalType` + Productontology very much because it allows one to turn a generic type into a more specific type..
I feel the downside of using `schema.org/sameAs` + Wikidata (or DBPedia, Freebase, Wikipedia, etc) is that one ends up _comparing_ a generic type with a more specific type.
But hey, that's just my personal preference. How do you feel about this @RichardWallis and @danbri?
cc: @mfhepp 
#### new comment by 671238 ####
Yes, I also think we should use www.productontology.org, which is also semantically fine (note that the notion of "product" is very broad in schema.org and GoodRelations, and that Place is not disjoint with Product (which also makes sense, since you can very well offer a place for sale or rental).
#### new comment by 13315406 ####
I think that the schema.org/aditionalType option would be a good pragmatic
solution and www.productontology.org as an excellent example to point at.
Wondering though if there should not be a more generic, not so product
focused, solution to sit in front of WikiData - www.thingontology.org ?
Agree with Martin about the technical broadness of 'product', it is more
about perception, and the inevitable questions around is a distillery
really a product.  Maybe that should be part of a wider discussion about
representing things with physical characteristics  [often associated with
Product - color, weight, etc.] that are not  products such as fossils,
rocks, museum exhibits, etc.
~Richard
On Fri, Aug 28, 2015 at 11:43 AM, Martin Hepp notifications@github.com
wrote:
&gt; Yes, I also think we should use www.productontology.org, which is also
&gt; semantically fine (note that the notion of "product" is very broad in
&gt; schema.org and GoodRelations, and that Place is not disjoint with Product
&gt; (which also makes sense, since you can very well offer a place for sale or
&gt; rental).
&gt; 
&gt; —
&gt; Reply to this email directly or view it on GitHub
&gt; https://github.com/schemaorg/schemaorg/issues/743#issuecomment-135735174
&gt; .
#### new comment by 7320889 ####
_"Wondering though if there should not be a more generic, not so product
focused, solution to sit in front of WikiData - www.thingontology.org ?"_
For quite some time I was using `schema.org/additionalType` for referring to  Wikidata and DBpedia, thinking, since these have _types_, I can refer to them this way. That is, until @mfhepp and @thadguidry pointed out to me that in most cases this isn't the right thing to do.
Since then I've read some documents published by @mfhepp and what I got out of that is that things go wrong when resolving the semantics (sorry if can't fully explain better, that's the most I could make of it. It's a bit out of my league still). 
What I want to explain with this is that for folks like me, who don't know all technical rules by heart, using `schema.org/additionalType` + eg, Wikidata seems a very logical solution because:
`schema.org type (machine readable data) &gt; additionalType &gt; Wikidata type (machine readable data)`
Which is how deep most webmasters I've encountered think about it. Now I'm happy to have learned from others that my thinking was wrong, but I wonder if there's anything that can be done so that one can use `schema.org/additionalType` (or @id or @typeof) for referring to a second type at locations like Wikidata, DBpedia and Productontology?
Because coming up with a new system or even using my example [a] still forces webmasters to know and think about whether they should use `schema.org/sameAs` or `schema.org/additionalType` depending on the external enumeration they want to refer to.
IMHO it would help greatly if we could simplify this for the average webmaster so they'd only have to think about whether they're referring to a machine readable enumeration (productontology, wikidata, etc) or a plain webpage (wikipedia, or any other page on the web).
Now I have no idea whether it's even remotely possible or not but looking at this from this POV it'd be great if we could simplify this by using `schema.org/additionalType` (@id, @resource) to point to machine readable 'types'  and `schema.org/sameAs` for pointing to things like social media, Wikipedia, Github, 'normal' webpages, etc, etc.
#### new comment by 671238 ####
FYI: I want to release a broader variant of www.productontology.org that takes away the "product" notion but essentially does the same thing - providing classes for each and every Wikipedia lemma.
I would suggest that, for the moment, let's use www.productontology.org URIs as the default.
Will keep you posted about the new service when available, but it will take a while.
#### new comment by 13315406 ####
Looking forward to the broader variant of www.productontology.org  and
maybe using it as the basis for answering @jvandriel 's proposals.
On Fri, Aug 28, 2015 at 12:50 PM, Martin Hepp notifications@github.com
wrote:
&gt; FYI: I want to release a broader variant of www.productontology.org that
&gt; takes away the "product" notion but essentially does the same thing -
&gt; providing classes for each and every Wikipedia lemma.
&gt; 
&gt; I would suggest that, for the moment, let's use www.productontology.org
&gt; URIs as the default.
&gt; 
&gt; Will keep you posted about the new service when available, but it will
&gt; take a while.
&gt; 
&gt; —
&gt; Reply to this email directly or view it on GitHub
&gt; https://github.com/schemaorg/schemaorg/issues/743#issuecomment-135748437
&gt; .
#### new comment by 986438 ####
Wikidata does NOT have Types or Classes, their model is a bit different.
What they have are properties and statements....tons....that then .  So
when you want to basically find a Class or Type or Equivalent Type or
Freebase kinda Type.... you have to look at properties.
There are a few properties that make finding Types or Classes a bit easier
on Wikidata (you can ask the Wikidat's themselves btw)
or
find topics that have Statements with one of these properties:
https://www.wikidata.org/wiki/Property:P1709
https://www.wikidata.org/wiki/Property:P279
https://www.wikidata.org/wiki/Property:P1963
And this tool uses the first 2 above to visualize and navigate the
pseudo-imposed Types/Classes :
https://www.wikidata.org/wiki/Property:P1963
Btw, the subclass statements P279 that are thrown around are really
subjective on some topics, so just know that not everyone is a Librarian or
Ontologist or even an SEO expert. :)  (example: Human is a subclass of
Person... https://www.wikidata.org/wiki/Q5  uh, no and yes, but...there is
probably a better way to express it...and I'm a realist anyways)
Thad
+ThadGuidry https://www.google.com/+ThadGuidry
#### new comment by 170265 ####
I have added Distillery as a "pending" proposal in the new pending extension, see http://pending.webschemas.org/Distillery
I still believe (see https://github.com/schemaorg/schemaorg/issues/280 for more) that integrating with Wikidata to bring in a bulk of longer-tail vocabulary as an external extension is the way to go. But the Pending mechanism gives us a way to record sensible proposals like Distillery in a way that can be used and reviewed, while we work out the longer term details. Similarly I have just added http://pending.webschemas.org/WorkersUnion which was nearly agreed back in 2013...
#### new comment by 170265 ####
@thadguidry is correct btw that Wikidata doesn't have quite our notion of class. Or rather it is a second class citizen, a bit like the way Twitter for a long time didn't have much infrastructure around user-created conventions like @-mentioning people or #-tagging topics. It exists in "Wikidata the dataset" but not in the supporting software infrastructure as such. But in practice it has something rather like types, with supertyping and instantiation, and it shares with us a pretty loose pattern for association types and properties. I think it is close enough that communication is possible :) /cc @vrandezo
#### new comment by 986438 ####
@danbri A few points on Distillery.
- Looks like we'll also need to add an "owner" property, in distillery terms and within some laws of some countries this is called a "proprietor".  This leads to the old Ownership property conundrum that some folks around the internet have voiced concern over in Schema.org in the past...which leads to a comment for Martin and a side discussion below.
-  You'll also want to be more clear on the definition and determine if it is inclusive of a "distilled spirits plant" which is what a distillery is called under USA Code of Federal Regulations http://www.ecfr.gov/cgi-bin/text-idx?SID=e3b4dd0310e0d8d38b225edfff8efc48&amp;node=27:1.0.1.1.15&amp;rgn=div5#27:1.0.1.1.15.1.155.1
-  You will also want to determine and state if a http://pending.webschemas.org/Distillery is inclusive of a "distilled spirits plant that makes fuel rather than beverages". Which is also within laws of some countries such as the USA and what can also be called a "distillery".
@mfhepp The intangible https://schema.org/OwnershipInfo has a way to provide ownership for lots of Things in Schema.org, but it looks like it can only be applied against Products ?  I'd like to see the domain expand to also include businesses and organizations.  A definition such as "A structured value providing information about when a certain organization or person owned a certain product, business, or organization".  An issue needs to be opened against it to discuss this need further. 
For anyone else wanting to participate in the long-tail discussion of the  http://pending.webschemas.org/Distillery , a good primer for the industry in the USA is located here: https://www.ttb.gov/spirits/index.shtml
#### new comment by 986438 ####
@danbri Another good property, I just found out from a friend might be "Total annual output" for the Distillery, which could be collected in PG (Proof Gallons) where he has to report this amount on his TBB forms to the government.
Notes:  PG - A proof gallon is a gallon of liquid at 60 degrees Fahrenheit which contains 50
percent by volume of ethyl alcohol having a specific gravity of 0.7939 at 60 degrees Fahrenheit referred to water at 60 degrees Fahrenheit as unity, or the alcoholic equivalent thereof.
#### new comment by 170265 ####
re "total annual output", @thadguidry - at this point it might be more productive to look at ways of reflecting all of https://www.wikidata.org/wiki/Wikidata:List_of_properties/all into schema.org. Denny and I got some way into this last time we met. This is feeling pretty "long tail"...
#### new comment by 22191904 ####
Hi,
@mfhepp 
Is the best solution to still use http://www.productontology.org/ URIs for more detailled descriptions of an organization (Type)? Or are there better options available at this time? 
#### new comment by 26115203 ####
For any word http://www.productontology.org/  is giving error “ERROR (404): No respective entry available”. Try 	http://www.productontology.org/id/Apple . How should I give wikipedia reference ?
#### new comment by 990840 ####
Canonical URL: http://schema.org/Distillery
Details here: https://pending.schema.org/Distillery 
It works
#### new comment by 671238 ####
it is safe to use productontology URIs for any type that has an entry in Wikipedia - there is a known bug in the service that I will fix asap.
Martin
---------------------------------------
martin hepp
www:  http://www.heppnetz.de/
email: mhepp@computer.org
&gt; Am 01.03.2017 um 14:13 schrieb kaushiknemani &lt;notifications@github.com&gt;:
&gt; 
&gt; For any word http://www.productontology.org/ is giving error “ERROR (404): No respective entry available”. Try http://www.productontology.org/id/Apple . How should I give wikipedia reference ?
&gt; 
&gt; —
&gt; You are receiving this because you were mentioned.
&gt; Reply to this email directly, view it on GitHub, or mute the thread.
&gt; 
#### new comment by 26115203 ####
Thank for your quick response
Regards,
Kaushik Nemani
From: Martin Hepp [mailto:notifications@github.com] 
Sent: Wednesday, March 01, 2017 8:23 PM
To: schemaorg/schemaorg &lt;schemaorg@noreply.github.com&gt;
Cc: kaushiknemani &lt;kaushiik.nemani@gmail.com&gt;; Comment &lt;comment@noreply.github.com&gt;
Subject: Re: [schemaorg/schemaorg] schema.org/Distillery ? (#743)
it is safe to use productontology URIs for any type that has an entry in Wikipedia - there is a known bug in the service that I will fix asap.
Martin
---------------------------------------
martin hepp
www: http://www.heppnetz.de/
email: mhepp@computer.org &lt;mailto:mhepp@computer.org&gt; 
&gt; Am 01.03.2017 um 14:13 schrieb kaushiknemani &lt;notifications@github.com &lt;mailto:notifications@github.com&gt; &gt;:
&gt; 
&gt; For any word http://www.productontology.org/ is giving error “ERROR (404): No respective entry available”. Try http://www.productontology.org/id/Apple . How should I give wikipedia reference ?
&gt; 
&gt; —
&gt; You are receiving this because you were mentioned.
&gt; Reply to this email directly, view it on GitHub, or mute the thread.
&gt; 
—
You are receiving this because you commented.
Reply to this email directly, view it on GitHub &lt;https://github.com/schemaorg/schemaorg/issues/743#issuecomment-283360988&gt; , or mute the thread &lt;https://github.com/notifications/unsubscribe-auth/AY58gzw_LJHB0U5s4ITBwbWBWuREkjpWks5rhYY9gaJpZM4Fv9yw&gt; .  &lt;https://github.com/notifications/beacon/AY58g7BoHOALKXmoxxU3ZtUqVdkmJEBkks5rhYY9gaJpZM4Fv9yw.gif&gt; 
</t>
  </si>
  <si>
    <t>Represent release state of an extension</t>
  </si>
  <si>
    <t xml:space="preserve">Currently (v2.1) all extensions are described as (This is an initial exploratory release.)
Need a way to define the state of an extension in its rdfa file - schema:softwareVersion already being added to these files - and then represented on screen.
States include : released, exploratory release, released with proposed new/changed terms, etc.  - may need some thought on how to track new terms in an already released extension. 
</t>
  </si>
  <si>
    <t xml:space="preserve">#### new comment by 170265 ####
Yeah - we have some related issues around per-term metadata too - https://github.com/schemaorg/schemaorg/issues/465 still needs wrapping up. 
</t>
  </si>
  <si>
    <t>tree structures (JSON-LD)</t>
  </si>
  <si>
    <t xml:space="preserve">I wonder how to build things like an outline. It would be very similar to ItemList and ListItem, but it feels like breaking something to give a ListItem "childnodes" with itemListElement. I'd rather do an extension and introduce NodeTree, TreeNode and nodeTreeElement. Opinions?
</t>
  </si>
  <si>
    <t xml:space="preserve">#### new comment by 4428660 ####
At this very moment I'm adding ItemList markup to a restaurant menu page. The menu is divided into categories, but the first category is often unlabelled.
Though, this might be a different problem since this menu probably should be a btree and not in this weird structure.
</t>
  </si>
  <si>
    <t>Article Schema :: Keywords::Text</t>
  </si>
  <si>
    <t xml:space="preserve">I'm requesting that https://schema.org/Article =&gt; Keywords have the possibility to link to some sort of schema that describes this as a set of articles related to a specific taxonomy. Such as WordPress Tag pages.
PrestaShop has a keywords option to collect products into a specific taxonomy as well. Would that be a CollectionPage?
</t>
  </si>
  <si>
    <t xml:space="preserve">#### new comment by 4692272 ####
+1 to allowing a taxonomy for keywords. I would add we should do it for Thing &gt; category as well.
</t>
  </si>
  <si>
    <t>Add publications property</t>
  </si>
  <si>
    <t xml:space="preserve">We would like to have a property to link a Person, Event, Action, Organization (maybe just `schema:Thing` should  be used as "domain") to a list of publications published by a person/organization or in the context of an event or action.
(This property would be similar to but more general than [`foaf:publications`](http://xmlns.com/foaf/spec/#term_publications).)
Example use case:
The [OER worldmap](https://oerworldmap.org/) ([GitHub](https://github.com/hbz/oerworldmap)) started collecting information on organizations, persons, events and projects (actions) in the context of Open Educational Resources (OER). It is making heavy use of schema.org (see e.g. the embedded JSON-LD on [this page](https://oerworldmap.org/resource/urn:uuid:10a0c842-2fa6-11e5-a60f-001999ac7927). I am currently adding the [OER Africa](http://www.oerafrica.org/) project and would like to add a link to their [publications page](http://www.oerafrica.org/about-us/our-resources-and-publications) e.g. like this (snippet, the property in question being in the last line):
``` javascript
{
   "name" : [
      {
         "@value" : "OER Africa",
         "@language" : "en"
      }
   ],
   "@type" : "Action",
   "url" : "http://www.oerafrica.org",
   "startTime" : "2008",
   "publications": "http://www.oerafrica.org/about-us/our-resources-and-publications",
}
```
We will also need this when linking a personal profile to a publications list in the future.
</t>
  </si>
  <si>
    <t xml:space="preserve">#### new comment by 13315406 ####
Just checking your description as this sounds like a conflation of several requirements.
Firstly:
From the Person/Organization point of view, are you looking for the inverse of the created, author, contributor, etc. properties from CreativeWork that [if you were responsible for the markup] you would have defined for each publication?
Secondly:
Looking at Event.  Are you looking for a property, similar to workPerformed, that would reference workPresented, or workProduced, or productProduced, or even thingProduced?
Also wondering at your use of Action, to define the project.  The OER Africa seems more Organization-like than Action-like to me.
~Richard
#### new comment by 13315406 ####
Further thinking about this, and if my first Person/Organization understanding is correct, a property of 'created', or 'produced' with a range of Thing and a domainIncludes of Person and Organization would fit the requirement.
This would raise a couple of issues such as:
- Inverse properties not normally being encouraged - however in the case of publications and other things, described elsewhere and having no direct connection to the person/organization being described, I suggest this might be acceptable.
- For Organzation there maybe conflicts with Product style things and requirements to describe things that an organization produces, manufactures, or potentially produces as well as what the have produced.
A similar pattern may then work for Event.
~Richard
#### new comment by 160292 ####
@RichardWallis You are right that the use cases might better be covered by more than one property but I am not yet sure about this.
&gt; From the Person/Organization point of view, are you looking for the inverse of the created, author, contributor, etc. properties from CreativeWork that [if you were responsible for the markup] you would have defined for each publication?
This definitely holds for person. For organizations, I was also thinking about something like an "institutional bibliography" where creators are persons affiliated with or payed by the organisation but the organisation itself wouldn't be listed as creator. Thus, an inverse property of creator or similar wouldn't fit.
&gt; Looking at Event. Are you looking for a property, similar to workPerformed, that would reference workPresented, or workProduced, or productProduced, or even thingProduced?
I was thinking about the papers of a conference that e.g. might be published on an OA repository and the slides that might be published on slideshare or similar with the conference organizers wishing to link the event to both.
&gt; Also wondering at your use of Action, to define the project. The OER Africa seems more Organization-like than Action-like to me.
You are right. It was submitted to us like this and we might adjust this before publication. (Just think about it as an organization and you have a good example for the organization use case where the org actually isn't creator of all resources.) It often is quite hard to type the different initiatives. For many things you don't know whether it is an organization, a project, a service, a community or many of these...
#### new comment by 13315406 ####
OK so let's start with Person - new properties 'created'  (range Thing?) &amp; 'contributedTo' (range CreativeWork?, Event?, Action?, or just Thing?) would cover most of  the use cases.
Those would also cover Organization, where the organization fulfills those specific roles too.
&gt; _where creators are persons affiliated with or payed by the organisation but the organisation itself wouldn't be listed as creator_
My initial thoughts on this are that if the Person is the creator and the person is a memberOf the Organization you have bases covered.  
But then your "_institutional bibliography_" example made me think of a use of the new in bib.schema.org [Collection](bib.Schema.org/Collection) with hasPart referencing the publication(s) and sourceOrganization referencing the organization/institution in question.
~Richard
#### new comment by 170265 ####
It sounds more like [foaf:publications](http://xmlns.com/foaf/spec/#term_publications) than the inverse of author/creator/publisher, a pointer to a page that describes the publications.
#### new comment by 10659693 ####
Perhaps this?
schema:publications a rdf:Property;
                schema:domainIncludes schema:ProfilePage;
                schema:rangeIncludes schema:CollectionPage;
                .
&lt;profilePageURI&gt; a schema:ProfilePage;
                schema:about [
                                a schema:Person;
                                schema:name “John Smith”;
                                # etc.
];
                schema:publications &lt;collectionPageURI&gt;.
All the publications could then be listed on the schema:CollectionPage, along with statements declaring the specific relationship between the person/organization and the CreativeWork(s) (schema:author, schema:illustrator, schema:publisher, etc.)
Jeff
From: Dan Brickley [mailto:notifications@github.com]
Sent: Friday, August 14, 2015 2:01 PM
To: schemaorg/schemaorg
Subject: Re: [schemaorg] Add publications property (#736)
It sounds more like foaf:publicationshttp://xmlns.com/foaf/spec/#term_publications than the inverse of author/creator/publisher, a pointer to a page that describes the publications.
—
Reply to this email directly or view it on GitHubhttps://github.com/schemaorg/schemaorg/issues/736#issuecomment-131195793.
#### new comment by 13315406 ####
Not liking plurals I was thinking about a 'publication' property for
Person/Organization with a range of CreativeWork.  Unfortunately publication
http://schema.org/publication is already used in a way that I don't think
we could tweak to fit this requirement as well.
So what about:
schema:produced a rdf:Property;
schema:domainIncludes schema:Person, scghema:Organization;
schema:rangeIncludes schema:CreativeWork;
.
That would enable you to relate to individual schema:CreativeWorks(s), or
schema:Collection(s) or schema:CollectionPage(s)
~Richard
On Fri, Aug 14, 2015 at 7:10 PM, Jeffrey Young notifications@github.com
wrote:
&gt; Perhaps this?
&gt; 
&gt; schema:publications a rdf:Property;
&gt; schema:domainIncludes schema:ProfilePage;
&gt; schema:rangeIncludes schema:CollectionPage;
&gt; .
&gt; 
&gt; &lt;profilePageURI&gt; a schema:ProfilePage;
&gt; schema:about [
&gt; a schema:Person;
&gt; schema:name “John Smith”;
&gt; 
&gt; # etc.
&gt; 
&gt; ];
&gt; schema:publications &lt;collectionPageURI&gt;.
&gt; 
&gt; All the publications could then be listed on the schema:CollectionPage,
&gt; along with statements declaring the specific relationship between the
&gt; person/organization and the CreativeWork(s) (schema:author,
&gt; schema:illustrator, schema:publisher, etc.)
&gt; 
&gt; Jeff
&gt; 
&gt; From: Dan Brickley [mailto:notifications@github.com]
&gt; Sent: Friday, August 14, 2015 2:01 PM
&gt; To: schemaorg/schemaorg
&gt; Subject: Re: [schemaorg] Add publications property (#736)
&gt; 
&gt; It sounds more like foaf:publications&lt;
&gt; http://xmlns.com/foaf/spec/#term_publications&gt; than the inverse of
&gt; author/creator/publisher, a pointer to a page that describes the
&gt; publications.
&gt; 
&gt; —
&gt; Reply to this email directly or view it on GitHub&lt;
&gt; https://github.com/schemaorg/schemaorg/issues/736#issuecomment-131195793&gt;.
&gt; 
&gt; —
&gt; Reply to this email directly or view it on GitHub
&gt; https://github.com/schemaorg/schemaorg/issues/736#issuecomment-131197538
&gt; .
#### new comment by 576174 ####
Singluar possibilities
- publicationList
- listofPublications
#### new comment by 10659693 ####
Couldn’t the list of publications simply be treated as a schema:ProfilePage? The relationship between that that and the person/organization could then be expressed using schema:about in one direction and schema:url in the other. No new vocabulary would be needed.
Jeff
From: Owen Stephens [mailto:notifications@github.com]
Sent: Friday, August 14, 2015 3:18 PM
To: schemaorg/schemaorg
Cc: Young,Jeff (OR)
Subject: Re: [schemaorg] Add publications property (#736)
Singluar possibilities
-   publicationList
-   listofPublications
—
Reply to this email directly or view it on GitHubhttps://github.com/schemaorg/schemaorg/issues/736#issuecomment-131213039.
#### new comment by 160292 ####
I like @ostephens suggestion `publicationList`. @realworldobject's proposal wouldn't work for us. We already use `schema:url` for indicating a homepage and, thus, need a specific property.
#### new comment by 429987 ####
I dislike the "list" approach because lists (ordered or not) are cumbersome to deal with when graph representations are serialized. A _general_ term along the lines of `foaf:made` is a simpler way of handling this issue IMO.
Just to put this out there, another way of looking at this issue, although not simpler, is through qualified relations.
#### new comment by 23151 ####
What is the status of this? As this implemented somehow? My use case is similar to @acka47 I need need the inverse of `author` for `CreativeWork`, and I would like to see this as a new property instead of using `@reverse`.  I have no strong preference for the name of the property, could be for example `authored`. I wouldn't use this property for the inverse of `editor` or `contributor` - these are less important use cases for me, so I might not need `contributed`.
#### new comment by 170265 ####
Status is that our discussion above fizzled out. Maybe we can revisit and try grounding it in a specific markup example which we'll then improve to make a schema.org version?
#### new comment by 23151 ####
Using real-life data from DataCite:
```
{
  "@context": "http://schema.org",
  "@type": "Person",
  "@id": "http://orcid.org/0000-0003-0902-4386",
  "givenName": "Tom",
  "familyName": "Demeranville",
  "name": "Tom Demeranville",
  "authored": [
    {
      "@type": "ScholarlyArticle",
      "@id": "https://doi.org/10.6084/m9.figshare.4216323",
      "additionalType": "Paper",
      "name": "Project Identifiers",
      "description": "Presentation given at the PIDapalooza conference Reykjavik 9 November 2016.",
      "keywords": "80610 Information Systems Organisation",
      "dateCreated": "2016-11-08",
      "datePublished": "2016",
      "dateModified": "2016-11-16",
      "schemaVersion": "http://datacite.org/schema/kernel-3",
      "publisher": {
        "@type": "Organization",
        "name": "Figshare"
      },
      "provider": {
        "@type": "Organization",
        "name": "DataCite"
      }
    },
    {
      "@type": "ScholarlyArticle",
      "@id": "https://doi.org/10.5438/7885",
      "additionalType": "Report",
      "name": "Technical Considerations for an Organization Identifier Registry",
      "description": "Organizational identifiers are needed to help solve the affiliation use case in scholarlycommunication, i.e., which research outputs are produced by researchers affiliated to aparticular institution. Organizations need to be involved in changes to the organization identifierand associated metadata, including splitting or merging of organizations, and information aboutsub-organizations. Organizational identifiers must follow established best practices forpersistent identifiers, including the linking to other organization identifiers and other resources inthe metadata. This paper was prepared jointly by Crossref, DataCite, and ORCID andsummarizes technical use cases for an organizational identifier system, and our understandingof priorities based on community consultations carried out over the course of the past year.",
      "datePublished": "2016",
      "schemaVersion": "http://datacite.org/schema/kernel-4",
      "publisher": {
        "@type": "Organization",
        "name": "ORCID"
      },
      "provider": {
        "@type": "Organization",
        "name": "DataCite"
      }
    }
  ]
}
```
#### new comment by 3465331 ####
At ORCID our data is Person centric, so we would love to see some kind of attribution property from Person to CreativeWork.  We're not overly concerned about the name but  "created" or "contributedTo" makes the most sense to me as it's more general purpose than "authored".  That said, I know Datacite have different meanings for contributor and creator, so would be happy with either.
Here's an example Person I mocked up a couple of days ago, as it would appear if I modelled it without this property:
           {"@context": "http://schema.org",
           "@type": "Person",
           "@id" : "https://orcid.org/1234",
            "email": "mailto:jane-doe@xyz.edu",
            "name": "Jane Doe",
            "givenName": "Jane",
            "familyName": "Doe",
            "alternateName" : "J Doe",
            "description" : "My bio would go here",
            "address":{
            },
           "@reverse": {
           	"contributor": [
              {
                "@type": "CreativeWork",
                "@id" : "http://doi.org/10/1",
                "identifier" : {
                	"@type": "PropertyValue",
                  "propertyID": "PMCID",
                  "value": "1234"
                	},
                "name": "A journal article"
              },
              {
                "@type": "Dataset",
                "@id" : "http://doi.org/10/2",
                "name": "A dataset"
              }
            ],
            "funder":{ 
              "@type": "Organization",
              "@id" : "http://doi.org/10/3",
                "name": "My funder",
                "alternateName" : "the grant name",
                "identifier" : [{
                  "@type": "PropertyValue",
                  "propertyID": "Fundref",
                  "value": "http://doi.org/10/3"
                  },{
                  "@type": "PropertyValue",
                  "propertyID": "GrantNumber",
                  "value": "abcd"
                  }]
            }},
            "affiliation":{
            	"@type": "Organization",
              "name": "My employer",
              "identifier" : {
                	"@type": "PropertyValue",
                  "propertyID": "RINGGOLD",
                  "value": "1234"
                	}
            },
            "alumniOf":{
              "@type": "Organization",
              "name": "My education provider",
              "identifier" : {
                "@type": "PropertyValue",
                "propertyID": "RINGGOLD",
                "value": "4321"
                }
            }
          }
As you can see, we have to reverse the relationships to CreativeWorks and Funders (which is a different discussion).  One of the side effects of using @reverse is that it is easy to misinterpret.  Things like the structured data testing tool see this metadata as representing two CreativeWorks and a funding organisation, rather than a person who's contributed to things and been paid to do it.
#### new comment by 23151 ####
DataCite (and Dublin Core) distinguish between author/creator and contributor, and schema.org does as well. I think the reverse properties could therefore be called `authored` and `contributed` respectively.
#### new comment by 160292 ####
+1 for adding inverse properties. Instead of `authored` I think `created` is more important as it is the general property. `contributed` is also practical.
</t>
  </si>
  <si>
    <t>Why is DownloadAction under TransferAction instead of ConsumeAction?</t>
  </si>
  <si>
    <t xml:space="preserve">Currently, http://schema.org/DownloadAction is a subtype of http://schema.org/TransferAction. It's properties http://schema.org/fromLocation and http://schema.org/toLocation assume we are downloading to/from a physical location.
It would seem more logical to move DownloadAction below ConsumeAction as it seems more akin to http://schema.org/ViewAction than SendAction.  /cc @samuelgoto
</t>
  </si>
  <si>
    <t>InsertAction appears to have lost the ability to specify position</t>
  </si>
  <si>
    <t xml:space="preserve">There does not appear to be a way to specify the position for an http://schema.org/InsertAction.
The description states:
&gt; The act of adding at a specific location in an ordered collection.
The only remotely appropriate property for position is http://schema.org/toLocation, but that expects an http://schema.org/Place, not an integer as I would expect.
To further confuse things, the example uses `objectLocation`, which does not exist.
I am not sure if InsertAction had http://schema.org/position as a property, but perhaps it should and we should remove `toLocation` from InsertAction.
/cc @samuelgoto
</t>
  </si>
  <si>
    <t>Need Specification for Holidays Store is Closed</t>
  </si>
  <si>
    <t xml:space="preserve">There is currently no way I can see for when a store is closed. I work at a hospital which runs a store through our donation foundation. The store is closed on specific days during the year, eg. Christmas Day, New Year's Day, etc.
I don't see any valid way to identify this equally important information because the focus is on specifying the Hours of Operation or the days/times when a store is open. 
I would recommend adding something along the lines of:
`&lt;div vocab="http://schema.org/" typeof="Store"&gt;`
`&lt;h1 property="name"&gt;`XYZ Store`&lt;/h1&gt;`
`&lt;h2&gt;`Opening hours`&lt;/h2&gt;`
...
......
`&lt;h2&gt;`Store Closed On:`&lt;/h2&gt;`
`&lt;ul&gt;`
   `&lt;li property="openingHoursSpecification"  typeof="OpeningHoursSpecification"&gt;`
      `&lt;span property="storeClosed" content="2013-12-25"&gt;`Christmas Day (Dec. 25)`&lt;/span&gt;`
  `&lt;/li&gt;`
  `&lt;li property="openingHoursSpecification"  typeof="OpeningHoursSpecification"&gt;`
        `&lt;span property="storeClosed" content="2014-01-01"&gt;`New Year's Eve (Jan. 1)`&lt;/span&gt;`
   `&lt;/li&gt;`
`&lt;/ul&gt;`
`&lt;/div&gt;`
</t>
  </si>
  <si>
    <t xml:space="preserve">#### new comment by 6901294 ####
Related: #372
</t>
  </si>
  <si>
    <t>Document release/versioning info for core + extensions (and nquad dumps)</t>
  </si>
  <si>
    <t xml:space="preserve">I have been looking at ways to improve our releases, so that it is clear just what state the vocabulary was in at each point in time. There are some N-Quad files under data/releases/ and a utility in scripts/data/rdfa2nq which will emit quads given one of our RDFa files.
To validate this exploration I have imported an aggregate of the v2.1 release into a SPARQL database at Dydra.com:
http://dydra.com/danbri/schema-quads/@query#graphs-and-terms
In this experimental representation,
- triples in the core get a quad named graph URI based on a release, e.g. http://schema.org/versions/2.1/
- triples from extension files (are aggregated then) get a quad like http://auto.schema.org/#v2.1
- we continue the practice from v2.0 and v2.1 of not currently including extension triples in a the 'schema-all.nt' per-release dumps.
- we don't know yet whether hosted extensions will be on a release/update/edit cycle coupled to the core, or independent.
- whether, where or how to link these from the public site. access is via Github raw links currently.
Links:
Github view of a single release dump file:
-  https://raw.githubusercontent.com/schemaorg/schemaorg/master/data/releases/2.1/all-layers.nq
</t>
  </si>
  <si>
    <t xml:space="preserve">#### new comment by 170265 ####
Here is a slightly more powerful example:
http://dydra.com/danbri/schema-quads/@query#core-touches-extension
&gt; SELECT DISTINCT  \* {
&gt; GRAPH ?xg {?a rdfs:subClassOf ?b ; http://schema.org/isPartOf ?ext  }
&gt; GRAPH http://schema.org/version/2.1/ {?b a rdfs:Class }
&gt; }
It asks for cases where an extension contains a declaration for a type that is a subtype declared in the core according to release v2.1.
The rough expectation here is that we can come up with a release/versioning model that allows a quad store to capture "the view according to this release". We will want to ask questions like "when was MedicalEntity moved to an extension?", "when was 'actors' marked as superseded", etc.
</t>
  </si>
  <si>
    <t>Populate meta description with item description</t>
  </si>
  <si>
    <t xml:space="preserve">Currently all schema.org pages carry the same `&lt;meta&gt;` description.
Person - schema.org
http://schema.org/Person
`&lt;meta name="description" content="Schema.org is a set of extensible schemas that enables webmasters to embed structured data on their web pages for use by search engines and other applications." /&gt;`
Thesis - bib.schema.org
https://bib.schema.org/Thesis
`&lt;meta name="description" content="Schema.org is a set of extensible schemas that enables webmasters to embed structured data on their web pages for use by search engines and other applications." /&gt;`
This is not helpful for any data consumer that uses the `&lt;meta&gt;` description to provide users with a description in things like snippets (most notably search engines and social media networks), as the current boilerplate description does not describe any page specifically.
A better - and probably relatively easy - method of populating the meta description would be to use the item description.
Person - schema.org
http://schema.org/Person
`&lt;meta name="description" content="A person (alive, dead, undead, or fictional)." /&gt;`
inSupportOf - bib.schema.org
https://bib.schema.org/inSupportOf
`&lt;meta name="description" content="Qualification, candidature, degree, application that Thesis supports." /&gt;`
A slightly more sophisticated method of populating the value for `content` would prefix this with basic item information.
Person - schema.org
http://schema.org/Person
`&lt;meta name="description" content="The schema.org type Person. A person (alive, dead, undead, or fictional)." /&gt;`
inSupportOf - bib.schema.org
https://bib.schema.org/inSupportOf
`&lt;meta name="description" content="The bib.schema.org property inSupportOf. Qualification, candidature, degree, application that Thesis supports." /&gt;`
InStock - schema.org
https://schema.org/InStock
`&lt;meta name="description" content="The schema.org enumeration inStock. Indicates that the item is in stock." /&gt;`
</t>
  </si>
  <si>
    <t xml:space="preserve">#### new comment by 170265 ####
Yeah, this has been a quiet embarrassment for a while. I think a precursor to fixing it is either introducing substructure to our definitions (since some are large, and have hypertext etc.), or at least having a quick python function that pulls out and cleans up the first sentence or paragraph.  Another usecase for this is http://schema.org/docs/tree.jsonld - a JSON view of the type tree - which currently uses crude truncation to get a brief description of each type term.
#### new comment by 170265 ####
@RichardWallis maybe this sits alongside all the other little TODOs around in-page RDFa?
#### new comment by 13315406 ####
Long descriptions should probably be truncated to say the first paragraph?
#### new comment by 1033730 ####
@RichardWallis First paragraph works.  Conversely one could arbitrarily truncate based on character count (156 characters is what's commonly displayed by Google).  Not too much of an issue one way or another, as search engines will truncate anyway.
</t>
  </si>
  <si>
    <t>modelDate</t>
  </si>
  <si>
    <t xml:space="preserve">Please consider changing to modelYear
Additionally, please refer to #721 for similar proposal.
Another historical layer for discussion - https://groups.google.com/forum/#!topic/freebase-discuss/xy08q_9A8ng
</t>
  </si>
  <si>
    <t xml:space="preserve">#### new comment by 170265 ####
Thanks. This is for http://auto.schema.org/modelDate /cc @mfhepp 
</t>
  </si>
  <si>
    <t>Payload vs. Gross Vehicle Weight Rating</t>
  </si>
  <si>
    <t xml:space="preserve">Please consider http://auto.schema.org/payload to include subclass tongueWeight and trailerWeight.  Also, where can Gross Vehicle Weight Rating - GVWR - be incorporated or substituted?  
evidence - https://en.wikipedia.org/wiki/Gross_vehicle_weight_rating ; http://www.onlinetowingguide.com/guidelines/gvwr.html
</t>
  </si>
  <si>
    <t xml:space="preserve">#### new comment by 8111925 ####
As for the GVWR - it seems that the payload description mentions that total weight can be provided with weight and payload mixture. I believe having GVWR as a separate property might give some benefits for vans/trucks rather than for cars as usually limits of the allowed GVWR are much above of the cars weight.
As for the tongueWeight and trailerWeight - I don't think it is correct to have those two as a subproperty (I believe you had that in mind rather than subclass) of the payload - payload is a weight of the cargo/persons without a weight of the vehicle, while the other attributes inclide weight of the trailer/tongue. This could cause a logical mismatch.
</t>
  </si>
  <si>
    <t>vehicleModelDate</t>
  </si>
  <si>
    <t xml:space="preserve">Please consider changing to vehicleModelYear
evidence:
http://www.nhtsa.gov/webapi/Default.aspx?Recalls/API/83
http://www.mmucctraining.us/Element/V6
</t>
  </si>
  <si>
    <t xml:space="preserve">#### new comment by 8111925 ####
I'm somehow confused with overlapping description for vehicleModelDate and modelDate. If both are describing same, one should be dropped, I though that one of these would describe the manufacturing date, but there is also productionDate.
As for using year only - indeed models are bound to the year usually. I cannot recall any situation when a model was released twice same year as this would the only situation to leave date instead of year.
Still there might be no harm in having a range that allows complete date - someone might want to provide a complete release date.
</t>
  </si>
  <si>
    <t>Search not including terms from extensions</t>
  </si>
  <si>
    <t xml:space="preserve">A search for 'MotorizedBicycle' returns no results
A search for 'Audiobook' returns the Book page, only because it mentions Audiobook as a subtype in an extension
</t>
  </si>
  <si>
    <t xml:space="preserve">#### new comment by 13315406 ####
This appears to be mostly fixed.  
Checks of bib types and auto types were all successful, except for 'MotorizedBicycle' which, although referenced, its type page is not in results.
@danbri Did you do anything specific to fix this or has the effect naturally happened? 
</t>
  </si>
  <si>
    <t>Schema.org site markup has accessibility issues that need fixing</t>
  </si>
  <si>
    <t xml:space="preserve">1) full.html lists
The giant hierarchy of nested lists in http://schema.org/docs/full.html (where list items contain sub-lists) is poorly presented in (some? all?) screen readers. Reported by @LjWatson:
&gt; The trouble with the full schema hierarchy is that screen readers don’t have an efficient means of 
&gt; navigating through complex nested lists. Specifically, they have no way of moving from one li in a 
&gt;  parent list to the next, without traversing all the child/grand-child/great-grand-child lists (and all their li) &gt; in between.
&gt; 
&gt; The full schema hierarchy has lists nested up to five deep. So for example, to get from Action to
&gt; CreativeWork, means navigating down through multiple nested lists – which collectively contain over 
&gt; 100 individual list items. That’s a lot of key presses!   It would be good if the hierarchy could be made 
&gt; interactive perhaps – so the branches could be expanded/collapsed. An example of the kind of thing 
&gt; I’m thinking of is: http://hanshillen.github.io/jqtest/#goto_tree
2) tables in per-term pages
"Unhappy that the "tab-panel" on http://Schema.org  isn't accessible :( https://schema.org/Product  because no hrefs on the anchors. sadpanda", reported in https://twitter.com/stommepoes/status/625928819619307520
3.) selection CSS issue - see https://github.com/schemaorg/schemaorg/issues/1381
/cc @RichardWallis 
</t>
  </si>
  <si>
    <t xml:space="preserve">#### new comment by 170265 ####
Nearby: https://github.com/schemaorg/schemaorg/issues/177 (this will let us compose URLs that point to specific examples, and then per-format versions of examples).
#### new comment by 3501033 ####
For the tabs, there is a whole lot that could be done to improve accessibility for keyboard users and screen reader users. The basic design pattern goes something like this:
```
&lt;ul role="tablist" class="selectors"&gt;
&lt;li role="presentation"&gt;
&lt;a href="#html-panel" id="html-
tab" role="tab" aria-selected="true" aria-controls="html-panel"&gt;Without markup&lt;/a&gt;
&lt;/li&gt;
&lt;li role="presentation"&gt;
&lt;a href="#microdata-panel" id="microdata-tab" aria-selected="false" aria-controls="microdata-panel" tabindex="-1"&gt;Microdata&lt;/a&gt;
&lt;/li&gt;
...
&lt;/ul&gt;
&lt;div id="html-panel" role="tabpanel" aria-hidden="false" aria-labelledby="html-tab"&gt;&lt;pre&gt;...&lt;/pre&gt;&lt;/div&gt;
&lt;div id="microdata-panel" role="tabpanel" aria-hidden="true" aria-labelledby="microdata-tab"&gt;&lt;pre&gt;...&lt;/pre&gt;&lt;/div&gt;
```
The basic overview of what's going on is...
The tablist, tab and tabpanel roles provide semantics for screen readers. There is no native HTML to represent a set of tabs, so screen readers need this information to correctly interpret the visual metaphor.
Elements with the tab role must be children of the element with the tablist role. The presentation role on the `&lt;li&gt;` removes the list item from the semantic equation, whilst leaving behind plain HTML as a fallback.
The collection of tabs should represent a single tab stop (for people navigating content using the tab key). The `&lt;a&gt;` element is focusable by default, so setting tabindex="-1" on all but the currently selected tab will remove the rest from the tab order.
The aria-selected attribute should be set to "true" on the currently selected tab, and to "false" on the rest. This indicates to screen reader users which tab is currently selected.
The aria-controls attribute establishes a relationship between the tab and the tabpanel (where no relationship is evident in the DOM). This tells screen readers which chunk of content is controlled by the tab.
The href on the `&lt;a&gt;` points to the corresponding element with the tabpanel role. This makes sure the tab can be interacted with using a keyboard (irrespective of whether a screen reader is enabled or not). It's also good fallback in the event that JavaScript is not available.
The aria-hidden attribute (when set to "true") removes the content from the browser's accessibility tree (hiding it from screen readers). Set this to "false" for the currently selected tab, and to "true" for the rest. This should be associated with the visual display of the content.
The aria-labelledby attribute associates the tabpanel with its corresponding tab. It provides an accessible name for the tabpanel, so screen reader users know that the panel content relates to the tab they just selected.
Keyboard interaction... When focus is on one of the tabs in the tablist, the right/up keys should move focus to the next tab. The left/down keys should move focus to the previous tab. It should be possible to move continuously through the tabs in a single direction, with focus looping around from one end of the collection to the other.
A tab may be selected (and the corresponding tabpanel displayed) when focus is moved to the tab. Alternatively it may be selected using the enter key. FWIW I prefer it to be selected on focus, but it's entirely subjective.
This jQuery UI example is essentially the right idea (although I wouldn't use the aria-expanded attribute as they have):
https://jqueryui.com/tabs/
#### new comment by 136210 ####
@LjWatson I'm sorry but there's one thing that causes a lot of headache here...
quote "Keyboard interaction... When focus is on one of the tabs in the tablist, the right/up keys should move focus to the next tab. "
When I'm using keyboard, I need my up and down arrows to be able to scroll the page up and down when reading a long panel.  This has prevented me from reading whole panels before as they go offscreen and to scroll down I have to first get out of the whole panel group, get my focus back on the page somewhere, and then shift-tab back and try again. (and yeah it was a site using a jQuery version, not sure how new/old it was)
Can't we at least only highjack the left and right arrows??
(or, require enter to select a tab, but like you I also like focus to do it, feels more obvious and natural)
#### new comment by 3501033 ####
@StommePoes 
Implementing left/right key support alone would work I should think.
#### new comment by 13315406 ####
Applied accessibility enhancements to tabs for examples on term pages and the full listing page in a development version for comment:
- http://sdo-access.appspot.com/Book#examples
- http://sdo-access.appspot.com/docs/full.html
If comments are positive would duplicate full listing enhancements on to the version specific full release pages (eg. http://schema.org/version/2.1/)
/cc @chaals @LjWatson @danbri 
#### new comment by 136210 ####
In Book#examples, when I'm here (http://stommepoes.nl/work/examples_screenshot.jpg alt="screenshot of the page where my focus is on the first panelgroup and the panel goes offscreen"), if in Firefox I turn on caret navigation I could move my cursor in there but otherwise, I can't read the rest of a selected panel; tabbing out of the panel so I can do some scrolling in this case won't work because I end up in another tab-panel, so my up-arrow gets eaten there too. 
I can't say for certain that only listening for left-right keys (for panel selection) is the right solution, it could be that there is another, obvious method of moving my scroll down, but right now I have to reach for a mouse in most browsers (and yay I have a mouse, but if I didn't?). So while I want to recommend letting me scroll down the page with arrow keys, I worry that that's really me not being aware of some other method (and I don't mean pageDown/Up, those go too far). I'll see if I can get someone else to have a look.
Also the role presentation on the anchor itself... might make problems, presentation says to AT "ignore whatever role this element ever had" and personally I'd go with @LjWatson's where the list items get role-presentation (so that we don't have "list-items" anymore) and use the tab role on the anchors. 
Very awesome that these are added with JS, it's totally usable without, love it.
Honestly as a lazy developer I'm often going to Schema pages I've already been to just to jump to the examples... possibility of adding a skip link? You can hide them from mousers and everyone else by setting them offscreen and letting them show on :focus, which only keyboarders will ever do.
#### new comment by 170265 ####
Hmm - I just tried browsing (current and this new one) with JS turned off, and I can't click on the tabs to see the examples, e.g. in http://sdo-phobos.appspot.com/Event - is there some wholesome modern way it can be made to work for JS-free browsing too?
#### new comment by 136210 ####
The Event page has "anchors" but because they're missing hrefs, they are in most browsers not even focsuable, therefore not usable. I guess if you really wanted to avoid hrefs, they'd have to be made into &amp;lt;button&amp;gt;s. But...
The Book#examples link above however has the base (pre-JS) markup with the anchors acting like in-page skip links -- that is, they have href's pointing to the id's of their own "panel". They are focusable and clickable and can visually move the screen \* and in-browser move the keyboard on-page focus to the correct example *. My only issue currently with the no-js version of Book#examples is that the rendered basic font size is calculated to 9px. 
Someone on the team has seriously good eyes it seems! : P 
*except Blink browsers due to a bug and IE might have issue there too, since pre and div aren't naturally focusable elements. Could be fixed for those laggers with a tabindex="-1" on the panelly elements, and let JS just remove all that.
#### new comment by 3501033 ####
@Danbri
If you use the design pattern I mentioned before, you'll have the underlying HTML structure you need for a JS-free experience.
If JS isn't available you'll need to make all of the tab panels visible - so the anchors (tabs) act as shortcuts to each of them on the page.
#### new comment by 170265 ####
Thanks @LjWatson ! @RichardWallis has been investigating. Care to try that, Richard?
#### new comment by 13315406 ####
Will do - My updated tabs version was an out-of-the-box solution from JQuery which with the dependency on JS, and the scrolling issues identified by @StommePoes, has given us a 'different but no better' answer. 
I will revisit this, having rebased the code against the imminent 2.2 release.
Meanwhile, any more comments regarding the tree implementation on http://sdo-access.appspot.com/docs/full.html?  
~Richard.
/cc @danbri, @LjWatson 
</t>
  </si>
  <si>
    <t>schema.org URLs should resolve the HTTPS form</t>
  </si>
  <si>
    <t xml:space="preserve">Currently any schema.org is equally retrievable as HTTP or HTTPS.  For example, both of these URLs return a 200 response header:
https://schema.org/Offer
http://schema.org/Offer
Long-standing best practices for canonicalization would see a page resolve under one, and only one, URL, with the non-canonical URL resolving to the canonical form.
This first and foremost because search engines index the HTTP and HTTPS versions, where both return a 200 (and where there are no certificate issues for HTTPS) as separate URLs.
While the issues that arise from permitting dual protocol URLs are, indeed, chiefly related to a sub-standard presence in the search engines (due to the generation of duplicate content, split link popularity, and similar issues), there's no demonstrable _benefit_ I know of for supporting dual protocol URLs.
It's worth noting, too, that because of their preference for HTTPS (http://bit.ly/1DtYcGA), Google has for some time being providing searchers with the HTTPS form of HTTP URLs, whereas Bing and Yandex (from a spot check) are directing searchers to the HTTP form - meaning that markup that originates on a copy/paste from the address bar following on a search is going to result in an arbitrary choice of protocols.
Accordingly, I propose that the HTTP form of schema.org URLs be 301 redirected to the HTTPS form.  An acceptable alternative (although one that would make Google a sad panda) would be 301 in the opposite direction.
The bottom line is that (at least IMO) schema.org shouldn't leave it to chance which version of a URL search engines serve to users, as there's no need for that ambiguity.
</t>
  </si>
  <si>
    <t xml:space="preserve">#### new comment by 10039226 ####
Could not agree more.
I second that proposal, as I am sure do many!  I have recently seen some significant errors in this regard.  (Which may have been due to other errors earlier today)
&gt; On Aug 6, 2015, at 4:37 PM, Aaron Bradley notifications@github.com wrote:
&gt; 
&gt; Currently any schema.org is equally retrievable as HTTP or HTTPS. For example, both of these URLs return a 200 response header:
&gt; https://schema.org/Offer https://schema.org/Offer
&gt; http://schema.org/Offer http://schema.org/Offer
&gt; Long-standing best practices for canonicalization would see a page resolve under one, and only one, URL, with the non-canonical URL resolving to the canonical form.
&gt; 
&gt; This first and foremost because search engines index the HTTP and HTTPS versions, where both return a 200 (and where there are no certificate issues for HTTPS) as separate URLs.
&gt; 
&gt; While the issues that arise from permitting dual protocol URLs are, indeed, chiefly related to a sub-standard presence in the search engines (due to the generation of duplicate content, split link popularity, and similar issues), there's no demonstrable benefit I know of for supporting dual protocol URLs.
&gt; 
&gt; It's worth noting, too, that because of their preference for HTTPS (http://bit.ly/1DtYcGA http://bit.ly/1DtYcGA), Google has for some time being providing searchers with the HTTPS form of HTTP URLs, whereas Bing and Yandex (from a spot check) are directing searchers to the HTTP form - meaning that markup that originates on a copy/paste from the address bar following on a search is going to result in an arbitrary choice of protocols.
&gt; 
&gt; Accordingly, I propose that the HTTP form of schema.org URLs be 301 redirected to the HTTPS form. An acceptable alternative (although one that would make Google a sad panda) would be 301 in the opposite direction.
&gt; 
&gt; The bottom line is that (at least IMO) schema.org shouldn't leave it to chance which version of a URL search engines serve to users, as there's no need for that ambiguity.
&gt; 
&gt; —
&gt; Reply to this email directly or view it on GitHub https://github.com/schemaorg/schemaorg/issues/716.
#### new comment by 77741 ####
:+1:  - note another related issue to redirect www.schema.org to schema.org: #4 
#### new comment by 327651 ####
The alternative - redirecting from https to http - likely violates data protection laws in some jurisdictions and should be considered a "worst practice".
#### new comment by 170265 ####
This is waiting on some improvements to appengine to fix properly. Serving as https for a raw domain without www i.e. https://schema.org/Person or https://bib.schema.org/Person involves us in some special magic currently. In the meantime the schema.org partners have all agreed that they'll accept data that uses the https formulation of term names.
#### new comment by 13315406 ####
http/https Still needs addressing as an overall issue. Pull (#751) however has introduced both consistency -- whichever version you arrive in a session it will stay in that style -- also as the software now knows if it is in http or https we have the basis for a final solution to this.
</t>
  </si>
  <si>
    <t>LiveBlogPost and http://schema.org/isLiveBroadcast don't mention each other</t>
  </si>
  <si>
    <t xml:space="preserve">They seem pretty close - can we look for any example e.g. TV news that shows how they relate? /cc @vholland 
</t>
  </si>
  <si>
    <t>auto.schema.org extension: consider renaming seatingCapacity as vehicleSeatingCapacity or broaden its definition</t>
  </si>
  <si>
    <t xml:space="preserve">consider renaming seatingCapacity as vehicleSeatingCapacity or broaden its definition.
I propose the former: it should apply usefully to MusicVenue and other places. /cc @mfhepp @vholland 
</t>
  </si>
  <si>
    <t xml:space="preserve">#### new comment by 4692272 ####
+1 to broadening the definition.
</t>
  </si>
  <si>
    <t xml:space="preserve">auto.schema.org review tracking </t>
  </si>
  <si>
    <t xml:space="preserve">This issue tracks final review comments on the auto.schema.org extension (see parent issue, #509).
Known unresolved issues at time of publication:
- consider renaming specialUsage as vehicleSpecialUsage, or broaden its definition - #705
- consider renaming seatingCapacity as vehicleSeatingCapacity or broaden its definition - #706
</t>
  </si>
  <si>
    <t xml:space="preserve">#### new comment by 170265 ####
/cc @mfhepp
#### new comment by 671238 ####
Solved via https://github.com/schemaorg/schemaorg/pull/825
seatingCapacity and specialUsage are now defined in a way that fits other types of objects than vehicles.
seatingCapacity may also be useful for buildings, boats, classrooms, etc.
specialUsage may also be useful for other types of products, namely real estate objects.
We may want to move the definition of these elements to schema.org core once they are added to other types. For the moment, I suggest to keep them in the auto extension and expand their range in a second step.
---
martin hepp  http://www.heppnetz.de
mhepp@computer.org          @mfhepp
&gt; On 01 Oct 2015, at 12:48, Dan Brickley notifications@github.com wrote:
&gt; 
&gt; /cc @mfhepp
&gt; 
&gt; —
&gt; Reply to this email directly or view it on GitHub.
#### new comment by 671238 ####
It seems that the current status is that specialUsage is defined in the extension and seatingCapacity has been renamed vehicleSeatingCapacity and is defined in the core.
So what is left to be done is
- https://lists.w3.org/Archives/Public/public-gao/2015Nov/0006.html
- https://github.com/schemaorg/schemaorg/issues/899
- https://github.com/schemaorg/schemaorg/issues/898
Then we should be all set for the final release of the auto extension and this issue should be closed.
#### new comment by 170265 ####
specialUsage needs some attention - see https://github.com/schemaorg/schemaorg/issues/705 (and #898)
</t>
  </si>
  <si>
    <t>Content Negotiation for Turtle file</t>
  </si>
  <si>
    <t xml:space="preserve">Hi,
Is it possible to implement content negotiation for turtle files with SchemaOrg site, so when user asks for:
curl -L -H "Accept: text/turtle" http://localhost:8080/Person , it will return turtle representation?
P.s. I used schema org for representing documentation of ontology/vocabulary and running it with GAE.
Best.
</t>
  </si>
  <si>
    <t xml:space="preserve">#### new comment by 6901294 ####
See https://github.com/schemaorg/schemaorg/issues/317
#### new comment by 1742231 ####
Content negotiation should work from "http://schema.org/" and include all supported formats:
text/turtle (Turtle)
application/n-quads (Quad)
application/n-triples (Ntriples)
application/ld+json (JSON-LD)
application/xhtml+xml (RDFa)
#### new comment by 1742231 ####
curl -L -v -H "Accept: application/ld+json" http://schema.org/ is actually working ... but im not sure if Context-definition is actually what you expect, at least i was expecting RDFS schema with Schema.org extensions.
#### new comment by 7691552 ####
This is not live on Schema.org yet - it will be in the next version. 
However it is visible on the prerelease site webschemas.org
~Richard
&gt; On 14 Oct 2016, at 11:55, Miika Alonen notifications@github.com wrote:
&gt; 
&gt; curl -L -v -H "Accept: application/ld+json" http://schema.org/ is actually working ... but im not sure if Context-definition is actually what you expect, at least i was expecting RDFS schema with Schema.org extensions.
&gt; 
&gt; —
&gt; You are receiving this because you are subscribed to this thread.
&gt; Reply to this email directly, view it on GitHub, or mute the thread.
</t>
  </si>
  <si>
    <t>Contributing schema for genomic data description</t>
  </si>
  <si>
    <t xml:space="preserve">Hi!
I (plus collaborators) would like to contribute schema for the description of genomic data. I have [posted about this](https://lists.w3.org/Archives/Public/public-schemaorg/2015Aug/0000.html) on the mailing list too, but have not heard anything back yet.
Since this is GitHub, I get a bit more technical with an example that shows what the genomic JSON-LD data description can do.
There are currently over [100 JSON-LD properties](https://www.codamono.com/biointerchange/documentation/#json-reference-cards) defined over 4 types, of which 16 properties and 2 types are specific to the software that is using those properties. The remaining 80+ properties and 2 meta-/feature-types have been compiled from the following specifications:
1. [Generic Feature Format Version 3](http://www.sequenceontology.org/gff3.shtml)
2. [Genome Variation Format](http://www.sequenceontology.org/resources/gvf.html)
3. [Variant Call Format](https://samtools.github.io/hts-specs/VCFv4.2.pdf)
All of this is actually a continuation of the work on the [Genomic Feature and Variation Ontology](https://peerj.com/articles/933/) -- except that the genomic JSON-LD specification addresses critique as received during the peer-review process.
Here is an example of a genomic feature description:
``` javascript
{
    "@context" : "https://www.codamono.com/jsonld/gvf-f1.json",
    "id" : "76",
    "locus" : {
        "landmark" : "Chr1",
        "start" : 675,
        "end" : 675,
        "strand" : "+"
    },
    "source" : "SGRP",
    "type" : "SNV",
    "dbxref" : [
        "SGRP:s01-675",
        "EMBL:AA816246"
    ],
    "reference" : {
        "sequence" : "A",
        "codon" : "GAG"
    },
    "variants" : {
        "B" : {
            "sequence" : "G",
            "codon" : "GAG"
        },
        "C" : {
            "codon" : "GGG",
            "sequence" : "T"
        }
    }
}
```
With the `@context`, this expands to (converted in the [JSON-LD Playground](http://json-ld.org/playground/)):
```
_:b0 &lt;https://www.codamono.com/gfvo-squared#dbxref&gt; _:b6 .
_:b0 &lt;https://www.codamono.com/gfvo-squared#id&gt; "76" .
_:b0 &lt;https://www.codamono.com/gfvo-squared#locus&gt; _:b1 .
_:b0 &lt;https://www.codamono.com/gfvo-squared#reference&gt; _:b2 .
_:b0 &lt;https://www.codamono.com/gfvo-squared#source&gt; "SGRP" .
_:b0 &lt;https://www.codamono.com/gfvo-squared#type&gt; "SNV" .
_:b0 &lt;https://www.codamono.com/gfvo-squared#variants&gt; _:b3 .
_:b1 &lt;https://www.codamono.com/gfvo-squared#end&gt; "675"^^&lt;http://www.w3.org/2001/XMLSchema#integer&gt; .
_:b1 &lt;https://www.codamono.com/gfvo-squared#landmark&gt; "Chr1" .
_:b1 &lt;https://www.codamono.com/gfvo-squared#start&gt; "675"^^&lt;http://www.w3.org/2001/XMLSchema#integer&gt; .
_:b1 &lt;https://www.codamono.com/gfvo-squared#strand&gt; "+" .
_:b2 &lt;https://www.codamono.com/gfvo-squared#codon&gt; "GAG" .
_:b2 &lt;https://www.codamono.com/gfvo-squared#sequence&gt; "A" .
_:b3 &lt;https://www.codamono.com/gfvo-squared#alleleB&gt; _:b4 .
_:b3 &lt;https://www.codamono.com/gfvo-squared#alleleC&gt; _:b5 .
_:b4 &lt;https://www.codamono.com/gfvo-squared#codon&gt; "GAG" .
_:b4 &lt;https://www.codamono.com/gfvo-squared#sequence&gt; "G" .
_:b5 &lt;https://www.codamono.com/gfvo-squared#codon&gt; "GGG" .
_:b5 &lt;https://www.codamono.com/gfvo-squared#sequence&gt; "T" .
_:b6 &lt;http://www.w3.org/1999/02/22-rdf-syntax-ns#first&gt; "SGRP:s01-675" .
_:b6 &lt;http://www.w3.org/1999/02/22-rdf-syntax-ns#rest&gt; _:b7 .
_:b7 &lt;http://www.w3.org/1999/02/22-rdf-syntax-ns#first&gt; "EMBL:AA816246" .
_:b7 &lt;http://www.w3.org/1999/02/22-rdf-syntax-ns#rest&gt; &lt;http://www.w3.org/1999/02/22-rdf-syntax-ns#nil&gt; .
```
At the moment, GFVO-squared properties are only described in combination with the [genomics JSON-LD reference](https://www.codamono.com/biointerchange/documentation/#json-reference-cards). An ontology file (in OWL) will be available at some point. The OWL file will be generated from the JSON-LD reference though, so in this sense, the documentation is already in a very good state.
It would be great hearing back from you.
Thanks!
Kim
</t>
  </si>
  <si>
    <t xml:space="preserve">#### new comment by 13315406 ####
Hi Kim,
This looks like a candidate for a potential extension proposal such as
'bib' and 'auto' - checkout bib.schema.org and auto.schema.org in Schema
version 2.1 is released - just released.
The proposal should consist of a definition RDFa file - see the bib one:
https://github.com/schemaorg/schemaorg/blob/sdo-ganymede/data/ext/bib/bsdo-1.0.rdfa
Also examples would ideally need defining in the various syntaxes JSON-LD,
RDFa, Microdata.
Shout if you need help in that area.
Then the proposal can be looked at and discussed by the community both for
consistency, name clashes with the rest of the vocabulary &amp; extensions, the
use of term names that may have different meanings elsewhere, and potential
candidate for core terms.
~Richard
On Thu, Aug 6, 2015 at 1:58 PM, Joachim Baran notifications@github.com
wrote:
&gt; Hi!
&gt; 
&gt; I (plus collaborators) would like to contribute schema for the description
&gt; of genomic data. I have posted about this
&gt; https://lists.w3.org/Archives/Public/public-schemaorg/2015Aug/0000.html
&gt; on the mailing list too, but have not heard anything back yet.
&gt; 
&gt; Since this is GitHub, I get a bit more technical with an example that
&gt; shows what the genomic JSON-LD data description can do.
&gt; 
&gt; There are currently over 100 JSON-LD properties
&gt; https://www.codamono.com/biointerchange/documentation/#json-reference-cards
&gt; defined over 4 types, of which 16 properties and 2 types are specific to
&gt; the software that is using those properties. The remaining 80+ properties
&gt; and 2 meta-/feature-types have been compiled from the following
&gt; specifications:
&gt; 1. Generic Feature Format Version 3
&gt;    http://www.sequenceontology.org/gff3.shtml
&gt; 2. Genome Variation Format
&gt;    http://www.sequenceontology.org/resources/gvf.html
&gt; 3. Variant Call Format
&gt;    https://samtools.github.io/hts-specs/VCFv4.2.pdf
&gt; 
&gt; All of this is actually a continuation of the work on the Genomic Feature
&gt; and Variation Ontology https://peerj.com/articles/933/ -- except that
&gt; the genomic JSON-LD specification addresses critique as received during the
&gt; peer-review process.
&gt; 
&gt; Here is an example of a genomic feature description:
&gt; 
&gt; {
&gt;     "@context" : "https://www.codamono.com/jsonld/gvf-f1.json",
&gt;     "id" : "76",
&gt;     "locus" : {
&gt;         "landmark" : "Chr1",
&gt;         "start" : 675,
&gt;         "end" : 675,
&gt;         "strand" : "+"
&gt;     },
&gt;     "source" : "SGRP",
&gt;     "type" : "SNV",
&gt;     "dbxref" : [
&gt;         "SGRP:s01-675",
&gt;         "EMBL:AA816246"
&gt;     ],
&gt;     "reference" : {
&gt;         "sequence" : "A",
&gt;         "codon" : "GAG"
&gt;     },
&gt;     "variants" : {
&gt;         "B" : {
&gt;             "sequence" : "G",
&gt;             "codon" : "GAG"
&gt;         },
&gt;         "C" : {
&gt;             "codon" : "GGG",
&gt;             "sequence" : "T"
&gt;         }
&gt;     }
&gt; }
&gt; 
&gt; With the @context, this expands to (converted in the JSON-LD Playground
&gt; http://json-ld.org/playground/):
&gt; 
&gt; _:b0 https://www.codamono.com/gfvo-squared#dbxref _:b6 .
&gt; _:b0 https://www.codamono.com/gfvo-squared#id "76" .
&gt; _:b0 https://www.codamono.com/gfvo-squared#locus _:b1 .
&gt; _:b0 https://www.codamono.com/gfvo-squared#reference _:b2 .
&gt; _:b0 https://www.codamono.com/gfvo-squared#source "SGRP" .
&gt; _:b0 https://www.codamono.com/gfvo-squared#type "SNV" .
&gt; _:b0 https://www.codamono.com/gfvo-squared#variants _:b3 .
&gt; _:b1 https://www.codamono.com/gfvo-squared#end "675"^^http://www.w3.org/2001/XMLSchema#integer .
&gt; _:b1 https://www.codamono.com/gfvo-squared#landmark "Chr1" .
&gt; _:b1 https://www.codamono.com/gfvo-squared#start "675"^^http://www.w3.org/2001/XMLSchema#integer .
&gt; _:b1 https://www.codamono.com/gfvo-squared#strand "+" .
&gt; _:b2 https://www.codamono.com/gfvo-squared#codon "GAG" .
&gt; _:b2 https://www.codamono.com/gfvo-squared#sequence "A" .
&gt; _:b3 https://www.codamono.com/gfvo-squared#alleleB _:b4 .
&gt; _:b3 https://www.codamono.com/gfvo-squared#alleleC _:b5 .
&gt; _:b4 https://www.codamono.com/gfvo-squared#codon "GAG" .
&gt; _:b4 https://www.codamono.com/gfvo-squared#sequence "G" .
&gt; _:b5 https://www.codamono.com/gfvo-squared#codon "GGG" .
&gt; _:b5 https://www.codamono.com/gfvo-squared#sequence "T" .
&gt; _:b6 http://www.w3.org/1999/02/22-rdf-syntax-ns#first "SGRP:s01-675" .
&gt; _:b6 http://www.w3.org/1999/02/22-rdf-syntax-ns#rest _:b7 .
&gt; _:b7 http://www.w3.org/1999/02/22-rdf-syntax-ns#first "EMBL:AA816246" .
&gt; _:b7 http://www.w3.org/1999/02/22-rdf-syntax-ns#rest http://www.w3.org/1999/02/22-rdf-syntax-ns#nil .
&gt; 
&gt; At the moment, GFVO-squared properties are only described in combination
&gt; with the genomics JSON-LD reference
&gt; https://www.codamono.com/biointerchange/documentation/#json-reference-cards.
&gt; An ontology file (in OWL) will be available at some point. The OWL file
&gt; will be generated from the JSON-LD reference though, so in this sense, the
&gt; documentation is already in a very good state.
&gt; 
&gt; It would be great hearing back from you.
&gt; 
&gt; Thanks!
&gt; 
&gt; Kim
&gt; 
&gt; —
&gt; Reply to this email directly or view it on GitHub
&gt; https://github.com/schemaorg/schemaorg/issues/702.
#### new comment by 189316 ####
@RichardWallis Hi!
Thank you for the link outs!
Can you clarify though:
&gt; Also examples would ideally need defining in the various syntaxes JSON-LD,
&gt; RDFa, Microdata.
If I understand it correctly, then all JSON-LD examples would _also_ have to be presented as RDFa and Microdata? It sounds reasonable, but I want to make sure that I get it right.
Kim
#### new comment by 13315406 ####
Kim,
Yes that is correct - the examples are there for all regardless of their
preference to NRDFa, Microdata, or JSON-LD
~Richard.
On Fri, Aug 7, 2015 at 12:36 AM, Joachim Baran notifications@github.com
wrote:
&gt; @RichardWallis https://github.com/RichardWallis Hi!
&gt; 
&gt; Thank you for the link outs!
&gt; 
&gt; Can you clarify though:
&gt; 
&gt; Also examples would ideally need defining in the various syntaxes JSON-LD,
&gt; RDFa, Microdata.
&gt; 
&gt; If I understand it correctly, then all JSON-LD examples would _also_ have
&gt; to be presented as RDFa and Microdata? It sounds reasonable, but I want to
&gt; make sure that I get it right.
&gt; 
&gt; Kim
&gt; 
&gt; —
&gt; Reply to this email directly or view it on GitHub
&gt; https://github.com/schemaorg/schemaorg/issues/702#issuecomment-128539392
&gt; .
</t>
  </si>
  <si>
    <t>endorsers (of a Diet) is oddly specific and unrelated to endorsee, EndorseAction</t>
  </si>
  <si>
    <t xml:space="preserve">How did we end up with http://schema.org/endorsers ? is it useful, needed, generalizable? medical?
</t>
  </si>
  <si>
    <t xml:space="preserve">#### new comment by 170265 ####
see also http://schema.org/endorsee http://schema.org/EndorseAction - same questions! /cc @samgoto
</t>
  </si>
  <si>
    <t>bib.schema.org final review tracking</t>
  </si>
  <si>
    <t xml:space="preserve">This issue tracks final review comments on the bib.schema.org extension (see parent issue, #431).
Known unresolved issues at time of publication: 
- [ ] proposed Agent type is controversial (and is not included in current published extension)
</t>
  </si>
  <si>
    <t>contentRating should allow for separating the rating organization from the rating.</t>
  </si>
  <si>
    <t xml:space="preserve">#### new comment by 170265 ####
/cc @philarcher1 for old times' sake
#### new comment by 13869938 ####
Thanks @philarcher1 for pointing me at this. My name is Stephan Dreyer and I currently co-ordinate a EU-cofunded project on making electronic age classifications interoperable ("MIRACLE"). FYI, we've developed a vocabulary for age classification at http://www.miracle-label.eu that is capable of providing information both on the age rating and the rating organization (plus, different age ratings from different organizations where available). We have focussed on XML/XSD up to now, but a MIRACLE-based JSON label would look like this (with age-issuer and age being the only mandatory elements, btw):
```
{
    "age-declaration": {
        "issuer": {
            "age-issuer": "BBFC",
            "issuer-url": "http://www.bbfc.co.uk",
            "issuer-licence": "http://www.bbfc.co.uk/sites/default/files/attachments/BBFC%20Digital%20Licence_0.pdf",
            "country": [
                "GB"
            ]
        },
        "scope-titles": {
            "BBFC-title": "HALO 3"
        }
    },
    "rating": {
        "age": 15,
        "age-icons": {
            "BBFC-symbol": "http://api.bbfc.co.uk/symbols/15.png"
        }
    },
    "content-descriptors": {
        "cd-opentext": {
            "BBFCInsightShort": "Contains strong violence"
        }
    }
}
```
Would it make sense to ponder about potential synergies between schema.org and the MIRACLE considerations? 
</t>
  </si>
  <si>
    <t>New type for barcode images [final task: add an example]</t>
  </si>
  <si>
    <t xml:space="preserve">It would be useful if there were a child type of http://schema.org/ImageObject for barcodes (including QR codes) so that readers of the data can handle them appropriately.
</t>
  </si>
  <si>
    <t xml:space="preserve">#### new comment by 170265 ####
Good idea. Is there any obvious structure here, or just pass it to the barcode tools to figure out? 
#### new comment by 4692272 ####
At a minimum, it lets barcode tools do the Right Thing(tm). One thought is to add all of the gtin properties, so you don't even have to scan the barcode. 
#### new comment by 8753880 ####
The vast majority of barcodes don't include GTINs, and there's a potentially complicated structure associated with those that carry more than just the GTIN. QR's can be even more complicated as there aren't many structured approaches in place. Dan's suggestion to just pass it along is a good one IMHO
#### new comment by 170265 ####
(and as I'm writing this, RLRichardson comments before I could even look up his GitHub ID :)
yes - thinking of gtin - https://github.com/zxing/zxing has a list ... probably the main thing to do is figure out how barcode images relate to the various /Product codes. I hear from the GS1 team that the numerous gtin\* properties may converge on a single unified representation btw. So hypothetically, a 'gtin' property would apply directly on the image, for example? Our definitions for gtin13 and gtin8 mention EAN (e.g. gtin13 "The GTIN-13 code of the product, or the product to which the offer refers. This is equivalent to 13-digit ISBN codes and EAN UCC-13.").
See also:
- http://barcode4j.sourceforge.net/
- https://github.com/woo-j/OkapiBarcode
- http://zbar.sourceforge.net/
- http://barcode4j.sourceforge.net/
- https://github.com/zxing/zxing
#### new comment by 4692272 ####
I added a new type, but no properties in pull request #766.
#### new comment by 170265 ####
Merged for review/discussion. 
http://sdo-phobos.appspot.com/Barcode
Also note that we have 
http://schema.org/ticketToken http://www.w3.org/2000/01/rdf-schema#comment "Reference to an asset (e.g., Barcode, QR code image or PDF) usable for entrance." .
... in the schemas nearby. It seems complementary. We could add Barcode or CreativeWork to the range values for ticketToken but I don't think that is essential.
#### new comment by 5602650 ####
This would be useful. +1
#### new comment by 170265 ####
@shankarnat @mfhepp @chaals @tilid @ajax-als @scor @mfhepp ... please review! http://sdo-phobos.appspot.com/Barcode
#### new comment by 4714748 ####
Looks OK to me. Reminds me that I need to tweak the examples for imageObjects to have descriptions… QR codes and barcodes often have _text_ (property inherited from Thing), which should be in the examples when we get some.
#### new comment by 13315406 ####
Looks good - would a 'associatedCode' Text property be useful to identify
the code the barcode encodes?
~Richard.
On Tue, Sep 15, 2015 at 12:09 PM, chaals notifications@github.com wrote:
&gt; Looks OK to me. Reminds me that I need to tweak the examples for
&gt; imageObjects to have descriptions… QR codes and barcodes often have _text_
&gt; (property inherited from Thing), which should be in the examples when we
&gt; get some.
&gt; 
&gt; —
&gt; Reply to this email directly or view it on GitHub
&gt; https://github.com/schemaorg/schemaorg/issues/687#issuecomment-140355698
&gt; .
#### new comment by 4714748 ####
I would prefer we recommend using the text property (I think it is on CreativeWork actually) rather than minting a duplicate for this case...
#### new comment by 170265 ####
Thanks @chaals. Yeah - better examples would be great. I made a pass through fairly recently adding alt text to any HTML examples using img element but you're right, there are lots of under-described images elsewhere.
@RichardWallis (on the related point), I'd suggest we use http://schema.org/text ("The textual content of this CreativeWork.") for now for textual serialization of the barcode's content.  And @chaals just agreed before I finished typing this :) Ok, fine! For codes, when we clean up 'code' property and do something to align closer to SKOS we could at treating this as a more controlled string, but given the chaotic variety of barcoding systems, text is more than adequate for now in my experience.
#### new comment by 13315406 ####
suggest we use http://schema.org/text ("The textual content of this
CreativeWork.") for now for textual serialization of the barcode's content.
+1
Associated example(s) should represent this.
~Richard.
On Tue, Sep 15, 2015 at 1:09 PM, Dan Brickley notifications@github.com
wrote:
&gt; Thanks @chaals https://github.com/chaals. Yeah - better examples would
&gt; be great. I made a pass through fairly recently adding alt text to any HTML
&gt; examples using img element but you're right, there are lots of
&gt; under-described images elsewhere.
&gt; 
&gt; @RichardWallis https://github.com/RichardWallis (on the related point),
&gt; I'd suggest we use http://schema.org/text ("The textual content of this
&gt; CreativeWork.") for now for textual serialization of the barcode's content.
&gt; And @chaals https://github.com/chaals just agreed before I finished
&gt; typing this :) Ok, fine! For codes, when we clean up 'code' property and do
&gt; something to align closer to SKOS we could at treating this as a more
&gt; controlled string, but given the chaotic variety of barcoding systems, text
&gt; is more than adequate for now in my experience.
&gt; 
&gt; —
&gt; Reply to this email directly or view it on GitHub
&gt; https://github.com/schemaorg/schemaorg/issues/687#issuecomment-140369240
&gt; .
#### new comment by 170265 ####
@RichardWallis is right - we should have at least one example of a barcode whose content as text we also supply. Proposals / contribs welcome! I'd love a book example and something like food packaging...
#### new comment by 170265 ####
Hmm we don't actually have any precedent for schema.org examples that have inline visible images, they're all just URLs since we only show markup. I was thinking we needed an image to include.
Anyway, http://i.imgur.com/ghgr2hF.png?1 is the barcode from the back of a book - 
text is "9 780262 521123 90000" roughly (transcribed by me; how strict are the whitespace rules?)
![9 780262 521123 90000](http://i.imgur.com/ghgr2hF.png?1)
See also 
- http://www.amazon.com/Vehicles-Experiments-Psychology-Valentino-Braitenberg/dp/0262521121
- https://books.google.nl/books?id=7KkUAT_q_sQC&amp;redir_esc=y
- http://www.worldcat.org/title/vehicles-experiments-in-synthetic-psychology/oclc/18269344
Question for extra points: if we know the creative work, product etc that the barcode codes for, how are they associated? 'about' ?
#### new comment by 671238 ####
We could also simply recommend the use of 
```
http://schema.org/text ("The textual content of this CreativeWork.") 
```
for this purpose, or http://schema.org/caption or name/description.
But I think "text" is best.
I also briefly thought about including the new type in the domain of schema:productID, but barcodes and QR codes can be used for a very broad range of things
So my proposal is to use schema:text and add 
"Use 'text' for a textual representation of the code" 
to the description of the new type.
Martin
---
martin hepp  http://www.heppnetz.de
mhepp@computer.org          @mfhepp
&gt; On 15 Sep 2015, at 14:02, RichardWallis notifications@github.com wrote:
&gt; 
&gt; Looks good - would a 'associatedCode' Text property be useful to identify
&gt; the code the barcode encodes?
&gt; 
&gt; ~Richard.
&gt; 
&gt; On Tue, Sep 15, 2015 at 12:09 PM, chaals notifications@github.com wrote:
&gt; 
&gt; &gt; Looks OK to me. Reminds me that I need to tweak the examples for
&gt; &gt; imageObjects to have descriptions… QR codes and barcodes often have _text_
&gt; &gt; (property inherited from Thing), which should be in the examples when we
&gt; &gt; get some.
&gt; &gt; 
&gt; &gt; —
&gt; &gt; Reply to this email directly or view it on GitHub
&gt; &gt; https://github.com/schemaorg/schemaorg/issues/687#issuecomment-140355698
&gt; &gt; .
&gt; &gt; 
&gt; &gt; —
&gt; &gt; Reply to this email directly or view it on GitHub.
#### new comment by 671238 ####
Oops, this is the risk of commenting via email. You have already agreed upon schema:text ;-)
#### new comment by 170265 ####
@mfhepp wouldn't adding ""Use 'text' for a textual representation of the code"" duplicate the existing schema documentation structure? I'd rather the indication that 'text' is particularly appropriate be communicated via examples. Which brings us back to: what shall we show in the examples w.r.t. associating the Barcode with other entities? Simplest for now is just a Barcode item, nothing more, and a text property. Can we do better?
#### new comment by 8753880 ####
I haven’t followed this string, but depending on what you’re attempting to do here, there are multiple options:
If it’s a simple reference example, no worries, except that you don’t provide a framework for understanding and using the textural data.
If you’re attempting to create a more useful approach that includes explanation and context, it becomes very complex very quickly.
Given the wide variety of symbologies, and associated data formats for same, you may want to consider reaching out to GS1 as a resource for feedback.
Rich Richardson | Vice President, Emerging Capabilities and Industries | GS1 US
1009 Lenox Drive, Suite 202, Lawrenceville, NJ 08648 | T +1 609.620.4526 | M +1 609.610.3806 | E rrichardson@gs1us.orgmailto:rrichardson@gs1us.org | www.GS1US.orghttp://www.gs1us.org/
The Global Language of Business | Making it possible for industries and companies to move their business forward
"The things we consider to be everyday have extraordinary effects on places we’ve never heard of."  Kate Davies
#### new comment by 170265 ####
To answer my own question, 'image' (linking to a barcode from something it represents) is probably better than 'about' (linking in the other direction).
@RLRichardson thanks - the goal for now is to define a simple Barcode type without trying to represent the many varied types of barcode system and content that they carry. We could potentially go deeper later in collaboration with GS1 but it is important to start simple.
The working assumption so far in this thread is that we should add a basic Barcode example, and that it should also show in the form of a 'text' property, a textual representation of the barcode's contents.  It is quite possible that richer knowledge of the barcode type, workflow context etc., would allow the code to map into richer properties (e.g. gtins) than plain text. But to establish a basic structure let's do something with 'text' first. In this context, can we work up a product-oriented example here? I'd like to have a Book example and maybe some kind of packaged food too if possible.
#### new comment by 170265 ####
Fixed in http://schema.org/docs/releases.html#v2.2  - thanks all. Leaving this open as we still need to add an example of Barcode markup.
#### new comment by 170265 ####
Ok, final works then:
- let's make an example based on http://i.imgur.com/ghgr2hF.png?1
- do we extend values of ticketToken to explicitly anticipate Barcode values?
- AOB?
</t>
  </si>
  <si>
    <t>Add catalogNumber and price to VideoGame</t>
  </si>
  <si>
    <t xml:space="preserve">We are in the middle of adding VideoGame support to all pages on Sega Retro (https://segaretro.org) but noticed that two key areas we track--the catalog number issued by a video game publisher and the price at time of release--are not supported properly by VideoGame (their corresponding tags being available in MusicRelease and Product, respectively.) 
As games are often both Creative Works AND Products, would it be possible to get this markup? Examples of this being recorded on the site include
http://segaretro.org/Ecco_the_Dolphin:_Defender_of_the_Future
http://segaretro.org/Normy%27s_Beach_Babe-O-Rama
http://segaretro.org/Mappy
</t>
  </si>
  <si>
    <t xml:space="preserve">#### new comment by 4692272 ####
You can do this today by combining the two types. In JSON-LD, it would look something like:
```
{
  "@context": "http://schema.org",
  "@type": ["VideoGame", "Product"],
  "name": "Mappy",
  "@id": "http://segaretro.org/Mappy",
  "productId": "T-14027",
  "offers": {
    "@type": "Offer",
    "price": 3500,
    "priceCurrency": "JPY"
  }
}
```
#### new comment by 671238 ####
Hi, I agree that this is the recommended way of modeling products for which specifc types exist in schema.org, albeit not as subtypes of Product.
Note, however, that the SDTT currently complains about multi-typed entities:
 "The type is not a type known to Google."
Martin
&gt; On 31 Jul 2015, at 16:22, vholland notifications@github.com wrote:
&gt; 
&gt; {
&gt;   "@context": "
&gt; http://schema.org
&gt; ",
&gt;   "@type": ["VideoGame", "Product"],
&gt;   "name": "Mappy",
&gt;   "@id": "
&gt; http://segaretro.org/Mappy
&gt; ",
&gt;   "productId": "T-14027",
&gt;   "offers": {
&gt;     "@type": "Offer",
&gt;     "price": 3500,
&gt;     "priceCurrency": "JPY"
&gt;   }
&gt; }
</t>
  </si>
  <si>
    <t>PostOffice subtype of GovernmentOffice - not in countries where PostOffice is privatized</t>
  </si>
  <si>
    <t xml:space="preserve">http://schema.org/PostOffice
Not sure this should be a subtype
</t>
  </si>
  <si>
    <t xml:space="preserve">#### new comment by 4714748 ####
On Thu, 30 Jul 2015 09:27:39 -0400, Dan Brickley
notifications@github.com wrote:
&gt; http://schema.org/PostOffice
&gt; 
&gt; Not sure this should be a subtype
Hmm. Some Post Offices are also a GovernmentOffice, others are not.
I guess we should not make it a subtype, but recommend that where people  
want to note that something functions as a post office and as other types  
of government office they mark that explicitly.
Which raises a more general question about why we have GovernmentOffice. A  
military base hosting foreign forces, a government stationery supply, a  
passport office, and a government-run kindergarten might all be government  
offices, but I'm not sure what that tells us...
## 
Charles McCathie Nevile - web standards - CTO Office, Yandex
    chaals@yandex-team.ru - - - Find more at http://yandex.com
</t>
  </si>
  <si>
    <t>Render lists as Treeview</t>
  </si>
  <si>
    <t xml:space="preserve">Add feature to collapse/expand branches in lists like http://schema.org/docs/full.html
</t>
  </si>
  <si>
    <t>Schema-Type for a journey</t>
  </si>
  <si>
    <t xml:space="preserve">I'm missing a type which is describing a journey.
We have diaries in which our customers can describe their journeys.
So each day has a description a journey consists of several days and each journey has a start and an end date.
How should I describe that?
Within the journey the customers may have attended other events like concerts or made (day) trips to specific locations, e.g. Eiffel Tower, Sydney. 
Is a event the proper type for this? Or has this to be created?
</t>
  </si>
  <si>
    <t xml:space="preserve">#### new comment by 10659693 ####
The notion of "diary" suggest a relationship between schema:CreativeWork and schema:Event that the newly-formed archive-related sub-group might consider.
Jeff
On Jul 28, 2015, at 5:09 PM, thungsten &lt;notifications@github.com&lt;mailto:notifications@github.com&gt;&gt; wrote:
I'm missing a type which is describing a journey.
We have diaries in which our customers can describe their journeys.
So each day has a description a journey consists of several days and each journey has a start and an end date.
How should I describe that?
Within the journey the customers may have attended other events like concerts or made (day) trips to specific locations, e.g. Eiffel Tower, Sydney.
Is a event the proper type for this? Or has this to be created?
## 
Reply to this email directly or view it on GitHubhttps://github.com/schemaorg/schemaorg/issues/674.
</t>
  </si>
  <si>
    <t>Add an UnsubscribeAction</t>
  </si>
  <si>
    <t xml:space="preserve">Schema.org has http://schema.org/SubscribeAction, but no unsubscribe action. There shoudl be reciprocal actions like http://schema.org/RegisterAction and http://schema.org/UnregisterAction.
</t>
  </si>
  <si>
    <t xml:space="preserve">#### new comment by 4692272 ####
And now that I look at it again, there is http://schema.org/FollowAction, but now http://schema.org/UnfollowAction.
#### new comment by 153391 ####
Yes there are more like these. 
E.g I see BefriendAction. but no UnfriendAction?
Also, UnRegisterAction uses bad spelling. The 'r' schould not be capitalized 
&lt;sub&gt;(**edit**: I just noticed OP fell for this. His link is broken because he spelled it the correct way)&lt;/sub&gt;
Most of the time, actions come in pairs. Perfoming one then the other will leave the system in the same state it started in. This should be reflected in schema.org. Many actions are missing their counterpart.
Also, where are Login/Logout? Seem like very common actions on the web but closest I find in schema.org are Join/Leave, which don't quite match. 
</t>
  </si>
  <si>
    <t>Schema for categories of awards or scores</t>
  </si>
  <si>
    <t xml:space="preserve">From public-schemaorg@w3.org:
&gt; I am adding microdata to a dance studio's website and one of the pages lists results for the dance
&gt; teams at various dance competitions. In addition to a numeric score, teams receive an award from a 
&gt; hierarchy class (ie silver, gold, or platinum) which is the most relevant description of the score. 
&gt; 
&gt; http://duluthdancecenter.com/news.shtml#2015results
&gt; 
&gt; It would be helpful to have way to define "platinum" or "gold" as a score or award to avoid the 
&gt; possibility a search engine will include the dance studio page in searches looking for the literal use of 
&gt; the words. This is similar to the question raised in "other types of recipes".
&gt; 
&gt; http://lists.w3.org/Archives/Public/public-schemaorg/2015Jul/0017.html
&gt; 
&gt; One possibility would be to have "Award" or "Score" be a more specific type of https://schema.org/thing 
&gt; same as https://schema.org/Rating. Rating would seem to work for this purpose if I define silver, gold, &gt; or platinum a value of 1, 3, or 5 out of 5; however, the rating schema seems to be specific to the rating &gt; of a tangible item rather than the results of a https://schema.org/SportsEvent.
It would be nice to have a general Award type to cover sporting events and other awards like the Academy Awards, Nobel prizes, etc.
</t>
  </si>
  <si>
    <t xml:space="preserve">#### new comment by 170265 ####
See also http://schema.org/awards - current (rather weak) text-valued property
#### new comment by 13524204 ####
Adding properties to http://schema.org/awards would be an advantage. In the example from the original post at  public-schemaorg@w3.org:, The dance studio could attend an http://schema.org/SportsEvent the dance teams as a https://schema.org/competitor. The http://schema.org/awards could be a property of the team (competitor) and "name", "score", "rank" etc. could be properties of award.
Awards like the Nobel have a monetary prize associated with them so "prize" or "value" could be another property of "Awards".
Awards like Silver, Bronze or Gold in an Olympic event have a "Placement" value such as 1st, 2nd, and 3rd. Perhaps specific types of http://schema.org/awards with distinct properties for honorary vs. competetive placement awards would be useful.
#### new comment by 170265 ####
See also https://github.com/schemaorg/schemaorg/issues/780 discussion on star rating schemes in a hotels/travel setting.
</t>
  </si>
  <si>
    <t>Final example for ItemList does not employ ItemList</t>
  </si>
  <si>
    <t xml:space="preserve">The final example on http://schema.org/ItemList doesn't use ItemList.  It uses other list types and properties, but not the one in question.
</t>
  </si>
  <si>
    <t xml:space="preserve">#### new comment by 170265 ####
I found this useful, since http://schema.org/BreadcrumbList is a kind of ItemList. Do you think this is confusing people heavily? 
We could remove it, comments in the markup, ... or leave as-is. I lean towards the latter. At some point we'll add the ability to have an explanatory sentence on each example, which might help.
#### new comment by 1033730 ####
Since it is a more specific type of ItemList there's certainly a relationship, but as it's the same example used by BreadcrumbList I don't think it adds tremendous value.  I guess whether or not this is useful depends on whether users are expected to understand the relationship with more specific types, and therefore that this is a once-removed example for the type in question.  I think that's quite an assumption, and that one would normally expect to see, in broad terms, an example of a thing described, rather than some sub-class of that thing.
In that vein I say descendant types should sport annotations, whether that's in the example code or elsewhere.  This, too, because the site is not consistent in showing more specific types as a proxy example for the described type - though, yes, in fairness it often does.  To that end a simple it might cover all such examples merely to note for the example section that more specific types might me used.
#### new comment by 990840 ####
The example below seems not to be valid json-ld , by SDTT. 
&lt;script type="application/ld+json"&gt;
{
  "@context": "http://schema.org",
  "@type": "ItemList",
  "url": "http://multivarki.ru?filters%5Bprice%5D%5BLTE%5D=39600",
  "numberOfItems": "315",
  "itemListElement": [{
      "@type": "Product",
      "image": "http://img01.multivarki.ru.ru/c9/f1/a5fe6642-18d0-47ad-b038-6fca20f1c923.jpeg",
      "url": "http://multivarki.ru/brand_502/",
      "name": "Brand 502"
    },{
      "@type": "Product",
      "name": "..."
    }
  ],
    "offers": {
      "@type": "Offer",
      "price": "4399 p."
    }
}
&lt;/script&gt;
![itemlist-broken-example](https://cloud.githubusercontent.com/assets/990840/9813724/c482f4b2-5890-11e5-958f-85c8c6a418c1.jpg)
#### new comment by 4692272 ####
Most of the errors listed relate to Google-specific features. For example, position can not be required in the general case because the ItemList may represent an unsorted set.
With that said, the output is correct that "offers" is not a property of ItemList. I'm guessing the offer was supposed to be associated with the Product above it.
#### new comment by 7320889 ####
It might be best to keep discussing the Google specific issues over on  https://plus.google.com/u/0/communities/103048251221048356778 @radusi.
Having said that, I also noticed the final JSON-LD example on schema.org/Product contains the same markup 'flaw'. So I went ahead and wrote up 2 new examples. One where a schema.org/ItemList (+ `mainEntityOfPage`) is the top level entity and one where a schema.org/CollectionPage (+ `mainEntity`) is the top level entity.
```
&lt;script type="application/ld+json"&gt;
{
  "@context":"http://schema.org",
  "@type":"ItemList",
  "itemListOrder":"ItemListOrderAscending",
  "itemListElement": [{
    "@type":"ListItem",
    "position":"1",
    "item":{
      "@type":"Product",
      "image":"http://example.com/some-image-1.jpg",
      "name":"Product 1",
      "url":"http://example.com/some-product-1",
      "offers": {
        "@type":"Offer",
        "price":"4399",
        "priceCurrency":"EUR"
      }
    }
  },{
    "@type":"ListItem",
    "position":"2",
    "item":{
      "@type":"Product",
      "image":"http://example.com/some-image-2.jpg",
      "name":"Product 2",
      "url":"http://example.com/some-product-2",
      "offers": {
        "@type":"Offer",
        "price":"999",
        "priceCurrency":"EUR"
      }
    }
  }],
  "mainEntityOfPage":{
    "@type":"CollectionPage",
    "@id":"http://example.com/products/"
  },
  "numberOfItems":"315"
}
&lt;/script&gt;
```
```
&lt;script type="application/ld+json"&gt;
{
  "@context":"http://schema.org",
  "@type":"CollectionPage",
  "@id":"http://example.com/products/",
  "mainEntity":{
    "@type":"ItemList",
    "itemListOrder":"ItemListOrderAscending",
    "numberOfItems":"315",
    "itemListElement": [{
      "@type":"ListItem",
      "position":"1",
      "item":{
        "@type":"Product",
        "image":"http://example.com/some-image-1.jpg",
        "name":"Product 1",
        "url":"http://example.com/some-product-1.jpg",
        "offers": {
          "@type":"Offer",
          "price":"4399",
          "priceCurrency":"EUR"
        }
      }
    },{
      "@type":"ListItem",
      "position":"2",
      "item":{
        "@type":"Product",
        "image":"http://example.com/some-image-2.jpg",
        "name":"Product 2",
        "url":"http://example.com/some-product-2.jpg",
        "offers": {
          "@type":"Offer",
          "price":"999",
          "priceCurrency":"EUR"
        }
      }
    }]
  }
}
&lt;/script&gt;
```
#### new comment by 990840 ####
I apologize, I used SDTT for validation, and found some errors I did not understood.
</t>
  </si>
  <si>
    <t>https://schema.org/branch needs a more medical/health-oriented name</t>
  </si>
  <si>
    <t xml:space="preserve">#### new comment by 3585551 ####
Follow this at https://github.com/schemaorg/schemaorg/issues/492
@danbri : can we close this thread?
#### new comment by 170265 ####
#492 is very general. What was the specific resolution in the pull request?
#### new comment by 3585551 ####
I agree. Let's just reference this in #492 492 instead of closing it.
</t>
  </si>
  <si>
    <t>Listing products using schema.org</t>
  </si>
  <si>
    <t xml:space="preserve">Historically we have been perhaps over-cautious about linking from schema.org to products that use schema.org. However  even for the management of the vocabulary it would be good to have good examples and URLs of products that use schema.org. Whether these end up in the main site or not is something for the steering group to figure out, but I'm going to collect a few links here anyway.
## Yandex
Screenshots and docs
- organizations: https://yastatic.net/doccenter/images/help-ru/webmaster/freeze/rLWVT6HqTrWQ269UW_mVyKoLa90.png
- yandex.auto: http://yastatic.net/doccenter/images/help-ru/webmaster/freeze/Iv9k44HZTyXSVP0RHktM8UrAFUE.png
- reviews (e.g. cars): http://yastatic.net/doccenter/images/help-ru/webmaster/freeze/kvJWr-8O1SkJFjz6i4Z7uamvL2U.png
- recipes: http://yastatic.net/doccenter/images/help-ru/webmaster/freeze/QVEcFCacPwM3BEG_bn3zq5HtJzE.png
- products: http://yastatic.net/doccenter/images/help-ru/webmaster/freeze/5Zvu2GgLxbpOWfIEypOWbBh61bE.png
- directories/services - ya.auto and ya.directory
- http://yastatic.net/doccenter/images/help-ru/webmaster/freeze/Foc0WDvW8tgmhMRHQ6qz90WmVQ0.png
- English docs http://help.yandex.com/webmaster/schema-org/what-is-schema-org.xml
- Russian docs: http://help.yandex.ru/webmaster/schema-org/what-is-schema-org.xml
## Bing
- [Bing webmaster docs](http://www.bing.com/webmaster/help/marking-up-your-site-with-structured-data-3a93e731)
- [Bing markup validator](http://www.bing.com/toolbox/markup-validator)
## Yahoo
- [Glimmer, from Yahoo Research](https://lists.w3.org/Archives/Public/public-lod/2013Jun/0381.html)
## Google
- Almost everything is in http://developers.google.com/structured-data/
- See also Gmail https://developers.google.com/gmail/markup/
- Custom Search, https://support.google.com/customsearch/answer/4544182?hl=en
</t>
  </si>
  <si>
    <t xml:space="preserve">#### new comment by 1033730 ####
Big +1 to building and maintaining a list of schema.org data consumers.  This will be very useful for webmasters seeking practical examples, and for marketers looking for use cases.
Some more to add:
## Pinterest
[Pinterest Rich Pins](https://developers.pinterest.com/docs/rich-pins/) - all Rich Pin types (Article, Movie, Product, Place and Recipe) can use schema.org
## Apple
[iOS 9.0](https://developer.apple.com/library/prerelease/ios/releasenotes/General/WhatsNewIniOS/Articles/iOS9.html#//apple_ref/doc/uid/TP40016198-SW4) - for iOS 9 Apple's web crawler, Applebot, indexes annotated web content that mirrors app content to produce rich Spotlight and Safari search results, and in this supports the schema.org classes AggregateRating, Offers, PriceRange, InteractionCount, Organization, Recipe, SearchAction and ImageObject
## Google
[Google+ Platform](https://developers.google.com/+/web/snippet/) - Google+ preferentially uses the schema.org name, image and description properties in rendering a Google+ snippet
#### new comment by 170265 ####
Related: a collection of sites publishing schema.org: https://www.pinterest.com/kidehen/schemaorg-related/
#### new comment by 170265 ####
Thanks @shankarnat for collecting some Microsoft/Bing links:
- Intro Page
  - https://www.bing.com/webmaster/help/marking-up-your-site-with-structured-data-3a93e731
- Rich captions &amp; url markups
  - http://advertise.bingads.microsoft.com/en-us/bing-rich-captions
  - http://help.bingads.microsoft.com/#apex/3/en/51083/1/#exp23
  - https://www.bing.com/webmaster/help/marking-up-your-site-with-structured-data-3a93e731
- Email Markups
  - https://msdn.microsoft.com/en-us/library/dn632192.aspx
  - https://msdn.microsoft.com/en-us/library/dn632190.aspx
  - https://msdn.microsoft.com/en-us/library/dn632191.aspx
- Testing tool
  - https://www.bing.com/webmaster/help/markup-validator-e9b66817
#### new comment by 170265 ####
(comment from @inetbiz respectfully deleted - this isn't the place to be comparing corporate offerings)
#### new comment by 1033730 ####
Thanks @danbri and @shankarnat .  Needless to say (looking again at the marking-up-your-site... page, which hasn't changed, I think, since schema.org information was added to it) we all look forward to the day, if it comes, when Bing adds JSON-LD support. :)
#### new comment by 170265 ####
Not exactly a product but here's an hour-long presentation from @chaals of Yandex on schema.org from mid-2014. Thanks @chaals :)
https://www.youtube.com/watch?v=hcahQfN5u9Y
#### new comment by 170265 ####
See also @Aaranged notes w.r.t. Pinterest - https://plus.google.com/u/0/106943062990152739506/posts/SudEcn475wK
#### new comment by 170265 ####
More from Bing - https://blogs.msdn.microsoft.com/bingdevcenter/2016/03/15/announcing-the-developer-preview-for-bings-new-search-apis/ ... /cc @shankarnat 
#### new comment by 170265 ####
See also https://plus.google.com/u/0/+MarthavanBerkelCanada/posts/KzTg7yy3G37 from https://twitter.com/marthasdare
#### new comment by 170265 ####
re Apple see also https://developer.apple.com/library/content/documentation/General/Conceptual/AppSearch/WebContent.html /cc @betehess 
#### new comment by 170265 ####
I'm told https://link.fish/hn-beta/ uses Schema.org.  
#### new comment by 6249596 ####
Yes, link.fish is a bookmark manager which allows people to work with the data on websites and uses schema.org to do that. It takes all the schema data it can find and displays it (after it got a little bit cleaned up and normalized) as good as possible. Like If there is a video it gets embedded and if there is location information it displays a map. Users can then sort and filter by and property.
If a page does not contain schema.org data users can click together a parser by themselves to add support.
Hope that is helpful!
#### new comment by 1033730 ####
Netflix uses schema.org to expose its catalog to search engines (i.e. provides this to non-logged in users, like Google).
E.g. (Canadian IP, and so the /ca/):
https://www.netflix.com/ca/title/80010655
```
{"@context":"http://schema.org","@type":"TVSeries","url":"https://www.netflix.com/title/80010655","contentRating":"TV-MA","name":"Bloodline","description":"When the black sheep son of a respected family threatens to expose dark secrets from their past, sibling loyalties are put to the test.","genre":true,"actors":[{"@type":"Person","name":"Kyle Chandler"},{"@type":"Person","name":"Ben Mendelsohn"},{"@type":"Person","name":"Sissy Spacek"}],"dateCreated":"2015-3-20","numberOfSeasons":3,"startDate":"2015-3-20","awards":"Australian actor Ben Mendelsohn won an Emmy for his masterful performance as troubled brother Danny Rayburn.","trailer":[{"@type":"VideoObject","name":"Bloodline (Trailer)","description":"The Rayburns are the pillars of their Florida Keys community. But they have secrets -- and those secrets are about to come home.","thumbnailUrl":"https://occ-0-1009-2219.1.nflxso.net/art/cf611/594cf09a86a995c5535695ebaf942555bdccf611.webp","duration":"PT2M19S","contentUrl":"https://so-s.nflximg.net/soa5/394/d8696307ab281f4026203283a5febf11.mp4?v=1","uploadDate":"2015-02-09T18:30:00.000Z"},{"@type":"VideoObject","name":"Bloodline: Season 1 (Recap)","description":"The Rayburns: a close family in an idyllic setting. But when Danny comes home, he brings along the family's dark past. Life ends up far from perfect.","thumbnailUrl":"https://occ-0-1009-2219.1.nflxso.net/art/9d6ff/b366d14251596ad2332ba8310ac65be03019d6ff.webp","duration":"PT3M40S","contentUrl":"https://so-s.nflximg.net/soa3/644/621aa190b383cb2706118946a0a4e9eb.mp4?v=1","uploadDate":"2016-04-08T14:30:00.000Z"},{"@type":"VideoObject","name":"Bloodline: Season 2 (Trailer)","description":"The Rayburn siblings thought they'd carefully covered their tracks. But dark truths have a sinister way of seeping out in the most unexpected ways.","thumbnailUrl":"https://occ-0-1009-2219.1.nflxso.net/art/09be6/c279cf43c208cfd2af3e8a46fe5646d949509be6.webp","duration":"PT2M15S","contentUrl":"https://so-s.nflximg.net/soa2/667/1758ecfcdd65be69a381af4d2d1a2f1a.mp4?v=1","uploadDate":"2016-05-27T07:00:00.000Z"},{"@type":"VideoObject","name":"Bloodline: Season 2 (Recap)","description":"Unable to silence Eric, who can implicate the Rayburn siblings in Danny's murder, John flees the Florida Keys. Kevin's confession to Marco goes badly.","thumbnailUrl":"https://occ-0-1009-2219.1.nflxso.net/art/8c168/ffe1b062bfa004ccf77fd0262a6d6b845a78c168.webp","duration":"PT4M10S","contentUrl":"https://so-s.nflximg.net/soa2/399/e54c0478e528fc4e7310e988614d4c67.mp4?v=1","uploadDate":"2017-05-19T17:00:00.000Z"},{"@type":"VideoObject","name":"Bloodline: Season 3 (Trailer)","description":"After Kevin's confession to Marco goes horribly wrong and the Rayburns' web of lies threatens to unravel, Roy offers to help -- at Eric's expense.","thumbnailUrl":"https://occ-0-1009-2219.1.nflxso.net/art/435db/8a0d5dea51a1504ee433f4618ae0b207f04435db.webp","duration":"PT2M6S","contentUrl":"https://so-s.nflximg.net/soa6/908/3ca4fe3e34a6b5a8df250b88798813a0.mp4?v=1","uploadDate":"2017-05-05T15:30:00.000Z"}]}
```
</t>
  </si>
  <si>
    <t>Need new type for How To style articles</t>
  </si>
  <si>
    <t xml:space="preserve">This has come up a few times, most recently on public-schemaorg@w3.org. There [should be a type for describing instructions outside of recipes](https://lists.w3.org/Archives/Public/public-schemaorg/2015Jul/0017.html). There are a lot of how-to videos and websites that would benefit from the ability to mark up the steps.
</t>
  </si>
  <si>
    <t xml:space="preserve">#### new comment by 4714748 ####
My preference would be to generalise recipes, but I could live with making something of which recipe is a subclass...
#### new comment by 170265 ####
An intermediate case: recipes for non-human animals, e.g. DIY dog treats. I would include food recipes for all consumers (including dogs) within Recipe proper, and suggest a clean break and parallel type for 'how to' situations that don't share things like 'yield', 'nutrition', 'cookTime' etc. "Recipe for" can be super metaphorical and applied to almost anything. It would be good to keep Recipe focussed on food and nutrition, so we can improve its relationship to health/medical and product nutrition labelling (gs1) situations.
#### new comment by 170265 ####
We could (and should) collect some examples of non-food instructions that might be usefully marked up.
For example https://github.com/jarkman/shonkbot has an ordered list of instructions for making an arduino-based robot, including the several products you'll need for doing so. Please suggest others!
#### new comment by 170265 ####
More use cases, fairly close to foodie recipes but not conventionally considered food:
- cover medicines (cough syrup)
- facial scrub
- homemade floor cleaner
#### new comment by 4714748 ####
@danbri said
&gt; It would be good to keep Recipe focussed on food and nutrition, so we can improve its relationship to health/medical and product nutrition labelling (gs1) situations.
I disagree, but I can live with it. Let's call it a decision and be done.
What about "instructions"?
- How to plug in your devices
- How to troubleshoot your printer / heating / fancy cooking gadget
- How to make furniture (now that you buy it in pieces)
What about the things you need to do and have to apply for a visa, or to get a driver's licence?
#### new comment by 170265 ####
Thanks re decision. I'm not "over my dead body" about this but sometimes a coin needs flipping decisively one way or the other to unblock things. Let's work through some usecases and see where that takes us, paying particular attention to which clusters of properties are needed for which scenarios.
For your howto instructions (devices, troubleshooting, furniture assembly), visa application and driver's license  ... how important are (a) sequence / order (b) pre-requisites / ingredients? Are the structures more like simple lists (maybe with optional vs required), or are they getting closer to C++ makefiles with complex tree structures? For the visa application case I can see lots of conditional branching, which is scary: "are you married to a national? are you living here currently? are you or have you ever been a member of the xyz party?" ... The others seem easier to attempt with simple list-like structures, perhaps with alternative options for the pre-requisites ('sugar or honey'...).
Related vocabulary: http://schema.org/Question and http://schema.org/Answer  ... which brings us back to the C++/makefile tarpit, the closer we get to technology. The stackexchange (stackoverflow etc.) sites are currently using Question and Answer to mark up their stuff, e.g. view-source:http://serverfault.com/questions/301123/connect-over-wifi-to-sql-server-from-another-computer
Do you have a 'recipe' (howto, instruction etc.) for "Connect over WiFi to SQL Server from another computer"?
That particular site doesn't give explicit list ordering to the answers, but you can see list-like patterns in the prose for this (randomly picked) example:
```
&lt;div itemscope itemtype="http://schema.org/Question"&gt;
  &lt;link itemprop="image" href="//cdn.sstatic.net/serverfault/img/apple-touch-icon.png?v=6c3100d858bb"&gt;
  &lt;h1 itemprop="name"&gt;&lt;a href="/questions/301123/connect-over-wifi-to-sql-server-from-another-computer" class="question-hyperlink"&gt;Connect over WiFi to SQL Server from another computer&lt;/a&gt;&lt;/h1&gt;
  &lt;span itemprop="upvoteCount" class="vote-count-post "&gt;1&lt;/span&gt;
  &lt;div class="post-text" itemprop="text"&gt;
  &lt;p&gt;I tried to connect over WiFi to SQL Server with SQL Server Management Studio from another computer, but it failed.&lt;/p&gt;
  ...
 &lt;span style="display:none;" itemprop="answerCount"&gt;4&lt;/span&gt;
&lt;/div&gt;
+ several answers, e.g.
&lt;div id="answer-301619" class="answer" data-answerid="301619"  itemscope itemtype="http://schema.org/Answer"&gt;
  &lt;span itemprop="upvoteCount" class="vote-count-post "&gt;1&lt;/span&gt;
  &lt;div class="post-text" itemprop="text"&gt;
  &lt;p&gt;First, the way to address a specific SQL server instance is: SERVERNAME\INSTANCENAME&lt;/p&gt;
  &lt;p&gt;So, first step is to see if you can resolve SERVERNAME (use ping or change it for an IP address).&lt;/p&gt;
  &lt;p&gt;The second step is to see if the specific instance exists. Typically, the first instance of MSSQL server is using the default instabnce name (. or MSSQLSERVER). If that's the case, you can omit the instance name in your connection string and keep the server name only.&lt;/p&gt;
...
&lt;/div&gt;
```
Given that the Web is awash with ordered [listicles](https://en.wikipedia.org/wiki/Listicle) there might be a trend towards sites making such structure more explicit. I haven't dug too deeply but https://en.wikipedia.org/wiki/Listicle#Collaborative has some examples.
#### new comment by 937568 ####
You should check out [DITA task topics](http://docs.oasis-open.org/dita/v1.2/os/spec/archSpec/dita_generic_task_topic.html). 
Note: I think this stuff goes back even further to similar looking structures in SGML.
#### new comment by 170265 ####
Thanks @duckAsteroid - very interesting! They get around the formally-structured-vs-informal by having specs for both. We do much the same in schema.org in a few places already too.
#### new comment by 65419 ####
I run a site with [recipes](http://www.cutoutandkeep.net/projects/french-macaroons-2) and [tutorial](http://www.cutoutandkeep.net/projects/galaxy-print-shoes) content - I'd love to see something more generic than recipes, and more specific than articles for the content.
I could imagine ItemList &gt; InstructionList, with a listitem containing step data, images/video etc. 
#### new comment by 2507815 ####
It's awesome to see this discussion. We are running into the problem to markup DIY/tutorial/how-to contents from partners website and would love to push this issue to be resolved on schema.org. 
**How people do it today**
- SnapGuide is one of more favorite DIY (including recipe) website today. Check [this](https://snapguide.com/guides/create-bridalbaby-cards-with-g45-baby-2-bride/) how-to step-by-step instruction out.
- some websites offer DIY contents as videos, check [this](http://www.lancome-usa.com/makeup-tips-and-videos/tips-and-videos,default,sc.html) out.
**Why another schema is necessary**
No DIY schema? okay, people use [recipe schema to mark up DIY contents](http://happymoneysaver.com/homemade-dishwasher-detergent/#_a5y_p=1429550). The parsed result looks bad btw: `ingredients: 1 Cup Washing Soda (cleaner)`
In addition to the naming issue (`recipeInstructions`, `recipeIngredient`, `recipeYield`, `cookTime`), there are couple more asks for DIY markup: 
- `supplies`, which is similar but not necessarily the `ingredients`. It's richer and may include product information since a lot of DIY content providers mean to sell the supplies in the end. 
- `instructions` needs to be richer. It should include fields for images, videos and additional context (tools needed) if necessary. 
**Draft schema**
We have no experience to design the markup schema before. Below is the drafted schema that we proposed and are using to collaborate with partners today. It would be great if it helps outline the DIY/tutorial schema. We appreciate any feedbacks you have. (e.g. we are not sure for the usage for `itemList` and `QuantitativeValue`. )
Basically we hope to add two new types: `Tutorial` and `TutorialSupply`
_Tutorial (inherited from CreativeWork)_
| Property | Type | Description |
| --- | --- | --- |
| name | Text | Required. (inherited from Thing) |
| description | Text | Required. (inherited from Thing) |
| timeRequired | Duration | (inherited from Thing) |
| image | URL or ImageObject | Required. (inherited from Thing) |
| url | URL | Used for feed. (inherited from Thing) |
| author | Person or Organization | (inherited from CreativeWork) |
| video | VideoObject | (inherited from CreativeWork) |
| tutorialCost | Text or QuantitativeValue | Estimated cost to complete. |
| tutorialSupplies | ItemList | List of supplies. (Text or TutorialSupply*) |
| tutorialInstructions | ItemList | List of instructions. (Text or CreativeWork) |
| tutorialYield | Text or QuantitativeValue | Tutorial yield. For example, 10 people, 20 cakes, etc. |
_TutorialSupply_
| Property | Type | Description |
| --- | --- | --- |
| amount | Text, Number or QuantitativeValue | Amount of the supply item. |
| product | Text or Product | Name or product object for the supply. |
Sample:
HTML without markup
```
&lt;div&gt; 
  &lt;span&gt;How to Make Healthy and Crunchy Granola&lt;/span&gt;
  &lt;p&gt;Yummy and vegan-friendly granola.&lt;/p&gt;
  by &lt;span&gt;Beate Olav&lt;/span&gt;
  &lt;h1&gt;Step one&lt;/h1&gt;
  &lt;div&gt;
    &lt;img src="//d1alt1wkdk73qo.cloudfront.net/images/guide/344b3648d14541698ae60bebbb3104d3/640x960.jpg" width="640" height="960"&gt;
    &lt;p&gt;Ingredients: porridge oats, flax seeds, pumpkin seeds, almonds, wholefood/eco-friendly maple sirup, ground cardamom&lt;/p&gt;
  &lt;/div&gt;
  &lt;h1&gt;Step two&lt;/h1&gt;
  &lt;div&gt;
    &lt;img src="//d1alt1wkdk73qo.cloudfront.net/images/guide/ce22ef0f89f64c62978d31e00fae27b1/640x960.jpg" width="640" height="960"&gt;
    &lt;p&gt;Mix dry and wet Ingredients in a bowl&lt;/p&gt;
  &lt;/div&gt;
  &lt;h1&gt;Ingredients&lt;/h1&gt;
  &lt;ul&gt;
    &lt;li&gt;1 Cup Porridge oats&lt;/li&gt;
    &lt;li&gt;½ Cups Pumpkin seeds&lt;/li&gt;
  &lt;/ul&gt;
&lt;/div&gt;
```
Microdata
```
&lt;div itemscope itemtype="http://schema.org/Tutorial"&gt; 
  &lt;span itemprop=”name”&gt;How to Make Healthy and Crunchy Granola&lt;/span&gt;
  &lt;p itemprop=”description”&gt;Yummy and vegan-friendly granola.&lt;/p&gt;
  by &lt;span itemprop=”author”&gt;Beate Olav&lt;/span&gt;
  &lt;h1&gt;Step one&lt;/h1&gt;
  &lt;div itemprop=”tutorialInstructions” itemscope&gt;
    &lt;div itemprop=”itemListElement” itemscope itemtype="http://schema.org/CreativeWork"&gt;
      &lt;img itemprop=”image” src="//d1alt1wkdk73qo.cloudfront.net/images/guide/344b3648d14541698ae60bebbb3104d3/640x960.jpg" width="640" height="960"&gt;
      &lt;p itemprop=”description”&gt;Ingredients: porridge oats, flax seeds, pumpkin seeds, almonds, wholefood/eco-friendly maple sirup, ground cardamom&lt;/p&gt;
    &lt;/div&gt;
    &lt;h1&gt;Step two&lt;/h1&gt;
    &lt;div itemprop=”itemListElement” itemscope itemtype="http://schema.org/CreativeWork"&gt;
      &lt;img itemprop=”image” src="//d1alt1wkdk73qo.cloudfront.net/images/guide/ce22ef0f89f64c62978d31e00fae27b1/640x960.jpg" width="640" height="960"&gt;
      &lt;p itemprop=”description”&gt;Mix dry and wet Ingredients in a bowl&lt;/p&gt;
    &lt;/div&gt;
  &lt;/div&gt;
  &lt;h1&gt;Ingredients&lt;/h1&gt;
  &lt;ul itemprop=”tutorialSupplies” itemscope&gt;
    &lt;li itemprop=”itemListElement” itemscope itemtype="http://schema.org/TutorialSupply"&gt;
      &lt;span itemprop=”amount”&gt;1 Cup&lt;/span&gt;
      &lt;span itemprop=”product”&gt;Porridge oats&lt;/span&gt;
    &lt;/li&gt;
    &lt;li itemprop=”itemListElement” itemscope itemtype="http://schema.org/TutorialSupply"&gt;
      &lt;span itemprop=”amount”&gt;½ Cups&lt;/span&gt;
      &lt;span itemprop=”product”&gt;Pumpkin seeds&lt;/span&gt;
    &lt;/li&gt;
  &lt;/ul&gt;
&lt;/div&gt;
```
JSON-LD (which can be used in partner feeds)
```
&lt;script type="application/ld+json"&gt;
{
  "@context": "http://schema.org",
  "@type": “Tutorial”,
  "name": "How to Make Healthy and Crunchy Granola",
  "description": "Yummy and vegan-friendly granola.",
  "author": "Beate Olav",
  "tutorialInstructions: {
    "@type": "ItemList",
    "itemListElement": [
      {
        "@type": "CreativeWork",
        "image": "//d1alt1wkdk73qo.cloudfront.net/images/guide/344b3648d14541698ae60bebbb3104d3/640x960.jpg",
        “description”: “Ingredients: porridge oats, flax seeds, pumpkin seeds, almonds, wholefood/eco-friendly maple sirup, ground cardamom”
      },
      {
        "@type": "CreativeWork",
        "image": "//d1alt1wkdk73qo.cloudfront.net/images/guide/ce22ef0f89f64c62978d31e00fae27b1/640x960.jpg",
        “description”: “Mix dry and wet Ingredients in a bowl”
      }
    ]
  },
  "tutorialSupplies: {
    "@type": "ItemList",
    "itemListElement": [
      {
        "@type": "TutorialSupply",
        "amount": "1 Cup",
        “product”: “Porridge oats”
      },
      {
        "@type": "TutorialSupply",
        "amount": "½ Cups",
        “product”: “Pumpkin seeds”
      }
    ]
  }
}
&lt;/script&gt;
```
@danbri
#### new comment by 2507815 ####
@danbri any chance could I get some feedback for this?
#### new comment by 170265 ####
I'd like to move ahead in this direction. Does anyone here think that we shouldn't? 
/cc @ajax-als @chaals @mfhepp @pmika @scor @shankarnat @tmarshbing @vholland @rvguha 
#### new comment by 4714748 ####
On Sun, 13 Dec 2015 14:38:22 +0300, Dan Brickley  
notifications@github.com wrote:
&gt; I'd like to move ahead in this direction. Does anyone here think that we  
&gt; shouldn't?
&gt; agree we should
## 
Charles McCathie Nevile - web standards - CTO Office, Yandex
  chaals@yandex-team.ru - - - Find more at http://yandex.com
#### new comment by 4692272 ####
Small nit: The JSON-LD example needs "@list" to preserve the order of the instructions. Other than that, it looks good to me.
#### new comment by 2507815 ####
Sorry I haven't been an active github user apparently and missed the notification.  :P
We have been actively pushing the how-to schemas with our partners and ~20 partners are using it today internationally. We have slightly updated the schemas since then. I'll update here as well.
@danbri @chaals @vholland: what's the best way to contribute to schemas.org? should I send out a pull request? 
#### new comment by 170265 ####
Thanks for the nudge - it would be good to progress this. Yes, please join the main Schema.org Community Group over at W3C - https://www.w3.org/community/csvw/ - and then submit a pull request here. The relevant files are all in the data/ directory in the repo. If anything is confusing please ping here.
#### new comment by 7691552 ####
Basic structure looks fine.  @vholland "@list" would not be needed if 'position', 'nextItem', 'previousItem' were used to indicate ordering in all serialisations.
The use of 'tutorial' in the naming may conflict in other domains "_noun: a period of tuition given by a university or college tutor to an individual or very small group_".   Perhaps 'method' would be more appropriate "_a particular procedure for accomplishing or approaching something, especially a systematic or established one_"
#### new comment by 170265 ####
re naming issues and overlaps - @philbarker could you take a look from an LRMI and courses perspective.
@dragonghy for context - we have also got some substantial efforts around markup for courses underway - see https://www.w3.org/community/schema-course-extend/
#### new comment by 2507815 ####
Thanks @danbri. I just signed up on w3c. It took me some time to understand how the community, the email thread and the example website come together. :) 
We are very open to rename the schemas. "method" sounds good to me. We've also been thinking about "HowTo", "StepByStepTutorial" etc. 
re: course seems very relevant. Very excited that there's already such a great discussion in the community. Here's my understanding after reading [the pull request](https://github.com/westurner/schemaorg/commit/1ef4a565e4e5e643a81b600eab93cfd94cf7e626) and [the sample page](http://course.schema-course-extend.appspot.com/Course).
The course object (at least for now) seems to be heavily designed for academia purpose but has less support for a DIY commercial provider (e.g. [brit.co's DIY content](https://www.brit.co/hanging-storage-bag/), or a [comprehensive step-by-step recipe](https://snapguide.com/guides/make-roast-pepper-salad-with-peanut-dressing/). The current new fields in course don't seem to help at much (if any). 
On the other hand, I do see a potential that some of the how-to tutorial fields may be useful to a course. Like supplies and yield (imagine it's an one-off sushi making course offered in San Francisco).
#### new comment by 658047 ####
@danbri On the naming &amp; overlaps, in Higher Education at least, tutorial is already ambiguous. My experience is that the individual or small group tuition definition that @Dataliberate cites is now the exception (in practice at least, though perhaps not in people's minds), and that 
" n. Something that provides special, often individual instruction, especially:
a. A book or class that provides instruction in a particular area.
b. Computers A program that provides instruction for the use of a system or of software."
(via http://www.thefreedictionary.com/tutorial) is more prevalent. 
I don't think that calling this a tutorial causes any more confusion than already exists. Looking (briefly) at the scope of this discussion, it might be that "instruction set" would be less ambiguous and still encompass the sense of tutorial in the definition above.
#### new comment by 170265 ####
In that case let's do it. We can try alternate wording once there is a draft implementation for wider review.
#### new comment by 7691552 ####
InstructionSet sounds a good compromise. 
#### new comment by 4692272 ####
Yes, the example either needs @list or to use nextItem or position.
#### new comment by 170265 ####
Some related work here: https://datahub.io/dataset/human-activities-and-instructions (via @bquinn)
#### new comment by 6374667 ####
Parallel to this proposal, are there plans to have a schema for WebGL based instructional items? Currently the 'video' schema is the closest thing but it seems improper to use.
An example: https://jig.space/view?jig=1o7L8e7d
It's both instructional and interactive. Video doesn't cover it, nor does this generic instructions proposal.
#### new comment by 170265 ####
We ought to indicate when some Web content is available that gives deeper (textual, interactive or whatever) coverage of a recipe or HowTo...
#### new comment by 840208 ####
The current proposal offers some options for other web media for instructions:
- To illustrate directions (i.e. actions) in individual steps, a HowToDirection can have before/during/afterMedia properties set.
- The "steps" property of a HowTo can be any CreativeWork, not just text.
- At the most general level, a HowTo inherits the "associatedMedia" property for CreativeWork.
#### new comment by 170265 ####
@earljwagner yes, another pattern is also just that the page with the HowTo content also has an embedded MediaObject (in which case presumably best practice would be for the markup to make the association explicit rather than implicit, eg. with associatedMedia or the more granular options you mention). If the link isn't made it is probably still a fairly safe bet that that video is about the howto'd task.
</t>
  </si>
  <si>
    <t>mainEntityOfPage description is too verbose; move some to mainEntity or other docs</t>
  </si>
  <si>
    <t xml:space="preserve">See also #516
The descriptive text we have is useful but it is showing up on every page due to the association with the Thing type. This makes the site less usable than before. We should slim the text down, by moving material into mainEntity and/or another document.
</t>
  </si>
  <si>
    <t>bib.schema.org should try accomodate ideas from BibFrame</t>
  </si>
  <si>
    <t xml:space="preserve">It would be great for the bib.schema.org hosted extension (#431) to be a place where terms and modeling patterns from the [BibFrame project](https://en.wikipedia.org/wiki/BIBFRAME) could be accomodated.
BibFrame has many goals which go beyond schema.org's - in particular it carries the burden of providing (in some contexts) the ultimate reference/master format for bibliographic data. It also has modeling practices influenced by the [MARC record format](https://en.wikipedia.org/wiki/MARC_standards). Despite this we should be able to find some opportunities for collaboration. A natural starting place would be around controlled property values (enumerations), and/or examples showing how the two efforts can be used together.
# Useful links:
- Library of Congress’s vocab is here: http://bibframe.org/vocab.rdf (currently in a testing phase)
- For other experiments (NLM and others) see https://github.com/zepheira/bibframe and http://bibfra.me/
- [The Relationship between BIBFRAME and OCLC’s Linked-Data Model of Bibliographic Description: A Working Paper](http://www.oclc.org/content/dam/research/publications/library/2013/2013-05.pdf), Carol Jean Godby (OCLC)
</t>
  </si>
  <si>
    <t>Add recipient property to AssignAction</t>
  </si>
  <si>
    <t xml:space="preserve">I was looking through the linter problems reported in issue #53. The problem with the example for http://schema.org/AssignAction is there is no `recipient` property. This seems like an oversight.
Is there any reason not to add `AssignAction` to the domain for `recipient`?
</t>
  </si>
  <si>
    <t>Multiple issues with first example for schema.org/Organization</t>
  </si>
  <si>
    <t xml:space="preserve">On:
http://schema.org/Organization
The first example ("Google.org") is malformed in all three syntaxes, as the `member` property has been declared along with its nested type, `Organization`, but no properties are declared under the nested `Organization`, resulting in blank nodes (looks like the code was published before it was fully worked out).
Additionally, the value for the `addressLocality` is "Paris, France".  I don't know if this is technically incorrect, but it certainly seems if one is going to go to the trouble of marking it up that the city and country would be divided into `addressLocality` and `addressCountry`:
`"addressLocality": "Paris",`
`"addressCountry": "France",`
</t>
  </si>
  <si>
    <t>itemOffered and offers do not match in range vs. domain: CreativeWork</t>
  </si>
  <si>
    <t xml:space="preserve">#### new comment by 4692272 ####
We should encourage the use of multiple types. Otherwise, we will need to expand the domain for many properties related to Product.
#### new comment by 7320889 ####
+1 for MTEs (note: Google's Search Console reports MTEs successfully, it's only their Structured Data Testing Tool that can't handle them yet)
#### new comment by 7691552 ####
Another +1 for MTEs
On 9 Jul 2015, at 15:49, jvandriel &lt;notifications@github.com&lt;mailto:notifications@github.com&gt;&gt; wrote:
+1 for MTEs
#### new comment by 7320889 ####
By the way, why does schema.org/CreativeWork have the `offer` property, wouldn't it make more sense to remove it from schema.org/CreativeWork?
I feel the proper way to express this would be by using an MTE as well: `[Product, Game] &gt; offers &gt; Offer`. Being able to express `Review &gt; offers &gt; Offer` doesn't add any value in my opinion and makes as much sense to me as expressing a Volcano has a faxNumber.
#### new comment by 170265 ####
Bumping this, as the general case of 'offers' and 'itemOffered' being near-but-not-quite inverses hasn't gone away.
See also https://plus.google.com/+Evgeniy-Orlov/posts/fYFQEAv4jPL for a recent report.
Are there any reasons to not want to align all the associated types and declare these properties to simply be inverses of each other? They do appear at first reading to just mean the same thing in either direction.
</t>
  </si>
  <si>
    <t>What are the possible applicationCategory values?</t>
  </si>
  <si>
    <t xml:space="preserve">It states we can use text or url and that is it - what are the available options here?
I realize this is not Google related, but I am going to reference https://developers.google.com/structured-data/rich-snippets/sw-app which states : 
"The type of software application (for example, BusinessApplication or GameApplication). Must be one of the supported software application types."
Where do I find the 'list' of supported software application types!?
</t>
  </si>
  <si>
    <t xml:space="preserve">#### new comment by 1561861 ####
I'm also trying to find answer for this question.
For example, Google used this code
`&lt;link itemprop="applicationCategory" href="http://schema.org/GameApplication"/&gt;`
for example of SoftwareApplication schema, but URL http://schema.org/GameApplication returns error 404.
#### new comment by 13315406 ####
GameApplication is not defined in the current version of Schema.org.
Sounds like a potentially sensible addition to me.
Looks as though the author of the [example referenced](http://schema.org/GameApplication) had ambition ahead of Schem.org reality. 
~Richard 
#### new comment by 1561861 ####
Hello, Richard. Thank you for your answer. Can you provide actual list of _applicationCategory_ values or link on this list?
#### new comment by 13315406 ####
As the definition for [applicationCategory](http://schema.org/applicationCategory) indicates that the expected value is either Text or URL, there is no defined list or enumeration values (in Schema.org) for these.  Looking at the example, I assume that the author is expecting to use [SoftwareApplication](http://schema.org/SoftwareApplication) or one of it's subtypes (MobileApplication,VideoGame,WebApplication).
For further insight into what is expected or recognised, it would be best to contact the developers support.
~Richard
#### new comment by 170265 ####
A while back I mocked up a site which gave such controlled values, including http://software-app-extension.appspot.com/#GameApplication etc. - The page is something like a schema.org external extension, based on the values originally proposed by Google but which we decided at schema.org not to include originally.  
#### new comment by 1561861 ####
Thank you! Just 2 questions about it:
Will this URL be available for a long term?
Will this list be a "schema.org-approved-list"? 
#### new comment by 13058304 ####
This seem to be outdated. Any word on if this is actually supported? https://www.w3.org/wiki/images/b/b3/Schema.org-SoftwareApplicationsV2.pdf
</t>
  </si>
  <si>
    <t>Point and period of date-time</t>
  </si>
  <si>
    <t xml:space="preserve">Request: A generic way to indicate point (e.g., instant) and period (e.g., intervals, reference, calendar) of date-time. AFAICT, these fall outside of the current use date-time start/end\* or *published/modified etc. Point and period should be separate properties (in contrast to `dcterms:date` for example).
</t>
  </si>
  <si>
    <t xml:space="preserve">#### new comment by 429987 ####
This addition will be particularly useful in order to declare temporal dimensions in statistical data. I suspect that there will need to be some usage in any case with https://github.com/w3c/csvw
#### new comment by 429987 ####
What already exists:
- `http://reference.data.gov.uk/id/{gregorian-interval, gregorian-instant, year, month, day, hour, quarter}`
- `http://reference.data.gov.uk/def/intervals`
- `http://www.w3.org/2006/time`
- ...
#### new comment by 429987 ####
An example of a point in time is when an event takes place on a given day without specifying the time. It is possible to infer this if both `startDate` and `endDate` have the same value, however, I think a single property e.g., `schema:date` would be simpler i.e., an equivalent to `dcterms:date`.
#### new comment by 671238 ####
If you implement that, I recommend to use the same pattern as in value/minValue/maxValue and price/minPrice/maxPrice, i.e. to make
schema:date rdfs:subPropertyOf schema:startDate and schema:endDate.
By that, a one-day event will also have the proper startDate and endDate values.
Note that the respective axioms (from GoodRelations) are currently missing in schema.org because I forgot to submit the pull-request, but they will come asap.
---
martin hepp  http://www.heppnetz.de
mhepp@computer.org          @mfhepp
&gt; On 23 Sep 2015, at 14:35, Sarven Capadisli notifications@github.com wrote:
&gt; 
&gt; An example of a point in time is when an event takes place on a given day without specifying the time. It is possible to infer this if both startDate and endDate have the same value, however, I think a single property e.g., schema:date would be simpler e.g., an equivalent to dcterms:date.
&gt; 
&gt; —
&gt; Reply to this email directly or view it on GitHub.
</t>
  </si>
  <si>
    <t>Link to testing tool(s)</t>
  </si>
  <si>
    <t xml:space="preserve">At http://schema.org/docs/gs.html:
&gt; Google provides a rich snippets testing tool, which you can use to test your markup and identify any errors.
The above should link to [said tool](https://search.google.com/structured-data/testing-tool).
</t>
  </si>
  <si>
    <t xml:space="preserve">#### new comment by 170265 ####
If we link to one, we should link to them all. I'd be happy pointing at the Bing, Yandex and other checkers, e.g. http://linter.structured-data.org/ and http://json-ld.org/playground/ . In an ideal world they would all give consistent results. 
That said, gs.html has barely been updated over the years and is overdue for a refresh e.g. to mention JSON-LD...
</t>
  </si>
  <si>
    <t>Museum (or CivicBusiness?) should also subclass LocalBusiness</t>
  </si>
  <si>
    <t xml:space="preserve">Currently Museum only subclasses CivicBusiness, which leaves it lacking important properties such as contactPoint and parentOrganization.
One solution would be to have Museum directly subclass LocalBusiness, following the model of Hospital and StadiumOrArena that are also children of CivicStructure.
Alternately, we could decide that CivicStructure should simply subclass LocalBusiness itself, and then remove the requirement from having to be duplicated in all of its children. Arguably, even classes like Park should have contactPoint and parentOrganization (to distinguish between, say, municipal or federal parks...).
</t>
  </si>
  <si>
    <t xml:space="preserve">#### new comment by 13315406 ####
+1 to CivicStructure subclassing LocalBusiness
</t>
  </si>
  <si>
    <t>Book should have wordCount property</t>
  </si>
  <si>
    <t xml:space="preserve">As a Book can be a BookFormatType of Ebook, the property numberOfPages isn't really relative, however Ebooks are often counted by number of words.
ScholarlyArticles already contain the property wordCount, and I would suggest that this would be a good property to add to the Book as well.
</t>
  </si>
  <si>
    <t xml:space="preserve">#### new comment by 170265 ####
Makes sense to me
#### new comment by 7691552 ####
+1
~Richard
On 24 Jun 2015, at 21:31, Dan Brickley &lt;notifications@github.com&lt;mailto:notifications@github.com&gt;&gt; wrote:
Makes sense to me
—
Reply to this email directly or view it on GitHubhttps://github.com/schemaorg/schemaorg/issues/622#issuecomment-115001762.
#### new comment by 8341475 ####
+1
Shankar
#### new comment by 170265 ####
@chaals @pmika ?
</t>
  </si>
  <si>
    <t>Overhaul of  Place&gt;CivicStructure necessary!</t>
  </si>
  <si>
    <t xml:space="preserve">Hi, I am maintaining a Architecture database (www.archinform.net) and try to include schema.org.
In schema.org buildings are a subset of PLACE, but they are indeed a part of CREATIVE WORK, too. Every building have one or more creators, a date of creation, etc...
The schema.org types for any kind of built structures should be extended to allow to include this information.
Best regards,
Sascha Hendel
</t>
  </si>
  <si>
    <t xml:space="preserve">#### new comment by 671238 ####
Have you tried to use a multi-typed entity (MTE)? By saying that your object is a place and a creative work, you should be able to apply properties of both types to the building.
If that does not work (tool support for MTEs may vary across search engines and validators), you can always use http://schema.org/additionalProperty to attach the missing properties that you feel are important for your data.
I close this issue because the possible tasks is to verify the MTE support in validation tools and not to extend schema.org. Feel free to reopen it if you want.
#### new comment by 1225897 ####
Hi mfhepp,
thanks for the immediate answer. I already know the way to describe special things with multi-typed entities (MTE), but I think, that buildings are such a broad and general case, that it will be better to extend schema.org. It is important for a wide audience, which are the persons and firms related to structures, when the structures are built, etc... 
#### new comment by 671238 ####
The thing is that types like schema:Product and schema:CreativeWork are roles that many types of objects may have. schema:Place is a very generic concept that is used for representing restaurants, bus stops, mountain tops, campsites, etc. While I see your point that in some cases meta-data about the creative process of constructing them is relevant, I do not think this is the majority case.
Thus, I would not make schema:Place a subtype of schema:CreativeWork. It would simply inherit too many properties that are irrelevant in most cases.
Even the current list of subtypes is already too large for my taste. MTEs will perfectly cover your use case and our general direction for types that define properties of a _role_ should be to use them in combination with other types rather than subtyping everything.
The underlying question is whether we want multiple types at the vocabulary level or at the instance level. The instance level will allow us keeping schema.org much cleaner and leaner.
Otherwise, we will have many "Volcanoes have fax numbers" problems ;-)
#### new comment by 1225897 ####
OK, I understand, that the MTE concept provides a much cleaner and flexible way to describe the world than a strict tree hierarchy. But the actual schema.org ontology doesn't reflect this :(
For CREATIVE WORK there already existing several explicit subtypes, but not any type from the architectural sector. And Architecture is called the mother of the Arts!
So I really like to see a subcategory CreativeWork/Architecture with specific "creative" properties like planner, style, dates (planning/realization), etc. The "geographic" properties should stay in the Place/CivicStructure category. Than it should be possible with MTE (Place/Civic/Structure combined with CreativeWork/Architecture) to define all properties. 
#### new comment by 671238 ####
Ok, I see your point. What we need to carry this further is a definite proposal of properties that this new type should have. Ideally not more than ten. It would also help to know how many Web sites might provide such data.
Always keep in mind that for relatively few data sources, or of there is a widely accepted single truth, adding the data to Wikidata or Wikipedia might be a better way of getting the facts into search engines. Schema.org is most useful when information is provided by a large number of sites with little overlap, i.e. when you must collate data from many sites to get a sufficient coverage.
I reopen the issue but assume it is not a priority issue.
#### new comment by 1225897 ####
I gonna think about the necessary properties and will post them here soon. Hopefully, this will help  to include the extension to one of the next milestones.
</t>
  </si>
  <si>
    <t>Remove product properties from schema:Offer</t>
  </si>
  <si>
    <t xml:space="preserve">For historic reasons, a few product properties were also allowed on schema:Offer.These are now more confusing than useful, and I recommend to remove them from schema:Offer.
gtin12
gtin13
gtin14
gtin8
mpn
serialNumber    
In some cases, we also have to polish the textual description of the properties, as in the case of serialNumbe (currently: "The serial number or any alphanumeric identifier of a particular product. When attached to an offer, it is a shortcut for the serial number of the product included in the offer.")
If there is agreement, I am happy to craft a pull request for that.
PS: This change might break a little bit of data that is out there, but I think the pain is worth it.
</t>
  </si>
  <si>
    <t xml:space="preserve">#### new comment by 7320889 ####
+1
#### new comment by 8741132 ####
I was curious why the product identifiers were in both the product and the offer in the original design.  Was this for ease of use?
#### new comment by 671238 ####
I need  a bit of history to explain that:
1. From its very beginning, GoodRelations had a clear distinction between products and offers, so gr:Offering (now schema:Offer) had only commercial properties (price, business function, ...) and gr:ProductOrService (now schema:Product) held only properties for the actual thing and not its use in offers or transactions.
1. When we worked with Google in 2010 on Google support for GoodRelations in RDFa, simplicity of markup was a key concern. RDFa 1.0 was difficult, Microdata not yet known (afaik), JSON-LD absent. People had to weave in RDFa markup directly into visible content, and RDFa skills were rare among developers.
2. We found that in many sites, the data about a product was limited to a name, description, and maybe image, plus commercial aspects.
3. After considering back and worth, I agreed to add a few properties from products to gr:Offering so that in these very simple cases, one could collate the markup to one entity.
Note that this was well before schema.org.
Now, when schema.org was released, it reused the distinction between products and offers from GoodRelations with an initially very small e-commerce model.
From 2011 through 2012, I worked with the sponsors of schema.org on a comprehensive integration of GoodRelations into schema.org. In that step, we added various properties to schema:Offer that are actually properties of the products mentioned in an offer.
Now, with the thrust of so many consumers of schema.org and better syntaxes, tooling, and a generally better skill level in the community, we are in a position to remove a few anomalies in schema.org, even if that means that a bit of older markup becomes invalid.
We already removed width, weight, height, etc. in an earlier step.
My proposal now is also to remove these product identifiers and rather foster the proper modeling of products inside offers.
"And now you know the rest of the story." (Paul Harvey)
#### new comment by 8741132 ####
Thank you for the history. +1
#### new comment by 4692272 ####
+1
#### new comment by 317113 ####
I have a concern about the removal of schema:serialNumber from Offer. While gtin\* and mpn are generic properties of products (that is, a run of a given product will all have the same gtin\* / mpn), serial numbers are unique identifiers that differentiate one instance of a Product from another... and thus, it is a useful differentiator to apply to the Offer, in a scenario where you have multiple instances of a single product.
I recognize that the GoodRelations alternative would be to use IndividualProduct, which is also where serialNumber lives. It appears that that would entail duplicating all of the other Product property values on each of the IndividualProduct, just to differentiate the serial number; there doesn't currently seem to be a good way to say "this IndividualProduct is an instance of this Product". The data for the usage of IndividualProduct vs. serialNumber seems to bear this out for schema.org publishers; IndividualProduct currently has 10 - 100 domains of usage, while serialNumber has 1,000 - 10,000 domains of usage, which strongly suggests that most sites are using serialNumber on Offer as a useful pattern of differentiating the instances of the product that are on offer.
I do have a particular, practical use case in mind: in February 2014, the W3C SchemaBibex community dubbed http://www.w3.org/community/schemabibex/wiki/Holdings_via_Offer a "recommended best practice" for reflecting library holdings in schema.org, and a core part of that is using serialNumber on Offer.
So, I am -1 to removing serialNumber from Offer, but +1 on removing the other more generic properties from Offer.
#### new comment by 3696477 ####
I would say that serial numbers should be an action status such as checking the status of an order from gmail structured markup / order status pages.
#### new comment by 8753880 ####
Identifiers are not actions, but can be used to enable or trigger actions
#### new comment by 671238 ####
Hi @dbs: I think there is a cleaner way to model what you seem to want to achieve. But given the fact that you are using serialNumber in existing best practices, I think we should simply keep serialNumber and deprecate the others. 
#### new comment by 990840 ####
Hi, if for some reasons, gtin remains, could't it be URI ?
#### new comment by 170265 ####
I believe the GS1 plan is to converge gtin\* properties to a single property, which I totally support. 
#### new comment by 8741132 ####
Hi Dan,  in GS1 vocabulary we have consolidated the various GTINs into a single gtin property.
</t>
  </si>
  <si>
    <t>clarify difference between productionDate and vehicleModelDate</t>
  </si>
  <si>
    <t xml:space="preserve">Some users of schema.org may be confused about the difference between productionDate and vehicleModelDate for Car. My understanding of the difference here is that productionDate is when the automobile was actually manufactured whereas the vehicleModelDate is the model year. So, a 2015 VW Jetta might be manufactured in 2014 or 2016. We should update the descriptions to clarify the difference.
</t>
  </si>
  <si>
    <t xml:space="preserve">#### new comment by 70323 ####
It would also be good to clarify how releaseDate differs from productionDate and vehicleModelDate for automobiles. I've seen a few different sites use releaseDate instead of vehicleModelDate. For example, here's a "2015 Ford Escape" with a releaseDate of 2015: http://www.lebanonford.com/details/2015-Ford-Lebanon-OH/3811951 
#### new comment by 170265 ####
On Vehicle, we have:
- http://schema.org/vehicleModelDate "The release date of a vehicle model (often used to differentiate versions of the same make and model)."
On Product, Vehicle:
- http://schema.org/productionDate "The date of production of the item, e.g. vehicle."
On Product,
- http://schema.org/releaseDate "The release date of a product or product model. This can be used to distinguish the exact variant of a product."
Any suggestions for improved wording or clearer distinctions?
/cc @W3C-GAO
#### new comment by 671238 ####
productionDate is the exact date of the production of a particular car. vehicleModelDate is typically the year of the technical platform specification. A Volkswagen Golf 2015 model might actually have been produced on Jan 15, 2016.
Also, vehicleModelDate is often just  year, while the productionDate an exact date. It will matter for a buyer whether the car has been built on Jan 1, 2015 or Dec 31, 2015.
---
martin hepp  http://www.heppnetz.de
mhepp@computer.org          @mfhepp
&gt; On 22 Jun 2015, at 19:07, Stuart Robinson notifications@github.com wrote:
&gt; 
&gt; It would also be good to clarify how releaseDate differs from productionDate and vehicleModelDate for automobiles. I've seen a few different sites use releaseDate instead of vehicleModelDate. For example, here's a "2015 Ford Escape" with a releaseDate of 2015: http://www.lebanonford.com/details/2015-Ford-Lebanon-OH/3811951
&gt; 
&gt; —
&gt; Reply to this email directly or view it on GitHub.
</t>
  </si>
  <si>
    <t>Linking Orders and Deliveries</t>
  </si>
  <si>
    <t xml:space="preserve">I'm having trouble understand how to link an `Order` with information about delivering the order. Here is the best guess I've made, but it seems to have multiple problems:
```
{
  "@context": "http://schema.org/"
  "@type": "Order",
  "acceptedOffer": {
    "@type": "Offer",
    "price": 3.75,
    "priceCurrency": "GBP"
  },
  "orderDelivery": {
    "@type": "ParcelDelivery",
    "deliveryAddress": {
      "@type": "PostalAddress",
      "streetAddress": "89 Rook Rd",
      "addressCountry": "UK",
      "postalCode": "RX48 9WW"
    },
    "deliveryStatus": {
      "@type": "DeliveryEvent",
      "offers": [
        {
          "@type": "Offer",
          "name": "RoyalMail 48",
          "price": 2.25,
          "priceCurrency": "GBP"
        },
        {
          "@type": "Offer",
          "name": "RoyalMail 24",
          "price": 3.50,
          "priceCurrency": "GBP"
        }
      ]
    },
    "expectedArrivalFrom": "2015-06-19",
    "expectedArrivalUntil": "2015-06-20",
    "hasDeliveryMethod": "http://purl.org/goodrelations/v1#DeliveryModeMail"
  },
  "orderedItem": [
    {
      "@type": "Product",
      "name": "Cool Bag",
      "offers": [
        {
          "@type": "Offer",
          "price": 1.50,
          "priceCurrency": "GBP"
        }
      ]
    },
  ],
  "orderStatus": "http://schema.org/OrderProcessing"
}
```
The first problem is that `ParcelDelivery` doesn't seem to have any way of specify the cost of the delivery. So I co-opted `DeliveryStatus`, which accepts a `DeliveryEvent`, which inherits the `offers` property from `Event`. Although this is allowed, it doesn't seem right semantically, the cost of a delivery isn't an offer on an event that is the current status of the delivery, is it?
The second problem is that in different stages of an order's lifecycle it might be meaningful to the specify the many delivery services that are available for the order and then later specify which one is specifically selected. In the example I've given, there are two offers: "RoyalMail 48" and "RoyalMail 24", however it is only implicit from the Order's `acceptedOffer` that the first service has been accepted.
The third problem is that, written this way, there is no means to express that the estimated delivery time of each offer. In the example "RoyalMail 48" would take 2-3 days and "RoyalMail 24" would take 1 day to be delivered for instance.
Sorry if I've come at this at an awkward angle or made a basic mistake in usage.
</t>
  </si>
  <si>
    <t xml:space="preserve">#### new comment by 406258 ####
I thought it might help if I made explicit suggestions to solve my problems:
1) Add an `offers` property to `ParcelDelivery`.
2) Add an `acceptedOffer` property to both `ParcelDelivery` and `OrderItem` (the same problem applies to products).
3) Add a `itemDuration` property to `Offer`.
If there are already solutions to these problems, or better alternatives, then by all means ignore these specific suggestions. 
#### new comment by 4692272 ####
My recollection is that people did not like having a price property on both the Order and the Offer specified in acceptedOffer because authors may write one value in the Order and another in the Offer.
In your use case, are you trying to specify the available shipping methods or the shipping method chosen for the particular order?
#### new comment by 406258 ####
It'd be great to know the intended way to do both.
From reading the definition for `priceSpecification`, this seems like it might be the intended way to specify the delivery cost associated with an order:
```
{
  "@context": "http://schema.org/"
  "@type": "Order",
  "acceptedOffer": [
    {
      "@type": "Offer",
      "price": 3.75,
      "priceCurrency": "GBP"
    },
    {
      "@type": "Offer",
      "@id": "http://my-shop.com/defs.jsonld#RoyalMail48",
      "priceSpecification": {
        "@type": "DeliveryChargeSpecification",
        "price": 2.25,
        "priceCurrency": "GBP"
      }
    }
  ]
}
```
And then, I could specify available shipping methods by associating them with an `Organisation` like this:
```
{
  "@context": "http://schema.org/",
  "@type": "Organisation",
  "name": "My Shop"
  "makesOffer": [
    {
      "@type": "Offer",
      "@id": "http://my-shop.com/defs.jsonld#RoyalMail48",
      "priceSpecification": {
        "@type": "DeliveryChargeSpecification",
        "price": 2.25,
        "priceCurrency": "GBP"
      }
    },
    {
      "@type": "Offer",
      "@id": "http://my-shop.com/defs.jsonld#RoyalMail24",
      "priceSpecification": {
        "@type": "DeliveryChargeSpecification",
        "price": 3.50,
        "priceCurrency": "GBP"
      }
    }
  ]
}
```
Is this close to being right? It doesn't feel right. I mean it's better than my first attempt, but still... I think the `makesOffer` relation for `Organisation` is meant for offers with an `itemOffered` relation pointing to the product that the offer is actually on. Whereas it's unclear what my organisation's offers are on, except that they cost some money to deliver and humans can work out from their ids that they're meant to be offers for delivery itself, but I don't think a computer would know this.
I still also don't have a way to specify any meaningful difference between the delivery offers, such as their estimated delivery time, whether they include tracking, how they are packaged, do they re-deliver if you're not in, do they ask for your signature on delivery, does the service have any reviews...etc
May I suggest a new class `DeliveryService` with these options, an `offers` or `priceSpecification` property for prices and for it to be able to be referenced from `Organisation`, `Product` and `ParcelDelivery`. I could have go at making a PR if it would help.
</t>
  </si>
  <si>
    <t>Change UnRegisterAction to UnregisterAction</t>
  </si>
  <si>
    <t xml:space="preserve">The capitalization of UnRegisterAction looks extremely weird and I couldn't find anything else in Schema.org using the same capitalization scheme. Could we change this to UnregisterAction while we still can?
</t>
  </si>
  <si>
    <t xml:space="preserve">#### new comment by 4714748 ####
+1
#### new comment by 671238 ####
+1
#### new comment by 4692272 ####
+1
#### new comment by 170265 ####
In public Web, "Usage: Fewer than 10 domains" seems appropriately low for making such a change. Though presumably it might be getting used in email messages for actions and not counted in the public Web stats.  I haven't found any evidence of that though, so a mild +1 from me. 
</t>
  </si>
  <si>
    <t>acceptedPaymentMethod should apply to businesses as well as Demands and Offers</t>
  </si>
  <si>
    <t xml:space="preserve">The `acceptedPaymentMethod` property currently only applies to Demands and Offers. The most common use case for acceptedPaymentMethod is likely to be to specify the payment methods accepted _at a particular place of business_ rather than for a specific demand or offer.
This type of data is displayed on a lot of websites and is often used by people to determine whether they purchase from a given location or not, and as part of the practicalities of travel and living.
I've started documenting sites that publish this kind of information over on the microformats wiki: see [payment-method-examples](http://microformats.org/wiki/payment-method-examples).
</t>
  </si>
  <si>
    <t xml:space="preserve">#### new comment by 170265 ####
Oh, this one fell through the cracks. Sorry! Noticed thanks to @RichardWallis having [fixed up](https://github.com/pocketworks/git2pdf/issues/4#issuecomment-237328803) a "make a PDF of your 100s of open issues" tool, and the red bug color jumped off the page.
I suggest adding Organization and changing the textual definition from "The payment method(s) accepted by seller for this offer." to something like "The payment method(s) that are accepted in general by an organization, or for some specific demand or offer."
/cc @mfhepp @vholland @shankarnat @scor 
</t>
  </si>
  <si>
    <t>Thing &gt; Intangible &gt; ItemList for e-commerce category pages</t>
  </si>
  <si>
    <t xml:space="preserve">Several open source projects make available infoboxes of top X products, new for XXX month, Featured List of Products. I had been enclosing these in **nav** elements with an unstyled unordered list. Please allow instances of itemlist to be the parent of a div layer that contains a product, offer and review aggregate. https://schema.org/ItemList
</t>
  </si>
  <si>
    <t xml:space="preserve">#### new comment by 671238 ####
I may not understand the problem, but nobody stops you from making a product or an offer part of an ItemList while at the same time link product and offer via offers or itemOffered.
```
foo:X a schema:ItemList;
    schema:itemListElement foo:P1, foo:P2.
foo:P1 a schema:Product;
    schema:name "Product 1";
    schema:offers [a schema:Offer ;
        schema:availability schema:InStock; 
        schema:price 55.00;
        schema:priceCurrency "USD] .
foo:P2 a schema:Product;
    schema:name "Product 2":
    schema:offers [a schema:Offer ;
        schema:availability schema:InStock; 
        schema:price 99.00;
        schema:priceCurrency "USD] .
```
The only thing you need in Microdata is either itemref or using global ids for the products/offers.
We should not introduce any solution that is bound to a single syntax, anyway.
As far as I can see, this is a non-issue. I tentatively close it. Please reopen if needed.
#### new comment by 3696477 ####
Instances of ItemList may appear as values for the following properties
Property    recipeInstructions or track. So yah, that is not helpful information for e-commerce devs.
#### new comment by 4714748 ####
Sounds like a bug if those are the only things that can have ItemLists… is it in the documentation or in the underlying schema?
#### new comment by 170265 ####
Those are the two properties that explicitly expect an ItemList as a possible value. @mfhepp 's example is the other way around, ... the items are _in_ the itemlist.  @inetbiz can you post a simple example here? it would help us to translate @mfhepp 's Turtle example into Microdata.
Note that example markup shows up here if you prefix it with whitespace.
e.g. here I put a few spaces and a blank line before the p tag:
```
&lt;p&gt;hello world&lt;/p&gt;
```
#### new comment by 671238 ####
I would hold that for the use case described, the top-level ItemList entity does not need to be the value of any property but could be an independent root node in the graph.
One could think about properties for linking the Web page or its structural elements with an ItemList, but I understood that our general consensus is that the elements for describing the structure of the HTML DOM are not really useful.
#### new comment by 3696477 ####
May I link to the demo site of PrestaShop category list items? Right now, category list items are just schema product over and over again. https://goo.gl/ZbRPwQ If that is ok then no worries. I simply was curious if there was a better way to indicate a category of products grouped together.
#### new comment by 4692272 ####
I wonder if we should create a ProductCatalog type that inherits from ItemList to make it clearer how to markup up these types of sites.
If we also had a ProductCatalogSection type, which is also an ItemList, we could easily distinguish when a list of lists is really a catalog with sections, each containing products.
(Forgive me if this isn't clear. I'm recovering from a sinus infection and still feeling a bit foggy.)
#### new comment by 7691552 ####
There is a similar pattern I’ve been looking at in the bib area.
We are proposing a Collection type, that inherits from CreativeWork to describe a collection of things (with no ordering).
The next option would be to create an OrderedCollection type that inherits from both Collection and ItemList.   This is very similar to what you are describing for ProductCatalog as no doubt you would want to identify things like who created it, when it was modified, etc.
Keep taking the tablets!
~Richard
On 19 Jun 2015, at 16:06, vholland &lt;notifications@github.com&lt;mailto:notifications@github.com&gt;&gt; wrote:
I wonder if we should create a ProductCatalog type that inherits from ItemList to make it clearer how to markup up these types of sites.
If we also had a ProductCatalogSection type, which is also an ItemList, we could easily distinguish when a list of lists is really a catalog with sections, each containing products.
(Forgive me if this isn't clear. I'm recovering from a sinus infection and still feeling a bit foggy.)
—
Reply to this email directly or view it on GitHubhttps://github.com/schemaorg/schemaorg/issues/605#issuecomment-113541688.
#### new comment by 3696477 ####
I'd gladly switch to itemlist or ProductCatalog type if there were clarifications from the major search engines how they would use that data? Google had a nice snippet for tabular data. Something like Category Name and product count would be nice and even a price range.
Breadcrumb: Women &gt;&gt; Shoes &gt;&gt; Dress
Cat Image
Cat title
Cat Description
(25) Items $.01 ~ $135.00
#### new comment by 3696477 ####
@mfhepp Then on ItemList can you create an example on the schema.org page that has products AND nested categories?
#### new comment by 3696477 ####
@mfhepp Do you mean itemtype or itemscope? The example puts Products as the itemtype.
#### new comment by 3696477 ####
Bumping @mfhepp 
#### new comment by 3696477 ####
@mfhepp Is there going to be an example? Few understand how to mark this up. Both in the PrestaShop eCommerce community or in osCommerce Online Merchant project.
#### new comment by 3696477 ####
How can this question go on for almost **two** years with no reply, @mfhepp ? Please let me know if there is going to be an example or one exists for an ecommerce store category page?
#### new comment by 3696477 ####
@danbri the *example 1* seems to be faceted search results. See https://schema.org/ItemList I assume this is the parent node @mfhepp spoke of two years ago? This will be the same for a category page or use a collectionpage from webpage schema?
#### new comment by 170265 ####
(aside: it is not @mfhepp's job to answer questions here or elsewhere; he has put huge efforts into schema.org and goodrelations but he can't be expected to provide front-line support for the millions of sites using the markup)
Ok, let's try to make some progress. 
@inetbiz - "Example 1" in the schema.org ItemList page is simply showing how to markup a list of products each with offer(s). You could put such markup on category/collection pages but I'd suggest turning to documentation from the search engines on exactly which deployment practices make sense. Sometimes saying the same thing about the same entity lots of times doesn't particularly help and the markup might as well just live on the main page for that thing.
Can you share a current example for the kind of content you're trying to mark up?
#### new comment by 3696477 ####
I had assumed Mr. Hepp was in leadership for the org. https://github.com/thirtybees/community-theme-default/blob/1.1.x/category.tpl is the framework. Smarty block include https://github.com/thirtybees/community-theme-default/blob/1.1.x/product-list.tpl for the products. So we have itemlist of sub-cats and products assigned to cat.
Just want to laser focus on which vocab markup to use in microdata.
#### new comment by 3696477 ####
1. http://schema.org/ItemPage
2. How do unordered list of sub-cats become marked up?
3. main entity / webpage element is http://schema.org/ItemList or product?
  a. product
  b. offer
</t>
  </si>
  <si>
    <t>Thing &gt; Product &gt; SomeProducts *Confusing Example*</t>
  </si>
  <si>
    <t xml:space="preserve">The example used for 'similar' products has one EAN-13 and I cannot see this as a group of items that are similar and interchangeable. Could you describe say a product category? We have a debate about when to use listItem and when to use [**someProducts**](https://schema.org/SomeProducts)
</t>
  </si>
  <si>
    <t xml:space="preserve">#### new comment by 170265 ####
/cc @mfhepp 
#### new comment by 8753880 ####
Please help me understand the context for “Some Products”…
It seems to me that it would create confusion versus “Product” model…
Thanks,
Rich
Rich Richardson | Vice President, Emerging Capabilities and Industries | GS1 US
1009 Lenox Drive, Suite 202, Lawrenceville, NJ 08648 | T +1 609.620.4526 | M +1 609.610.3806 | E rrichardson@gs1us.orgmailto:rrichardson@gs1us.org | www.GS1US.orghttp://www.gs1us.org/
The Global Language of Business | Making it possible for industries and companies to move their business forward
"The things we consider to be everyday have extraordinary effects on places we’ve never heard of."  Kate Davies
Click To Follow Me [Twitter Logo] https://twitter.com/?lang=en
See the It's Just Commerce™  Video at  http://youtu.be/pkrxhefQIBs
P Before printing, think about ENVIRONMENTAL responsibility
From: Dan Brickley [mailto:notifications@github.com]
Sent: Thursday, June 18, 2015 7:39 AM
To: schemaorg/schemaorg
Subject: Re: [schemaorg] Thing &gt; Product &gt; SomeProducts _Confusing Example_ (#604)
/cc @mfhepphttps://github.com/mfhepp
—
Reply to this email directly or view it on GitHubhttps://github.com/schemaorg/schemaorg/issues/604#issuecomment-113123897.
#### new comment by 671238 ####
Please see here for more background:
http://wiki.goodrelations-vocabulary.org/Documentation/Product_or_Service
I will update and enhance that page in the near future.
Hope that helps.
Martin
---
martin hepp  http://www.heppnetz.de
mhepp@computer.org          @mfhepp
&gt; On 18 Jun 2015, at 13:47, RLRichardson notifications@github.com wrote:
&gt; 
&gt; Please help me understand the context for “Some Products”… 
&gt; 
&gt; It seems to me that it would create confusion versus “Product” model… 
&gt; 
&gt; Thanks, 
&gt; 
&gt; Rich 
&gt; 
&gt; Rich Richardson | Vice President, Emerging Capabilities and Industries | GS1 US 
&gt; 1009 Lenox Drive, Suite 202, Lawrenceville, NJ 08648 | T +1 609.620.4526 | M +1 609.610.3806 | E rrichardson@gs1us.orgmailto:rrichardson@gs1us.org | www.GS1US.orghttp://www.gs1us.org/ 
&gt; The Global Language of Business | Making it possible for industries and companies to move their business forward 
&gt; 
&gt; "The things we consider to be everyday have extraordinary effects on places we’ve never heard of." Kate Davies 
&gt; Click To Follow Me [Twitter Logo] https://twitter.com/?lang=en 
&gt; See the It's Just Commerce™ Video at http://youtu.be/pkrxhefQIBs 
&gt; P Before printing, think about ENVIRONMENTAL responsibility 
&gt; 
&gt; From: Dan Brickley [mailto:notifications@github.com] 
&gt; Sent: Thursday, June 18, 2015 7:39 AM 
&gt; To: schemaorg/schemaorg 
&gt; Subject: Re: [schemaorg] Thing &gt; Product &gt; SomeProducts _Confusing Example_ (#604) 
&gt; 
&gt; /cc @mfhepphttps://github.com/mfhepp 
&gt; 
&gt; — 
&gt; Reply to this email directly or view it on GitHubhttps://github.com/schemaorg/schemaorg/issues/604#issuecomment-113123897. 
&gt; —
&gt; Reply to this email directly or view it on GitHub.
#### new comment by 3696477 ####
TY @mfhepp I hope Google Search also updates their policy guidelines for Categories. Their citation was to use schema Product. That doesn't seem to fit with a category of products. So confusion is wide-spread in the search industry, it seems.
#### new comment by 3696477 ####
@mfhepp That URI really didn't clarify someproducts. At the end it uses html for idiots lol. Would that mean the book in various formats? They would all have different ISBN numbers and EAN-13's [ pdf, epub, softcover, hardback, et al ]
#### new comment by 3696477 ####
So, which schema.org page example should I follow? Has the documentation been modified?
</t>
  </si>
  <si>
    <t>Adding/extending vocabulary for resume/cv</t>
  </si>
  <si>
    <t xml:space="preserve">On the net are a few examples to write an online cv in html5 with metadata. I'm also code it like that. In my opinion it is too complicated to describe it naturally. A lot of people have a strict and straight way to describe but also many people can't do that. There are forced to mix it a lot so that software can't understand anything. I have tested it once with a testing tool as demo for a recruiting software (cv parser). In my case are the output beeing ceo and student at the same time because I founded extracurricular projects as teenager and opened a business later. It is practically impossible now to write a resume with (many) overlapping changes that can not be separated clearly. How am I supposed to define inter-company vocational training? Sure I can only define the employer. But then I have not the possibility to list the accomplishments I gained in the other companies without interrupting the parser software. So you have to use seldom used vocabularies like EmployeeRole.
Therefor I wish for an extra vocabulary for resumes like the outdated h-resume microformat including properties of JobPosting, OrganizationRole and EmployeeRole. It would be nice if you could describe positions for a job-hopper/reserve employee in detail. Like 10 years as dishwasher in a restaurant leaving and coming back as cook and waiter part-time and taking over the shop after another five years.
If you think the actual vocab is enough please set examples in the documentation.
</t>
  </si>
  <si>
    <t xml:space="preserve">#### new comment by 429987 ####
I'd like to put this strawman description and definition out there. Certainly there are different ways of doing this, and this is just one way. Additions are: `schema:Employment schema:Education schema:Experience schema:experience schema:skill`. It is similar to microformats' h-resume. One main difference is perhaps the lack of schema:education property - I see `schema:experience` broad enough to cover work as well as education experience. There may be other types of experiences - but that can be dealt with later. Here is a graph view of the following: http://i.imgur.com/B6ITKJd.png
```
@prefix : &lt;#&gt; .
@prefix rdf: &lt;http://www.w3.org/1999/02/22-rdf-syntax-ns#&gt; .
@prefix rdfs: &lt;http://www.w3.org/2000/01/rdf-schema#&gt; .
@prefix schema: &lt;http://schema.org/&gt; .
[
    a schema:Person ;
    schema:experience :acme-inc-dish-washer ;
    schema:experience :acme-university-phd-stuff ;
    schema:skill :bowhunting ;
] .
:acme-inc-dish-washer
    a schema:Employment ;
    schema:startDate "2005-01-01" ;
    schema:endDate "2014-12-31" ;
    schema:location :acme-inc ;
    schema:workPerformed :dish-washing
    .
:acme-inc
    a schema:Organization ;
    schema:name "Acme Inc."@en
    .
:dish-washing
    a schema:CreativeWork ;
    schema:name "Dish washing"@en
    .
:acme-university-phd-stuff
    a schema:Education ;
    schema:description "Degree in Ph.D. Stuff" ;
    schema:startDate "2000-01-01" ;
    schema:endDate "2010-12-31" ;
    schema:location :acme-university ;
    schema:workPerformed :phd-stuff
    .
:acme-university
    a schema:Organization ;
    schema:name "Acme University."@en
    .
:phd-stuff
    a schema:CreativeWork ;
    schema:name "Ph.D. Stuff"@en
    .
:bowhunting
    rdfs:label "bowhunting"@en
    .
#Vocab:
schema:experience
    a rdf:Property ;
    rdfs:label "experience"@en ;
    schema:domainIncludes
        schema:Person ,
        schema:Organization ;
    schema:rangeIncludes
        schema:Experience ;
    .
schema:skill
    a rdf:Property ;
    rdfs:label "experience"@en ;
    schema:domainIncludes schema:Thing ;
    schema:rangeIncludes schema:Text ;
    schema:rangeIncludes schema:URL ;
    .
schema:Employment rdfs:subClassOf schema:Experience .
schema:Education rdfs:subClassOf schema:Experience .
schema:Experience rdfs:subClassOf schema:Event .
```
#### new comment by 429987 ####
I should mention that, typically there are two ways of going at it:
1. Describe a person or organization's CV, e.g., `DOAC` (no longer in existence).
2. Describe a CV template, and then associate a person or organization to have/match that template, e.g., `resume-rdf`.
I think the first approach is simpler to implement and less confusing. The second approach may be more appealing for HR.
</t>
  </si>
  <si>
    <t>Write better examples and documentation for memberOf, worksFor, alumniOf and any others I am missing</t>
  </si>
  <si>
    <t xml:space="preserve">This is a catch all issue to write better documentation of the various ways people can be affiliated with Organizations.
There are a few properties in this area that are related, but slightly different in meaning including:
- memberOf (inverse of member)
- alumniOf (inverse of alumni)
- worksFor (inverse of employee)
At least two other issues: issue #432 and issue #596 have questions about when it is appropriate to use one of the above. Clearer documentation and examples would help, particularly if the examples illustrate how to use a http://schema.org/Role to denote tenure or type of membership.
</t>
  </si>
  <si>
    <t xml:space="preserve">#### new comment by 170265 ####
- http://schema.org/memberOf: "An Organization (or ProgramMembership) to which this Person or Organization belongs." (from Organization, Person to Organization, ProgramMembership; approx 1000-10000 sites)
  - inverseOf http://schema.org/member "A member of an Organization or a ProgramMembership. Organizations can be members of organizations; ProgramMembership is typically for individuals." (~10000-50000 sites)
- http://schema.org/alumni "Alumni of educational organization." (EducationalOrganization to Person; ~10-100 sites)
  - inverseOf http://schema.org/alumniOf "An educational organizations that the person is an alumni of." (from Person to EducationalOrganization; ~10,000-50,000 sites)
- http://schema.org/worksFor "Organizations that the person works for." (from Person to Organization; ~10000-50000 sites)
- http://schema.org/founder "A person who founded this organization." (from Organization to Person; ~10000-50000 sites)
  - see also http://schema.org/foundingDate http://schema.org/foundingLocation
- http://schema.org/contactPoint "A contact point for a person or organization." (from Organization , Person to http://schema.org/ContactPoint, "A contact point—for example, a Customer Complaints department.", both contactPoint and ContactPoint ~10000-50000 sites)
  - notes that this wording on the type overlaps with scope of http://schema.org/department ("A relationship between an organization and a department of that organization"), ~10000-50000 sites.
#### new comment by 170265 ####
Corner cases to consider:
- a Customer Complaints Department
  - described via "department" property
  - described via "contactPoint" markup (testing whether we want to reword that definition)
- a Founder and CEO who still worksFor her company
  - marked up in Microdata, RDFa and JSON-LD exploring that the HTML-based notations can be more concise than JSON-LD except that the properties are in opposite direction; would we encourage @ rev / @ reverse  / @ itemprop-reverse ?
- ...
</t>
  </si>
  <si>
    <t>Generalize the term schema:source</t>
  </si>
  <si>
    <t xml:space="preserve">`schema:source` is currently "The anatomical or organ system that the artery originates from."
That's not quite intuitive to me when I see the term 'source'. Could the description be more like `dcterms:source`'s "A related resource from which the described resource is derived."?
Note that there is a related term `schema:isBasedOnUrl` "A resource that was used in the creation of this resource. This term can be repeated for multiple sources."
Could the definition of `schema:source` relaxed and perhaps get rid of `schema:isBasedOnUrl`?
</t>
  </si>
  <si>
    <t xml:space="preserve">#### new comment by 170265 ####
Thanks @csarven! This is another example of where we introduced medical/health terms without sufficient care for their broader meaning. @twamarc is looking into reorganizing those into a medical/health extension via W3C CG, https://www.w3.org/community/schemed/
I suggest we handle this similarly to 'action' (-&gt; 'muscleAction') : introduce a new medical/health term that is more explicit, and migrate the old term to a more general meaning or retire it, depending on usage levels. 
#### new comment by 429987 ####
Another: `schema:sourcedFrom` "The neurological pathway that originates the neurons."
Intuitively, I would think of `schema:sourceFrom` equivalentProperty `prov:wasDerivedFrom`.
</t>
  </si>
  <si>
    <t>Microdata examples for BuyAction</t>
  </si>
  <si>
    <t xml:space="preserve">https://schema.org/BuyAction only lists JSON example. Can someone document microdata and rdfa, please?
</t>
  </si>
  <si>
    <t xml:space="preserve">#### new comment by 10137 ####
Well, there are no microdata and rdfs examples for actions at all. Any reason for that ?
#### new comment by 6901294 ####
FWIW, I created a pull request for a Microdata/RDFa `WatchAction` example: https://github.com/schemaorg/schemaorg/pull/570
</t>
  </si>
  <si>
    <t>should schema.org/email value include mailto:?</t>
  </si>
  <si>
    <t xml:space="preserve">On:
http://schema.org/email
... as well as the Person page on which the same appears, we see this in the JSON-LD code:
"email": "mailto:jane-doe@xyz.edu",
This may make sense in inline markup, like the microdata on the same page:
  &lt;a href="mailto:jane-doe@xyz.edu" itemprop="email"&gt;
    jane-doe@xyz.edu&lt;/a&gt;
But would one normally include the protocol in JSON-LD for this property of expected type text?  Or does it matter one way or the other?
</t>
  </si>
  <si>
    <t xml:space="preserve">#### new comment by 170265 ####
Good question. I guess email addresses in public Web pages tend towards being obfuscated anyway; whereas schema.org used within email messages may be somewhat more likely to be in JSON-LD than in RDFa or Microdata. I lean towards encouraging the mailto: form but tolerating the shorter version. No strong view though. Anyone else?
#### new comment by 327651 ####
I suggest to consider this issue together with #188 regarding `tel:`.
&gt; I lean towards encouraging the mailto: form but tolerating the shorter version.
That probably is the best `schema.org` can do.
#### new comment by 1413391 ####
I just want to mention, that `mailto:@domain.invalid` is a valid mail address. So mailto: can be mistaken for a local part or not. So, whom are these mails delivered to?
`mailto:mailto:@gmail.com` - deliver to `mailto:@gmail.com` or to `mailto:mailto:@gmail.com`? If parsed out, will it try to send to `" "@gmail.com` (also valid!)?? 
Allowing both versions may be misleading.
See:
http://en.wikipedia.org/wiki/Email_address#Local_part
//Edit:
The contents of this field are defined as e-mail address. So we don't need to add a protocol in front of it, in my opinion.
#### new comment by 327651 ####
@bmhm Thanks for mentioning those pathological cases. Do we need to support [RFC 6531](http://tools.ietf.org/html/rfc6531) ?
#### new comment by 1413391 ####
Probably not, just giving a hint. See http://girders.org/blog/2013/01/31/dont-rfc-validate-email-addresses/.
#### new comment by 170265 ####
One option would be to say that the mailto: URI form should be used only in syntactic contexts in which it is clear that the value is a URI. So @href in RDFa and Microdata, or in JSON-LD via @id...
</t>
  </si>
  <si>
    <t>schema:Quantity, and sub-classes are Intangible not DataType</t>
  </si>
  <si>
    <t xml:space="preserve">Should they also subclass DataType? The documentation for Duration indicates that it's an ISO 8601 duration format, but it has properties defined from Intangible, which doesn't make sense.
Also QualitativeValue and QuantitativeValue, and their subclasses would seem to want literals, not objects.
It might be that Intangible types which are expected to take literal values should also subClass DataType, if not move to the DataType heirarchy.
</t>
  </si>
  <si>
    <t xml:space="preserve">#### new comment by 671238 ####
At least for schema:QuantitativeValue and schema:QualitativeValue, the current position in the hierarchy is correct, as far as I can see. Both represent intangible entities that hold a certain value plus various meta-data (like units of measurement, value references,...).
#### new comment by 46296 ####
Perhaps the range of properties having Quantitative/Qualitative should also include Number, to clarify usage. For example `height`; best practice would have this be structured, and units would otherwise be implied, but I can definitely see someone using an Integer as the value of `height`. The `number*` properties seem to do this already, though. `yearsInOperation` ...
It was really `Duration` I was reacting to and looking for patterns.
#### new comment by 671238 ####
@gkellogg no, no, please NOT!
Let's not dilute the power of QuantitativeValue by also allowing Number, in particularly not for properties where a unit is really needed for understanding the value. I agree that QuantitativeValue is a bit under-documented, but this is on my agenda and will be available at http://wiki.goodrelations-vocabulary.org/Documentation/Quantitative_values, with examples inside schema.org.
#### new comment by 8753880 ####
Gregg, also a good time for a peek at the GS1 extension
Sent from Outlookhttp://taps.io/outlookmobile
On Sun, May 31, 2015 at 1:10 AM -0700, "Martin Hepp" &lt;notifications@github.com&lt;mailto:notifications@github.com&gt;&gt; wrote:
@gkellogghttps://github.com/gkellogg no, no, please NOT!
Let's not dilute the power of QuantitativeValue by also allowing Number, in particularly not for properties where a unit is really needed for understanding the value. I agree that QuantitativeValue is a bit under-documented, but this is on my agenda and will be available at http://wiki.goodrelations-vocabulary.org/Documentation/Quantitative_values, with examples inside schema.org.
�
Reply to this email directly or view it on GitHubhttps://github.com/schemaorg/schemaorg/issues/551#issuecomment-107142247.
#### new comment by 46296 ####
The main one I'm concerned about is schema:Duration, which is described as being from ISO 8601, but is a structured type. It should be clear that a literal with datatype schema:Duration (or, essentially equivalent xsd:duration) is a valid value for properties having schema:Duration in their range.
#### new comment by 671238 ####
@gkellogg I agree that schema:Duration could be a subtype of schema:Datatype, because it holds literal values.
QuantitativeValue and QualitativeValue should stay where the are, because you use a typed entity there, never a literal.
BTW, I noticed yesterday that there is quite a mess in the datatypes in the RDFa. 
- some are classes and instances at the same time
- some instances have instance
-  the use of subclass vs. instance is inconsistent.
See the following (not all statements are wrong, but they are inconsistent and we need to agree upon a canonical pattern for this). 
(Note: The good thing is that this can be fixed without breaking any markup).
Number is a class and an instance of DataType:
&lt;div typeof="rdfs:Class http://schema.org/DataType" resource="http://schema.org/Number"&gt;
      &lt;span class="h" property="rdfs:label"&gt;Number&lt;/span&gt;
      &lt;span property="rdfs:comment"&gt;Data type: Number.&lt;/span&gt;
    &lt;/div&gt;
Float is a class and and a subclass of Number:
```
&lt;div typeof="rdfs:Class" resource="http://schema.org/Float"&gt;
  &lt;span class="h" property="rdfs:label"&gt;Float&lt;/span&gt;
  &lt;span property="rdfs:comment"&gt;Data type: Floating number.&lt;/span&gt;
   &lt;span&gt;Subclass of: &lt;a property="rdfs:subClassOf" href="http://schema.org/Number"&gt;Number&lt;/a&gt;&lt;/span&gt;
&lt;/div&gt;
```
Boolean is a class and an instance of Datatype, and True and False are instances of Boolean:
```
&lt;div typeof="rdfs:Class http://schema.org/DataType" resource="http://schema.org/Boolean"&gt;
  &lt;span class="h" property="rdfs:label"&gt;Boolean&lt;/span&gt;
  &lt;span property="rdfs:comment"&gt;Boolean: True or False.&lt;/span&gt;
  &lt;!--&lt;span&gt;Subclass of: &lt;a property="rdfs:subClassOf" href="http://schema.org/Enumeration"&gt;Enumeration&lt;/a&gt;&lt;/span&gt;--&gt;
&lt;/div&gt;
&lt;div typeof="http://schema.org/Boolean" resource="http://schema.org/False"&gt;
  &lt;span class="h" property="rdfs:label"&gt;False&lt;/span&gt;
  &lt;span property="rdfs:comment"&gt;The boolean value false.&lt;/span&gt;
&lt;/div&gt;
&lt;div typeof="http://schema.org/Boolean" resource="http://schema.org/True"&gt;
  &lt;span class="h" property="rdfs:label"&gt;True&lt;/span&gt;
  &lt;span property="rdfs:comment"&gt;The boolean value true.&lt;/span&gt;
&lt;/div&gt;
```
Date is a class and an instance of DataType:
```
&lt;div typeof="rdfs:Class http://schema.org/DataType" resource="http://schema.org/Date"&gt;
  &lt;span class="h" property="rdfs:label"&gt;Date&lt;/span&gt;
  &lt;span property="rdfs:comment"&gt;A date value in &amp;lt;a href=&amp;#39;http://en.wikipedia.org/wiki/ISO_8601&amp;#39;&amp;gt;ISO 8601 date format&amp;lt;/a&amp;gt;.&lt;/span&gt;
&lt;/div&gt;
```
DateTime is a class only, while Time is a class and an instance of DataType:
```
&lt;div typeof="rdfs:Class" resource="http://schema.org/DateTime"&gt;
  &lt;span class="h" property="rdfs:label"&gt;DateTime&lt;/span&gt;
  &lt;span property="rdfs:comment"&gt;A combination of date and time of day in the form [-]CCYY-MM-DDThh:mm:ss[Z|(+|-)hh:mm] (see Chapter 5.4 of ISO 8601).&lt;/span&gt;
&lt;/div&gt;
&lt;div typeof="rdfs:Class http://schema.org/DataType" resource="http://schema.org/Time"&gt;
  &lt;span class="h" property="rdfs:label"&gt;Time&lt;/span&gt;
  &lt;span property="rdfs:comment"&gt;A point in time recurring on multiple days in the form hh:mm:ss[Z|(+|-)hh:mm] (see &amp;lt;a href=&amp;quot;http://www.w3.org/TR/xmlschema-2/#time&amp;quot;&amp;gt;XML schema for details&amp;lt;/a&amp;gt;).&lt;/span&gt;
&lt;/div&gt;
```
Text is a Class and an instance of Datatype:
```
&lt;div typeof="rdfs:Class http://schema.org/DataType" resource="http://schema.org/Text"&gt;
  &lt;span class="h" property="rdfs:label"&gt;Text&lt;/span&gt;
  &lt;span property="rdfs:comment"&gt;Data type: Text.&lt;/span&gt;
&lt;/div&gt;
```
#### new comment by 46296 ####
IMO, datatypes should be defined alone the lines of:
```
schema:Float a rdfs:Datatype, schema:Datatype;
  rdfs:label "Float"@en;
  rdfs:comment "Data type: Floating number."@en;
  rdfs:subClassOf schema:Number .
schema:Number a rdfs:Datatype, schema:Datatype;
  rdfs:label "Number"@en;
  rdfs:comment "Data type: Number."@en;
  rdfs:subClassOf rdfs:Literal .
```
Literals should sub-class `rdfs:Literal` (directly, or indirectly) and be instances of `rdfs:Datatype` and `schema:Datatype`. Note that `rdfs:Datatype` is already a subclass of `rdfs:Class`.
Boolean is interesting, because instances are defined, which the linter accounts for.
It's instructive to see how RDF creates literals:
```
rdf:HTML a rdfs:Datatype;
  rdfs:label "HTML";
  rdfs:comment "The datatype of RDF literals storing fragments of HTML content";
  rdfs:subClassOf rdfs:Literal;
  rdfs:isDefinedBy rdf: .
```
</t>
  </si>
  <si>
    <t>Need a way to express room number in Event location</t>
  </si>
  <si>
    <t xml:space="preserve">For many events, the location includes a room name. Schema.org should support a way to specify the room.
In some cases, rooms have numeric names containing floor and room number. For example, [MIT's 26-100](https://whereis.mit.edu/?go=26).
In other cases, the room name has no location information embedded in it. For example, Stanford's [Berg Hall](https://events.stanford.edu/events/496/49631/) within the Li Ka Shing Center. Schema.org would need separate properties if we want to get to the level of floor number, etc.
</t>
  </si>
  <si>
    <t xml:space="preserve">#### new comment by 170265 ####
Are you thinking that this would be a property added to PostalAddress, or Place? Or directly on the Event?
Use case seems perfectly reasonable. 
#### new comment by 4692272 ####
I was thinking PostalAddress. However, if people want to be able to add properties to the room (floor number for example), maybe it should be a Place. I was hoping people would chime in before I started working on an implementation.
#### new comment by 671238 ####
Maybe it is cleaner to first define a subtype schema:Room for schema:Place and then maybe add room-specific properties?
#### new comment by 7320889 ####
Might I suggest to have a look at how this is resolved in the acocmodation ontology http://ontologies.sti-innsbruck.at/acco/ns.html, something which might help in extending schema.org/Hotel's properties as well?
#### new comment by 671238 ####
I assume you have seen the "author" line at  http://ontologies.sti-innsbruck.at/acco/ns.html ;-) ?
Yes, indeed, I suggest that that ontology should be a starting point for a hotel extension for schema.org, because it is already aligned with additionalProperty and the commercial model in schema.org, i.e. room pricing will be straightforward.
#### new comment by 7320889 ####
_"I assume you have seen the "author" line at..."_
Yup, I was just wondering whether you were hesitant in mentioning it yourself, so I thought I might as well go ahead and do it.   :)
#### new comment by 4692272 ####
I was weighing two options:
1. Add a roomName to PostalAddress.
   - _Pros_: Simple markup
   - _Cons_: A semantic dead end
2. Something that works with the Accommodation Ontology. Room is a subtype of Place and can be containedIn another Place.
   - _Pros_:  Semantically rich, can hook into other ontologies
   - _Cons_: The markup is complicated
#### new comment by 671238 ####
FYI: I am working on a pull request for turning the Accommodation Ontology into a proper schema.org extension, which will give us a clear model for rooms in hotels and also other scenarios. Expect it in June.
#### new comment by 4692272 ####
@mfhepp Great! Do you know where you will plug this in? In other words, how can I express an event is in a particular lecture hall at a university?
#### new comment by 671238 ####
I think (not yet firmly) that there will be subtypes of http://schema.org/Place, namely schema.org:HotelRoom and schema:MeetingRoom, or simply schema:Room. roomNumber should then be a property thereof. Then, you can use schema:Event -&gt; location &gt; schema:MeetingRoom -&gt; roomNumber.
How does that sound?
(What we need to fix is how the rooms are included in hotel offers, but I have an idea for that).
#### new comment by 5252362 ####
Not sure what you mean by 'semantic dead end'
guha
On Mon, Jun 1, 2015 at 8:26 AM, vholland notifications@github.com wrote:
&gt; I was weighing two options:
&gt; 
&gt;    1.
&gt; 
&gt;    Add a roomName to PostalAddress.
&gt;     - _Pros_: Simple markup
&gt;       - _Cons_: A semantic dead end
&gt;     2.
&gt; 
&gt;    Something that works with the Accommodation Ontology. Room is a
&gt;    subtype of Place and can be containedIn another Place.
&gt;     - _Pros_: Semantically rich, can hook into other ontologies
&gt;       - _Cons_: The markup is complicated
&gt; 
&gt; —
&gt; Reply to this email directly or view it on GitHub
&gt; https://github.com/schemaorg/schemaorg/issues/545#issuecomment-107582467
&gt; .
#### new comment by 4692272 ####
@rvguha I meant that if we go with a roomName property, we can't later add the capacity of the room or other properties.
#### new comment by 4692272 ####
@mfhepp It sounds promising. It would be nice to support the simple case of schema:Room, so we don't have to enumerate all of the possible room types.
#### new comment by 1033730 ####
+1 to suggestion from @mfhepp.
Re "simple case of schema:Room" wouldn't it be possible to create that, and
the required property "roomNumber" without needing to enumerate more
specific sub-types?
On Fri, Jun 5, 2015 at 7:32 AM, vholland notifications@github.com wrote:
&gt; @mfhepp https://github.com/mfhepp It sounds promising. It would be nice
&gt; to support the simple case of schema:Room, so we don't have to enumerate
&gt; all of the possible room types.
&gt; 
&gt; —
&gt; Reply to this email directly or view it on GitHub
&gt; https://github.com/schemaorg/schemaorg/issues/545#issuecomment-109311711
&gt; .
#### new comment by 671238 ####
I actually think we will need all three - schema:Room (any room), schema:HotelRoom (a room for temporary lodging), and schema:MeetingRoom. But let's wait for my accommodation proposal. It should also cover this issue.
Martin
---
martin hepp  http://www.heppnetz.de
mhepp@computer.org          @mfhepp
&gt; On 05 Jun 2015, at 21:45, Aaron Bradley notifications@github.com wrote:
&gt; 
&gt; +1 to suggestion from @mfhepp.
&gt; 
&gt; Re "simple case of schema:Room" wouldn't it be possible to create that, and
&gt; the required property "roomNumber" without needing to enumerate more
&gt; specific sub-types?
&gt; 
&gt; On Fri, Jun 5, 2015 at 7:32 AM, vholland notifications@github.com wrote:
&gt; 
&gt; &gt; @mfhepp https://github.com/mfhepp It sounds promising. It would be nice
&gt; &gt; to support the simple case of schema:Room, so we don't have to enumerate
&gt; &gt; all of the possible room types.
&gt; &gt; 
&gt; &gt; —
&gt; &gt; Reply to this email directly or view it on GitHub
&gt; &gt; https://github.com/schemaorg/schemaorg/issues/545#issuecomment-109311711
&gt; &gt; .
&gt; &gt; 
&gt; &gt; —
&gt; &gt; Reply to this email directly or view it on GitHub.
#### new comment by 327651 ####
@mfhepp Any news regarding `schema:Room` ?
#### new comment by 671238 ####
Pretty high on my todo-list, but still pending ;-)
&gt; On 09 Jul 2015, at 19:48, Andreas Kuckartz notifications@github.com wrote:
&gt; 
&gt; @mfhepp Any news regarding schema:Room ?
&gt; 
&gt; —
&gt; Reply to this email directly or view it on GitHub.
#### new comment by 170265 ####
ping @mfhepp - anything to share?
#### new comment by 671238 ####
room number will be in the hotel pull request, preview: 
http://sdo-hotels.appspot.com/roomNumber
will be finished and shared officially today.
#### new comment by 671238 ####
Currently, we have
http://sdo-hotels.appspot.com/HotelRoom
and
http://sdo-hotels.appspot.com/MeetingRoom
I could add a generic "Room" supertype if that helps in other applications. We could also merge all of them into one Room type, but actually I think the distinctions matter (HotelRooms have beds, MeetingRooms are a very particular kind of room often offered by business hotels).
Shall I add a Room supertype to the hotels proposal?
#### new comment by 13315406 ####
Whilst we are changing PostalAddress we should add 'apartment' or similar.
On Tue, Sep 29, 2015 at 1:20 PM, Martin Hepp notifications@github.com
wrote:
&gt; Currently, we have
&gt; 
&gt; http://sdo-hotels.appspot.com/HotelRoom
&gt; and
&gt; http://sdo-hotels.appspot.com/MeetingRoom
&gt; 
&gt; I could add a generic "Room" supertype if that helps in other
&gt; applications. We could also merge all of them into one Room type, but
&gt; actually I think the distinctions matter (HotelRooms have beds,
&gt; MeetingRooms are a very particular kind of room often offered by business
&gt; hotels).
&gt; 
&gt; Shall I add a Room supertype to the hotels proposal?
&gt; 
&gt; —
&gt; Reply to this email directly or view it on GitHub
&gt; https://github.com/schemaorg/schemaorg/issues/545#issuecomment-144043132
&gt; .
#### new comment by 13315406 ####
_Shall I add a Room supertype to the hotels proposal?_
+1
#### new comment by 170265 ####
@mfhepp can you make roomNumber work on PostalAddress? @vholland would that help here?
#### new comment by 671238 ####
@danbri @vholland yes, no problem. will be included.
#### new comment by 4692272 ####
+1 to a generic Room type for the odd cases we don't want to enumerate.
Yes, adding roomNumber to PostalAddress helps.
#### new comment by 5252362 ####
Why do we need such a super type? How is such a generic room different from
say, my dining room?
guha
On Tue, Sep 29, 2015 at 5:20 AM, Martin Hepp notifications@github.com
wrote:
&gt; Currently, we have
&gt; 
&gt; http://sdo-hotels.appspot.com/HotelRoom
&gt; and
&gt; http://sdo-hotels.appspot.com/MeetingRoom
&gt; 
&gt; I could add a generic "Room" supertype if that helps in other
&gt; applications. We could also merge all of them into one Room type, but
&gt; actually I think the distinctions matter (HotelRooms have beds,
&gt; MeetingRooms are a very particular kind of room often offered by business
&gt; hotels).
&gt; 
&gt; Shall I add a Room supertype to the hotels proposal?
&gt; 
&gt; —
&gt; Reply to this email directly or view it on GitHub
&gt; https://github.com/schemaorg/schemaorg/issues/545#issuecomment-144043132
&gt; .
#### new comment by 4692272 ####
My thinking for a generic super type was that there are a lot cases we probably don't want to enumerate. For example, hotel ballrooms and movie theater screening rooms sometimes have room numbers. We could called these "meeting rooms", but it seems easier to have a super type.
#### new comment by 4714748 ####
I'm not sure about adding different types of rooms. I wonder if I can book Guha's dining room for a wild party - but even if not, I don't think the room type is the key bit there so much as the service provided in the first place (e.g. hotel, fitness centre, sauna, restaurant, business centre - all of which might be available in a typical expensive hotel in most countries I have visited).
The standard spanish or russian address both often require street number, building number, entrance number, floor number, and actual door number. At my basic street address I live in one of half a dozen apartments numbered 1B - which is recognised by most people as short hand for Floor: 1º Door: B but is often recorded in long form.
There are "extra instructions" of all kinds. E.g. for delivery addresses: 
"To attention RV Guha, I'd like to book your dining room with double bunk beds for my next visit to California…" 
Addresses are hard.
(NB @mfhepp I'm not sure what a CaliforniaKing is compared to other kinds, but "twin" beds are extremely common in Europe at least, and bunkbeds are not that uncommon in places people book as if they were hotels).
#### new comment by 4692272 ####
It seems like there are two use cases for "roomNumber":
1. Navigating to the building/floor/room where an event is being held whether that is a gala in a ballroom or dinner in Guha's dining room.
2. Reserving a hotel room or some other accommodation.
Can we split these use cases to make progress on each in parallel?
For the first, adding "roomNumber" (or some other property name) to PostalAddress seems sufficient. As @chaals said, addresses are hard.
For the second, we should run through some use cases to determine what information is already up on the web that could use markup.
#### new comment by 4714748 ####
For the first - finding a place in more detail, I think we want something like "moreInformation" - which is what people who do deliveries tend to have, allowing you to put "attention So-and-so" or "use the key under the doormat to open the chiimney cover, let yourself in, drink the whisky and leave the presents", or "door number 37A, hidden behind the door numbered 30s" or whatever.
For the second, I don't think this is what we are looking for. You reserve something, you get a place, which has an address or way to identify it, and you get a service (accommodation, wedding, schema.org development lesson, …). What you are reserving is more part of a service description - and that is where e.g. @mfhepp 's hotel extension giving more precise detail will actually be useful.
#### new comment by 4692272 ####
Where are we on this? Can we break the larger proposal down into smaller parts so we can move forward?
#### new comment by 671238 ####
Room number is in the hotel proposal
http://sdo-hotels.appspot.com/Room
http://sdo-hotels.appspot.com/roomNumber
I will finalize the proposal and send a pull request shortly.
Martin
---
martin hepp  http://www.heppnetz.de
mhepp@computer.org          @mfhepp
&gt; On 11 Nov 2015, at 17:47, vholland notifications@github.com wrote:
&gt; 
&gt; Where are we on this? Can we break the larger proposal down into smaller parts so we can move forward?
&gt; 
&gt; —
&gt; Reply to this email directly or view it on GitHub.
#### new comment by 671238 ####
Chaals:
&gt; On 29 Sep 2015, at 16:01, chaals notifications@github.com wrote:
&gt; 
&gt; (NB @mfhepp I'm not sure what a CaliforniaKing is compared to other kinds, but "twin" beds are extremely common in Europe at least, and bunkbeds are not that uncommon in places people book as if they were hotels).
I have changed that in the proposal - you can now either use a text for the bed type or create your own instance of a http://sdo-hotels.appspot.com/BedType and attach a name, description, and image.
This is a simpler mechanism than having hard-wired enumerations in the vocabulary but still allows adding images and descriptions to bed types.
Martin
#### new comment by 13315406 ####
Still think it would be useful to add roomNumber to Address.
~Richard.
On Thu, Nov 12, 2015 at 10:40 AM, Martin Hepp notifications@github.com
wrote:
&gt; Room number is in the hotel proposal
&gt; 
&gt; http://sdo-hotels.appspot.com/Room
&gt; 
&gt; http://sdo-hotels.appspot.com/roomNumber
&gt; 
&gt; I will finalize the proposal and send a pull request shortly.
&gt; 
&gt; Martin
&gt; 
&gt; ---
&gt; 
&gt; martin hepp http://www.heppnetz.de
&gt; mhepp@computer.org @mfhepp
&gt; 
&gt; &gt; On 11 Nov 2015, at 17:47, vholland notifications@github.com wrote:
&gt; &gt; 
&gt; &gt; Where are we on this? Can we break the larger proposal down into smaller
&gt; &gt; parts so we can move forward?
&gt; &gt; 
&gt; &gt; —
&gt; &gt; Reply to this email directly or view it on GitHub.
&gt; 
&gt; —
&gt; Reply to this email directly or view it on GitHub
&gt; https://github.com/schemaorg/schemaorg/issues/545#issuecomment-156067476
&gt; .
#### new comment by 170265 ####
@mfhepp - can you file an issue for the hotel room / accomodation topic, so that when the pull request comes it addresses the problem recorded in the issue? Am I right that we don't have a PR for http://sdo-hotels.appspot.com/docs/hotels.html yet? Is https://github.com/mfhepp/schemaorg/tree/hotels the place where it is being developed?
#### new comment by 888971 ####
I work for a museum, and would like to add room to events, and I'm trying to follow along here. Is the Room location in sdo-hotels proposed for Schema.org and not official yet, or is some subset for hotels only? Seeing this has all happened recently, I can understand if it still fails verification with Google.
Thank you,
Sean
#### new comment by 1033730 ####
@couloir007 A more specific type of room in sdo-hotels is:
http://sdo-hotels.appspot.com/MeetingRoom
... which might meet your needs.
However, as per the breadcrumb path above "Room" is currently constituted as a more specific type of:
http://sdo-hotels.appspot.com/Accommodation
Pinging @philbarker - I strongly suspect, based on my prior work on modelling brick-and-mortar courses, that a "Room" property will also be required by the course schema(s), since the current scope of the course extension encompasses "any type of educational course".
#### new comment by 671238 ####
Note that the fact that MeetingRoom is a subtype of Accommodation should not bother you, because the latter is essentially anything that can accommodate human beings, see the definition:
"An accommodation is a place that can accommodate human beings, e.g. a hotel room, a camping pitch, or a meeting room. Many accommodations are for overnight stays, but this is not a mandatory requirement. For more specific types of accommodations not defined in schema.org, one can use additionalType with external vocabularies."
Martin
---
martin hepp  http://www.heppnetz.de
mhepp@computer.org          @mfhepp
&gt; On 07 Jan 2016, at 21:28, Aaron Bradley notifications@github.com wrote:
&gt; 
&gt; @couloir007 A more specific type of room in sdo-hotels is:
&gt; http://sdo-hotels.appspot.com/MeetingRoom
&gt; ... which might meet your needs.
&gt; 
&gt; However, as per the breadcrumb path above "Room" is currently constituted as a more specific type of:
&gt; http://sdo-hotels.appspot.com/Accommodation
&gt; 
&gt; Pinging @philbarker - I strongly suspect, based on my prior work on modelling brick-and-mortar courses, that a "Room" property will also be required by the course schema(s), since the current scope of the course extension encompasses "any type of educational course".
&gt; 
&gt; —
&gt; Reply to this email directly or view it on GitHub.
#### new comment by 671238 ####
The hotels extension is not yet part of the live version of schema.org, but I hope we can get it into the next release.
## Martin
martin hepp  http://www.heppnetz.de
mhepp@computer.org          @mfhepp
&gt; On 07 Jan 2016, at 17:48, Sean Montague notifications@github.com wrote:
&gt; 
&gt; I work for a museum, and would like to add room to events, and I'm trying to follow along here. Is the Room location in sdo-hotels proposed for Schema.org and not official yet, or is some subset for hotels only? Seeing this has all happened recently, I can understand if it still fails verification with Google.
&gt; 
&gt; Thank you,
&gt; Sean
&gt; 
&gt; —
&gt; Reply to this email directly or view it on GitHub.
#### new comment by 888971 ####
Thank you for the responses. I've commented out the Room for now until it validates, but probably doesn't much matter at this point. Being new to Schema.org, I'm still learning how best to implement it. Would the Room an event takes place in at a Museum be containedInPlace, as in the event is in a Room with an address at a Museum, or at a Museum with an address that containsPlace Room?
#### new comment by 1033730 ####
Thanks @mfhepp.  While I've doubtlessly got the modelling backwards, could this schema conceivably be employed in this fashion to declare a room location?
```
&lt;script type="application/ld+json"&gt;
{
  "@context": "http://schema.org",
  "@type": "SocialEvent",
  "name": "Vocabulary Builders Meetup",
  "startDate": "2016-02-14T21:30",
  "location": {
    "@type": "MeetingRoom",
    "roomNumber": "DV 1146",
    "containedInPlace": {
      "@type": "Place",
      "name": "William G. Davis Building",
      "address": {
        "@type": "PostalAddress",
        "addressLocality": "Mississauga",
        "addressRegion": "ON",
        "postalCode": "L5L 1C6",
        "streetAddress": "3359 Mississauga Rd"
      }
    }
  }
}
&lt;/script&gt;
```
</t>
  </si>
  <si>
    <t>Feature: Product Schema =&gt; Volume [ Vitamin D Milk 1gal ]</t>
  </si>
  <si>
    <t xml:space="preserve">Many products are sold by volume. Lotions, Perfumes, Liquid Consumables, etc. We need to be able to express product volume.
</t>
  </si>
  <si>
    <t xml:space="preserve">#### new comment by 671238 ####
This is readily supported via 
a) http://schema.org/includesObject -&gt;  http://schema.org/TypeAndQuantityNode (with this you can specify exactly how much of an item is included in an offer) 
b) http://schema.org/priceSpecification -&gt; http://schema.org/UnitPriceSpecification -&gt; http://schema.org/eligibleQuantity -&gt; http://schema.org/QuantitativeValue for indicating the validity of a price by non-overlapping quantities.
If you want to model quantity discounts, simply attach two UnitPriceSpecification entities to the offer with differing prices and non-overlapping quantities for eligibleQuantity.
There are many examples given at http://wiki.goodrelations-vocabulary.org/Cookbook/Pricing.
You only have to replace the GoodRelations identifiers by the ones in schema.org, as listed here:
http://wiki.goodrelations-vocabulary.org/Cookbook/Schema.org#Naming_Differences
#### new comment by 3696477 ####
@mfhepp thanks for that. But, if product schema is going to have Height, Width, Depth, Weight. There is no reason not to include volume.
#### new comment by 671238 ####
Ah, I understand. You want a volume property for product.
As of now, you can immediately use additionalProperty with a suitable UN/CEFACT code for indicating the volume of a liquid.
I hesitate to add schema:volume to schema:Product, because 
1. this is a property that applies only to small part of all products (not to electronics, cars, books, etc.) and
2. as long as search engines only need to display that value (but not use it for computations), schema:additionalProperty will serve as well.
Without any data at hand, I would argue that only a minority of products sold in Web shops are liquid.
If we go that route, I would rather propose a schema:productQuantity property with a range of schema:QuantitativeValue. This could then be used for arbitrary units of measurement.
It would also be a nice addition to the existing mechanism for quantities in GoodRelations, because in the current model, you can only specify the amount of an object contained in the offer. But for boxed products, it may indeed make sense to indicate the quantity contained in the boxed product.
@danbri @vholland - what do you think about schema:productQuantity or schema:containedQuantity property for schema:Product? We could also wait for a GS1 extension, which might provide this detail. Practically, schema:additionalProperty should do the trick for search engines for the moment.
#### new comment by 11649720 ####
+1 to the idea of adding schema:productQuantity property to Product.  
Good idea.
David
On 5/26/2015 1:56 PM, Martin Hepp wrote:
&gt; Ah, I understand. You want a volume property for product.
&gt; 
&gt; As of now, you can immediately use additionalProperty with a suitable 
&gt; UN/CEFACT code for indicating the volume of a liquid.
&gt; 
&gt; I hesitate to add schema:volume to schema:Product, because
&gt; 1. this is a property that applies only to small part of all products
&gt;    (not to electronics, cars, books, etc.) and
&gt; 2. as long as search engines only need to display that value (but not
&gt;    use it for computations), schema:additionalProperty will serve as
&gt;    well.
&gt; 
&gt; Without any data at hand, I would argue that only a minority of 
&gt; products sold in Web shops are liquid.
&gt; 
&gt; If we go that route, I would rather propose a schema:productQuantity 
&gt; property with a range of schema:QuantitativeValue. This could then be 
&gt; used for arbitrary units of measurement.
&gt; 
&gt; It would also be a nice addition to the existing mechanism for 
&gt; quantities in GoodRelations, because in the current model, you can 
&gt; only specify the amount of an object contained in the offer. But for 
&gt; boxed products, it may indeed make sense to indicate the quantity 
&gt; contained in the boxed product.
&gt; 
&gt; @danbri https://github.com/danbri @vholland 
&gt; https://github.com/vholland - what do you think about 
&gt; schema:productQuantity or schema:containedQuantity property for 
&gt; schema:Product? We could also wait for a GS1 extension, which might 
&gt; provide this detail. Practically, schema:additionalProperty should do 
&gt; the trick for search engines for the moment.
&gt; 
&gt; —
&gt; Reply to this email directly or view it on GitHub 
&gt; https://github.com/schemaorg/schemaorg/issues/544#issuecomment-105634098.
#### new comment by 1033730 ####
FWIW I think "volume" is pretty broadly applicable and, like weight/width/depth/height is a universal measurement container (i.e. the unit employed is not prescribed, as per any property that takes a QuantitativeValue).
In the product realm I think this actually applies to a huge number of products:  shampoo, perfume, toothpaste, alcohol, etc., etc.  It's also applicable to non-liquid products whose capacity is provided as a volume measurement, such as luggage or packaging.
And I think having this available as a property is also forward-thinking, insofar as it can be used for other schemas.  Let's say, for example, it was considered desirable to create an item type for recipeIngredient (like, um, RecipeIngredient) because right now the ingredient, ingredient quantity, and measure used that ingredient quantity can't be individually declared.  AFAIK there are only three ways of expressing the measurement for an ingredient:  simple item count (3 bananas), weight, and volume:  we're good-to-go with count and weight, just not volume (and we haven't shied away from using 12 different measurement unit properties, like transFatContent, to support NutritionInformation).
Just an example leaning on extensibility, but it illustrates again just how fundamental the concept of "volume" is.  I don't think we should be afraid of adding it to core, and so force webmasters to use something more complicated.
At first blush something like schema:productQuantity looks promising to me, but I'd not that volume itself isn't an arbitrary unit of measurement, but a higher-level concept (and more applicable, for now, than other measurement types one might encounter, like "energy").
#### new comment by 7320889 ####
I've had a quick look at GS1's specification documentation (http://www.gs1.org/docs/idkeys/gtin/GS1_Standard_Specification_Document_GTIN_OTW_Vocabulary.pdf) and from that I gather they resolve this by specifying:
```
gs1:TradeItem (see also http://schema.org/Product)
    &gt; gs1:netContent 
        &gt; gs1:MeasurementType
            &gt; gs1:measurementUnitCode (see also http://schema.org/unitCode)
                &gt; string
            &gt; gs1:measurementValue (see also http://schema.org/value)
                float
```
Which I guess in schema.org would currently be:
```
schema:Product
    &gt; schema:additionalProperty
        &gt; schema:PropertyValue
            &gt; schema:name
                &gt; Text ('volume' in this particular case)
            &gt; schema:unitCode
                &gt; schema:Text, schema:URL
            &gt; schema:value
                &gt; schema:Boolean, schema:Number, schema:StructuredValue, schema:Text
```
And by comparing the two I'd say that adding a schema.org equivalent for gs1:netContent seems a reasonable request, especially with the idea in mind that GS1 is showing interest in a gs1.schema.org extension.
#### new comment by 4692272 ####
FWIW, I prefer a new `productQuantity` property on `Product` that takes a `QuantitativeValue` over using `additionalProperty`.
#### new comment by 671238 ####
I would also prefer a "productQuantity" property over a "volume" property. The former could hold volume, weight, number of items information . And this will really make sense, because the original GoodRelations lacked the notion of packaging units (*).
"Volume" can mean lots of different things, and in the case of boxed quantities of liquids, the quantity of liquid is likely not the volume of the shape.
For the records, I am also not perfectly happy with the weight, length, ... properties, for several reasons. They could mean the packaging size or weight or the product size / weight. Just to counter the use of these as a justification.
(*) To be precise: I assumed at that time that such properties would come from external product ontologies, like my OWL variant of eClass, eClassOWL. Historically, GoodRelations was designed to be just (a) the meta-model for product ontologies and (b) the domain model for commercial aspects of product information. If you have time and want to understand those underlying assumptions, the GoodRelations Technical Report is still available at
```
http://www.heppnetz.de/projects/goodrelations/GoodRelations-TR-final.pdf
```
---
martin hepp  http://www.heppnetz.de
mhepp@computer.org          @mfhepp
&gt; On 27 May 2015, at 17:00, vholland notifications@github.com wrote:
&gt; 
&gt; FWIW, I prefer a new productQuantity property on Product that takes a QuantitativeValue over using additionalProperty.
&gt; 
&gt; —
&gt; Reply to this email directly or view it on GitHub.
#### new comment by 1033730 ####
If we go with productQuantity + QuantitativeValue - which I still think is crazy onerous for webmasters wanting to state basic measurements - we need to do a better job with the documentation and examples.
Right now schema.org/QuantitativeValue (and QualitativeValue) aspires to read like stereo instructions, but don't actually provide instructions.  Are there any examples that feature either of these anywhere on schema.org.
#### new comment by 8753880 ####
From my perspective, you are all talking about a lot of different things as if it were the same....
Dimensions - Height, Width, Depth
Volume (cube) - In most instances = H x W x Depth
Quantity - a simple item count (Aaron's 3 bananas)
and finally,
Content
Net content is a "legal" requirement in most retail selling situations, and is also a recursive attribute, in that if you look at most products, you'll see something like "net content 16.9 Fl Oz, or 1Pt, 0.9 Fl Oz, or 500 ML
#### new comment by 671238 ####
I think that @inetbiz meant "net content" for boxed liquid products when proposing  a "volume" property. and no geometric volume. A property with a range of QuantitativeValue can handle very different types of values - dimensions, quantities (which are not limited to item counts - 7.3 meters of rope are a quantity in my understanding)., volumes, etc.
This is why a productQuantity + QuantitativeValue approach is attractive - with one property we can allow expressing various types of "product quantity" information.
#### new comment by 4692272 ####
@mfhepp +1
I knit and it is useless to know the shipping dimensions of yarn. The amount is usually expressed in weight or better yet, quantity as expressed in yards/meters.
I'd rather not have a property for each of physical dimensions, liquid volume, dry volume (e.g. pecks), total length, etc.
#### new comment by 3696477 ####
@mfhepp probably so? A perfume bottle, boxed, could be 3" tall, 1.5" wide with a depth of 1.8" and weight xxx. Its net volume of perfume is 1.5ml.
Either way, I agree with @Aaranged and not make it so difficult to implement.
#### new comment by 4714748 ####
+1 to making this simple enough for normal people.
Net weight, dry weight, content volume, number of items - and some other measures - are important for describing offers in e.g. online supermarkets where a certain number of people shop through necessity, as well as many more for convenience.
For example if I buy a can of sardines or mussels - enough for one or two people to have on toast for breakfast, or to make a few hors d'oeuvres - I will know the net weight as a legal requirement, but also the number of items in the can, as a range - 6-8, or 20-28, or something, as important information to understand what I am getting.
These values are different from "shipping information" - total package size and weight (where volume is only rarely noted, and usually in container-loads…) - which is also important for calculating costs.
Note also the ambiguity of volume with audio volume, in thinking about what to call this.
#### new comment by 671238 ####
I think that adding a "netContent" or "productQuantity" property with a range of QuantitativeValue and a few good examples should do the trick.
If there is agreement, I can create a pull request for this.
Note that additional context can be provided via schema:valueReference, schema:name (attached to the schema:QuantitativeValue), or schema:additionalProperty (attached to the schema:QuantitativeValue).
#### new comment by 671238 ####
@chaals as for multiple units for the content (e.g. 10 slices , 128 g), you could simply use netContent twice.
We should vote on the naming, in particular about whether it should include a "net" prefix (which will be more intuitive for many use-cases and consistent with the GS1 definition), or prefer a broader "productContent", "packageContent" notion, deferring the indication of net vs. gross to schema:name, schema:additionalProperty, or schema:valueReference.
I prefer netContent but can also live with packageContent.
#### new comment by 3696477 ####
Like @Aaranged said and @chaals commented. Please do not turn the methodology to describe volume into several more lines of code for webmasters to attempt to figure out. It will lead to LESS usage of schema.org. You already have 99% of all open source e-commerce NOT using schema.org at all.
#### new comment by 671238 ####
@inetbiz 
First: We have ca. 20 - 30 % schema.org markup adoption among top-ranked e-commerce sites, as a recent sample of mine has shown. These are arguably the bigger sites and adoption on the long tail is typically slower - as with many new Web technologies that are inherently complex and non.trivial to master for a smaller organization.
Second, if you are unable to parse such information into two proper QuantitativeValue nodes, you can always use a raw string as a fall-back mechanism.
Third, we always have to balance simplicity for simple cases with compatibility with advanced cases, Many of the shortcuts and simplifications proposed are only slightly simpler, but rule out a clean approach for more complex cases.
The beauty of using schema:QuantitativeValue is that it provides a clean way to
- model point values and open and closed intervals
- supports units of measurements, i.e. the property is not bound to a single unit
- allows value references
while making markup only insignificantly more complex.
#### new comment by 3696477 ####
I'll watch for any changes to schema.org/QuantitativeValue (and QualitativeValue) and propose changes in open source. Thanks for the reply, @mfhepp ;)
#### new comment by 4692272 ####
@mfhepp Are you working on this? The issue came up again in issue #738 . 
To resolve this can we add "volume" and some of the other properties @chaals listed along with netContent?
#### new comment by 671238 ####
I will take care ;)
---
martin hepp
www:  http://www.heppnetz.de/
email: mhepp@computer.org
&gt; On 17.08.2015, at 15:15, vholland notifications@github.com wrote:
&gt; 
&gt; @mfhepp Are you working on this? The issue came up again in issue #738 .
&gt; 
&gt; To resolve this can we add "volume" and some of the other properties @chaals listed along with netContent?
&gt; 
&gt; —
&gt; Reply to this email directly or view it on GitHub.
#### new comment by 170265 ####
Aside (as this was the most relevant existing issue I can find), see also http://qudt.org/vocab/unit/units-space-and-time.html for a very detailed treatment of units of measure.
#### new comment by 11526099 ####
We indeed just wanted a simple answer to this question which led us to this post about something which is standard requirement when selling liquids (certainly in the EU). We sell wine and would like to declare the unit size as some sort of internationally recognised volume attribute in our markup. Unfortunately wine volume is traditionally declared in centilitres and litres e.g. 37.5cl, 75cl, 1.5l, but the UN/CEFACT codes do not include centilitres as a UOM.
We are going to stick with the additionalProperty solution originally suggested by mfhepp, but the schema configuration needs to be made a LOT clearer for humans e.g. better examples of different scenarios and not requiring users to bounce between Google, Schema.org, Goodrelations etc... to figure out configurations for common templates e.g. brand pages with listed products; there's no definitive schema example anywhere to be found, yet this is a template found on most ecommerce websites?
That said, we appreciate it's a difficult task to create and curate a master taxonomy, but the general guidelines could be much clearer with examples from top ranked e-commerce web pages perhaps?
 Thanks for all the hard work!
#### new comment by 13315406 ####
@leaandsandeman Maybe sharing the results of your efforts in a way that it could be added as examples would be helpful to others.
</t>
  </si>
  <si>
    <t>Schema Product: Examples</t>
  </si>
  <si>
    <t xml:space="preserve">Could the examples be extended to describe quantitative/distance/color
LInk: http://schema.org/Product
How to express things like: 7 inches in diameter, dress size 7, shoe size 8 men, etc. Don't forget ProductColor and Texture.
</t>
  </si>
  <si>
    <t xml:space="preserve">#### new comment by 3696477 ####
I don't understand the last example with ItemList. The link in the example: http://multivarki.ru?filters%5Bprice%5D%5BLTE%5D=39600 is a dead link. Is this to enumerate a list of products by brand XYZ? The offer seems to also be out of place. It should probably be wrapped inside a product schema?
</t>
  </si>
  <si>
    <t>Discussion Schema transplanted from W3C Discussion for Internet forum topics/threads</t>
  </si>
  <si>
    <t xml:space="preserve">I have created a **[wiki page](https://github.com/schemaorg/schemaorg/wiki/Discussion-Schema)** that migrates most of what was discussed around Discussion Schema.
</t>
  </si>
  <si>
    <t xml:space="preserve">#### new comment by 327651 ####
Plesse align with Activity Streams 2.0 and W3C Social Web WG.
#### new comment by 170265 ####
+cc @elf-pavlik, our resident social Web alignment activist :)
#### new comment by 170265 ####
p.s. thanks!
#### new comment by 876431 ####
:+1: +@scor
seeAlso #526 
</t>
  </si>
  <si>
    <t>character should have firstAppearance (and perhaps not be of type Person)</t>
  </si>
  <si>
    <t xml:space="preserve">characters aren't always people (they can be animals or fictional creatures as well), and have properties like firstAppearance that people do not.
Perhaps add these fields to Person or break off Character as a separate entity.
</t>
  </si>
  <si>
    <t>age on date</t>
  </si>
  <si>
    <t xml:space="preserve">Add an "age on date" field to indicate a person's age on a given date.
For example, I may know a person is 35 today, but that doesn't uniquely determine their birthDate, even if I use only the year.
</t>
  </si>
  <si>
    <t xml:space="preserve">#### new comment by 671238 ####
I would not suggest adding such a property and instead rather motivate publishers of data to indicate the date of birth.
#### new comment by 170265 ####
Role is also relevant.
#### new comment by 312349 ####
@mfhepp What if the age is available but the birthDate is not? I could easily see a situation where people would voluntarily provide their age, but not their exact birth date.
I don't think there is an ISO way of representing "between 28 May 1964 and 27 May 1965" (though perhaps that would be a better approach, since you might, for example, know someone's age and birth sign or someone's age and month of birth, etc). In other words, allow Date to be a DateRange?
#### new comment by 671238 ####
If I understand ISO 8601 correctly, a year &lt;yyyy&gt; is a valid value, so there is no problem for people to publish their year of birth only with e.g. http://schema.org/birthDate.
#### new comment by 312349 ####
@mfhepp OK, I think I see what you mean. If someone is 35 today (but I have no idea whether their birthday has occurred this year or not), I could do this:
```
&lt;div itemscope itemtype="http://schema.org/Person"&gt; 
&lt;time itemprop="birthDate" datetime="1979-05-28/P1Y"&gt;35&lt;/time&gt; 
&lt;/div&gt; 
```
Google accepts this, but I don't think it understands the "/P1Y" part (ISO8601 duration).
#### new comment by 671238 ####
I would simply use
```
&lt;div itemscope itemtype="http://schema.org/Person"&gt; 
    Age: &lt;time itemprop="birthDate" datetime="1979"&gt;35&lt;/time&gt; 
&lt;/div&gt;
```
This is only an approximation, of course, but so is yours, and trying to model imprecise data more precisely does not really add a lot in a largely distributed setting like the Web, with noise etc.
</t>
  </si>
  <si>
    <t>OpeningHoursSpecification for a place that is open past midnight</t>
  </si>
  <si>
    <t xml:space="preserve">On Stack Overflow, [devOp asked](http://stackoverflow.com/q/30400998/1591669) how to specify opening hours for something that is open past midnight, e.g., a place that is open from 22:00 to 03:00.
[I assumed](http://stackoverflow.com/a/30401896/1591669) that using something like the following snippet should be fine, as the definitions for [`closes`](http://schema.org/closes) says it’s the "closing hour of the place or service on the given day(s) of the week" (i.e., _yes_, it is the closing hour on that day, but it closes what was opened on the previous day):
```
&lt;div typeof="schema:OpeningHoursSpecification"&gt;
  &lt;link property="schema:dayOfWeek" href="http://purl.org/goodrelations/v1#Monday"&gt;
  &lt;meta property="schema:closes" content="03:00:00"&gt;
  &lt;meta property="schema:opens" content="22:00:00"&gt;
&lt;/div&gt;
```
But then I found a [mailing list post](http://ebusiness-unibw.org/pipermail/goodrelations/2012-September/000475.html) from Martin Hepp (@mfhepp), where he explains for `gr:OpeningHoursSpecification`:
&gt; opening hours that cross midnight must be broken into two chunks, one opening hour specification for the first day, then closing at 23:59:59, and one for the next day of the week, opening ant 00:00:00
&gt; 
&gt; […]
&gt; 
&gt; A consuming client should assume that if the shop closes for only 1 second, it is actually open without interruption.
As `schema:OpeningHoursSpecification` is derived from this, **I assume this advice still holds?** Or may the above snippet be used, too?
Either way, I think we should explicitly mention in the description how to handle past midnight opening hours, and add an example for that, too.
</t>
  </si>
  <si>
    <t xml:space="preserve">#### new comment by 4714748 ####
I note that in Japan at least, the standard approach is to write times like "22-27" for the case you mention above. Which takes a bit of getting used to but makes sense…
…although I imagine it would upset processors if we tried moving to it :(
#### new comment by 170265 ####
We're getting to the stage where we need a custom issue label here for date/time/event issues - there are a lot! Will do that now.
#### new comment by 4428660 ####
Has there been any progress on this?
&gt; opening hours that cross midnight must be broken into two chunks, one opening hour specification for the first day, then closing at 23:59:59, and one for the next day of the week, opening ant 00:00:00
That doesn't make any sense. It's a ridiculous constraint. A store doesn't close at midnight for an instant and opens right after just so somebody's database schema has valid values. There should be a way to state that it opens through midnight. If a program doesn't support it, it should convert the data to a format that it supports. If the data is stored in the way mentioned, when a program that does support a midnight-crossing format comes up it would be forced to include a hack to glue 23:59:59 and 00:00:00. That's just backwards!
&gt; I note that in Japan at least, the standard approach is to write times like "22-27" for the case you mention above. Which takes a bit of getting used to but makes sense…
&gt; 
&gt; …although I imagine it would upset processors if we tried moving to it :(
IMHO, the 22-27 makes most sense and should be the easiest to employ software-wise. Besides it takes care of an edge-case: Imagine what would happen if a store opened friday at 18:00 every week and stayed open until 4 in the morning in the monday. You can't represent that with 18:00-4:00. But you can write it as 18:00-76:00.
#### new comment by 671238 ####
FYI: The original motivation for the current opening hours modeling was that opening hours can vary by date or period using validFrom and validThrough. So you can e.g. state that a store is open longer on all Thursdays in December. This led to a design where opening hours information is centered on dates of the week, which is the root of the current problems.
The time format is from XSD.time, which, unfortunately, has no support for indicating a "next day" time.
This limits our options quite a bit.
#### new comment by 671238 ####
Bottomline: I admit the limitations of the current approach, but modeling time in a way that is easy for publishers and useful for consumers is non-trivial and I am very hesitant to introduce a quick fix in here without checking all implications.
What may work is to define a heuristic that im the value for closes is lower than the value for opens, then the closing times refer to the next day.
But we have to double-check that this will not break anything else.
#### new comment by 4428660 ####
&gt; What may work is to define a heuristic that im the value for closes is lower than the value for opens, then the closing times refer to the next day.
&gt; 
&gt; But we have to double-check that this will not break anything else.
I suppose that would break less than going over 24 hours like they do in Japan...
#### new comment by 671238 ####
What it will break is the ability to indicate that a place is closed over lunch-time with a single OpeningHoursSpecification node, which works currently because you can simply sort the times for opens/closes to reconstruct the intended order, like so:
```
# opens 8:00 - 12:30 and 14:00 - 20:00
opens 08:00:00
closes 12:30:00
opens 14:00:00
closes 20:00:00
```
if you allow
```
# opens 20.00 - 02:00 next day
opens 20:00:00
closes 02:00:00
```
then there can be cases that become ambiguous, e.g. i. if you use more than one pair per OpeningHoursSpecification without making the case undecidable, like so:
```
# opens 8 - 16:00 and 21:00 - 9:00: next day
opens 08:00:00
closes 16:00:00
opens 21:00:00
closes 09:00:00
```
It could also mean opens 8:00 - 9:00 and 21:00 - 16:00 next day.
What might work is a rule that cross-midnight intervals are only allowed if you have exactly one pair of opens / closes properties. And we need to precisely define how this works in the light of additional statements for the next day of the week, in particular with validity constraints (like seasonal opening hours).
#### new comment by 4714748 ####
That sounds like a complicated rule that will fail when we try to match reality...
If we go with the approach of loosening the time schema we use to allow hours greater than 23 - including 76, as @odraencoded suggested, do we break anything real?
It would cater for the relatively common case of a place being open for lunch, and again in the evening until early the next morning (25, 27, even 24.30...)
#### new comment by 671238 ####
@chaals 
I actually think that
opens 20:00:00
closes 02:00:00
is more intuitive than
opens 20:00:00
closes 26:00:00
Plus, a value beyond 24:00:00 is invalid as an XSD time datatype and many other date/time-related standards so we will break with a lot of standards and software for handling such data. This is no real concern for the core set of schema.org consumers, but I think it is an unnecessary deviation from the standards.
The only negative consequences I see are:
- there are potential conflicts if you have opening/closing times for the next day, in particular if constrained by validFrom/validThrough. But I think this is practically irrelevant.
- we should constrain the cardinality of opens and closes to 1..1 instead of 1..\* for the same OpeningHoursSpecification, so you will need two of them for more than one slot per day. But again, I think this is a minor change.
#### new comment by 4714748 ####
what is more intuitive depends where you are. In places where "open 20-26" is more or less ubiquitous I presume they find that more intuitive.
I suspect that it is also easy enough to learn.
The problem with the algorithm proposed is that it gets a bunch of cases, but misses the "open all weekend, from Friday night to 4am Monday morning" or "open non-stop Monday 7am to Sunday 7pm" cases.
I agree that if we restrict cardinality of opening hours, and require people to have more than one if they open twice a day (the majority case where I live), that's probably not too big an ask.
#### new comment by 671238 ####
@chaals yes, but 20-26 breaks both XSD:time and ISO 8601 and I think that is a very relevant consideration.
I would model the Friday night to 4:00 a.m. on Monday as
```
OpeningHoursSpecification1
    opens 20:00:00
    optional: closes: 23:59:59 or 24:00:00 
    dayOfWeek gr:Friday
OpeningHoursSpecification2
    opens 00:00:00
    optional: closes: 23:59:59 or 24:00:00 
    dayOfWeek gr:Saturday
OpeningHoursSpecification3
    opens 00:00:00
    optional: closes: 23:59:59 or 24:00:00 
    dayOfWeek gr:Sunday
OpeningHoursSpecification4
    opens 00:00:00
    closes: 04:00:00 
    dayOfWeek gr:Monday
```
By the way, a problem with allowing times for the next day is that if the opening period is longer than 24:00 hours, the data is ambiguous:
```
# this can mean opens 10:00 - 12:00 or 10:00 to 12:00 next day
OpeningHoursSpecification
    opens 10:00:00
    closes 12:00:00
    dayOfWeek gr:Sunday
```
In that case, we need two nodes for the "open until next day" pattern:
```
OpeningHoursSpecification1
    opens 00:00:00
    optional: closes: 23:59:59 or 24:00:00 
    dayOfWeek gr:Sunday
OpeningHoursSpecification2
    opens 00:00:00
    closes: 12:00:00 
    dayOfWeek gr:Monday
```
#### new comment by 671238 ####
We could also makes it a convention that a missing "closes" property means the premise does not close on that day, so 
```
OpeningHoursSpecification1
    opens 00:00:00
    dayOfWeek gr:Sunday
```
would mean 24 hours on Sunday and the closing times would be indicated by the next day of the week.
Similarly, we could make it a convention that a missing "opens" property means that the premise remains open from the day before.
#### new comment by 671238 ####
But if we want it or not, the problem of opening hours is a hard one, with many trade-offs between simplicity, support for edge-cases, and clarity.
#### new comment by 4428660 ####
&gt; We could also makes it a convention that a missing "closes" property means the premise does not close on that day
I think being explicit would be better to avoid misunderstanding code that already misses "closes." Also, there could be a business that always opens at a given time, but closes at varied times (when there is a low volume for example), and such convention could exclude a partial markup forever.
Your points are all great, and personally, I think something like this would best match the real world:
```
OpeningHoursSpecification1
    opens 00:00:00
    closes: next
    dayOfWeek gr:Sunday
OpeningHoursSpecification2
    opens: prev
    closes: 12:00:00
    dayOfWeek gr:Monday
```
Where a prev/next enumeration would indicate the previous or next weekday (week-wise) which has been specified. E.g.: Opening sunday and closing friday (note friday comes first in the source code, and neither days are immediatelly after or before the other)
```
OpeningHoursSpecification1
    opens: prev
    closes: 12:00:00
    dayOfWeek gr:Friday
OpeningHoursSpecification2
    opens 00:00:00
    closes: next
    dayOfWeek gr:Sunday
```
I assume opening hours valid only on some days could be inserted between without any trouble, like:
```
OpeningHoursSpecification3
    opens prev
    closes: 01:00:00
    opens 20:00:00
    closes: next
    dayOfWeek gr:Wednesday
```
Which would result in Sunday 00:00... (2 days open)... closing Wednesday 01:00, re-opening 20:00... (1 day)... closing Friday 12:00.
</t>
  </si>
  <si>
    <t>BreadcrumbList has slightly different best practice / examples between formats</t>
  </si>
  <si>
    <t xml:space="preserve">JSON-LD, Microdata and RDFa examples vary more than for typical schema.org vocabulary. We should explain why somewhere (technical faq).
</t>
  </si>
  <si>
    <t>breadcrumb property has no defined purpose alongside BreadcrumbList</t>
  </si>
  <si>
    <t xml:space="preserve">http://schema.org/breadcrumb
- BreadcrumbList doesn't use it
- Lots of sites do
- We didn't deprecate it, but we also didn't explain how (if at all) it relates to the new ItemList-based approach
</t>
  </si>
  <si>
    <t>Product dimensions should be length x width x height</t>
  </si>
  <si>
    <t xml:space="preserve">Currently the length property is not specified in the Product Schema.
length, width, height are more common than height, width, depth
For example these pallet specifications:
http://www.palletways.com/services/pallet-specifications/
</t>
  </si>
  <si>
    <t xml:space="preserve">#### new comment by 170265 ####
/cc @mfhepp 
</t>
  </si>
  <si>
    <t>Restore 2011 Workshop documentation</t>
  </si>
  <si>
    <t xml:space="preserve">See https://web.archive.org/web/20131018045946/http:/schemaorg.cloudapp.net/2011Workshop/
Thanks @mfhepp for the nudge. 
</t>
  </si>
  <si>
    <t xml:space="preserve">#### new comment by 170265 ####
The only non-PDF slides were from @benadida.
https://twitter.com/danbri/status/607949333904949248 ... I'm copying them all into repo.
#### new comment by 170265 ####
Re-opening to note that http://blog.schema.org/2011/09/schemaorg-workshop-wrap-up.html should be updated accordingly (the page also needs boilerplate, and we ought to thank MS for hosting)
#### new comment by 170265 ####
http://sdo-ganymede.appspot.com/docs/kickoff.html
</t>
  </si>
  <si>
    <t>Update examples for CollectionPage to use an ItemList as the mainEntity</t>
  </si>
  <si>
    <t xml:space="preserve">How to use `mainEntity` with a CollectionPage is confusing. We should have an example which demonstrates how to wrap the entire collection in an `ItemList` and use that for the value of `mainEntity`.
</t>
  </si>
  <si>
    <t>Need to clean up startTime vs startDate</t>
  </si>
  <si>
    <t xml:space="preserve">The description for http://schema.org/startTime says:
&gt; Note that Event uses startDate/endDate instead of startTime/endTime, even when describing dates with times. This situation may be clarified in future revisions.
The phrase "start time" makes more sense in certain contexts than "start date", but http://schema.org/startDate is more heavily used. Is there any reason not to combine to one property?
</t>
  </si>
  <si>
    <t xml:space="preserve">#### new comment by 170265 ####
I think last time we discussed this we hadn't got any notion of 'supersededBy' or suchlike... so were more cautious about changes.
#### new comment by 3585551 ####
I have been using startDate/endDate for events in general where no time is expected; and startTime/endTime where date and time is expected. I think it makes sens to keep both. 
Of course if we accept that startDate/endDate can also have date and Time as object then startTime/endTime becomes obsolete.
</t>
  </si>
  <si>
    <t>Create a technical FAQ doc with verbose details of mainEntityOfPage and other more complex issues</t>
  </si>
  <si>
    <t xml:space="preserve">e.g. URL (as Text) vs url, Role, Action properties etc.
http://schema.org/mainEntityOfPage is verbose. Some could be moved into mainEntity but there is a need for a unified overview, esp the relationship to sameAs, url etc.
</t>
  </si>
  <si>
    <t xml:space="preserve">#### new comment by 170265 ####
I've started on this. I expect it to be incremental so I'll post it to a branch.
</t>
  </si>
  <si>
    <t>Meta-Issue: Automotive Extension</t>
  </si>
  <si>
    <t xml:space="preserve">This is a meta-issue for collecting all input needed for the auto.schema.org extension.
Main tasks:
1. Create proper RDFa specification from remainders of the original submission.
2. Create final examples, taking into account the additional properties and the last-minute name changes in schema.org core.
Nearby: #704 for final review tracking.
</t>
  </si>
  <si>
    <t xml:space="preserve">#### new comment by 671238 ####
For the examples, this pull-request is relevant: https://github.com/schemaorg/schemaorg/pull/482 
#### new comment by 671238 ####
For the record, this issue continues what is left to be done after the basic auto terms have been added to schema.org core, as per https://github.com/schemaorg/schemaorg/issues/262.
#### new comment by 170265 ####
Two obvious tasks:
- [ ] @vholland kindly trimmed down the Car example based on my mistaken editing (sorry!), before we realised a bunch more properties were going to go into the Core layer. @mfhepp would you care to add back any properties to that example that are already now in Core? see https://github.com/schemaorg/schemaorg/pull/482/files for the earlier edits.
- [ ] ext/auto/*rdfa has a rather messy file which needs to have the bits that are now in Core removed. Any chance you can take a look at that too?
#### new comment by 671238 ####
Yes, I will handle that - what is your time-line for this?
#### new comment by 170265 ####
time-line: I had a chat with @Dataliberate earlier about bib:, and we're aiming to have it wrapped up around the end of the month. Given that ESWC is 1st week June, how about aiming for the same with auto:? 
#### new comment by 671238 ####
Yes, that sounds doable.
#### new comment by 170265 ####
Great! You might find also the notes in  #492 worth a glance. These are for medical/health which is different due to existing bulk of the extension being in core, but I've tried to sketch a list of questions that we should routinely be asking all extensions. This is fodder for a "how we work" doc I'm putting together...
#### new comment by 170265 ####
Here's what we have in the filetree so far:
```
rdfa data/ext/auto/auto.rdfa  | grep '#label'
&lt;http://schema.org/accelerationTime&gt; &lt;http://www.w3.org/2000/01/rdf-schema#label&gt; "accelerationTime" .
&lt;http://schema.org/modelDate&gt; &lt;http://www.w3.org/2000/01/rdf-schema#label&gt; "modelDate" .
&lt;http://schema.org/MotorizedBicycle&gt; &lt;http://www.w3.org/2000/01/rdf-schema#label&gt; "MotorizedBicycle" .
&lt;http://schema.org/DriveWheelConfigurationValue&gt; &lt;http://www.w3.org/2000/01/rdf-schema#label&gt; "DriveWheelConfigurationValue" .
&lt;http://schema.org/cargoVolume&gt; &lt;http://www.w3.org/2000/01/rdf-schema#label&gt; "cargoVolume" .
&lt;http://schema.org/tongueWeight&gt; &lt;http://www.w3.org/2000/01/rdf-schema#label&gt; "tongueWeight" .
&lt;http://schema.org/enginePower&gt; &lt;http://www.w3.org/2000/01/rdf-schema#label&gt; "enginePower" .
&lt;http://schema.org/RentalVehicleUsage&gt; &lt;http://www.w3.org/2000/01/rdf-schema#label&gt; "RentalVehicleUsage" .
&lt;http://schema.org/vehicleProductionDate&gt; &lt;http://www.w3.org/2000/01/rdf-schema#label&gt; "vehicleproductionDate" .
&lt;http://schema.org/numberOfDoors&gt; &lt;http://www.w3.org/2000/01/rdf-schema#label&gt; "numberOfDoors" .
&lt;http://schema.org/fuelCapacity&gt; &lt;http://www.w3.org/2000/01/rdf-schema#label&gt; "fuelCapacity" .
&lt;http://schema.org/SteeringPositionValue&gt; &lt;http://www.w3.org/2000/01/rdf-schema#label&gt; "SteeringPositionValue" .
&lt;http://schema.org/meetsEmissionStandard&gt; &lt;http://www.w3.org/2000/01/rdf-schema#label&gt; "meetsEmissionStandard" .
&lt;http://schema.org/bodyType&gt; &lt;http://www.w3.org/2000/01/rdf-schema#label&gt; "bodyType" .
&lt;http://schema.org/vehicleInteriorType&gt; &lt;http://www.w3.org/2000/01/rdf-schema#label&gt; "vehicleInteriorType" .
&lt;http://schema.org/Motorcycle&gt; &lt;http://www.w3.org/2000/01/rdf-schema#label&gt; "Motorcycle" .
&lt;http://schema.org/fuelType&gt; &lt;http://www.w3.org/2000/01/rdf-schema#label&gt; "fuelType" .
&lt;http://schema.org/engineDisplacement&gt; &lt;http://www.w3.org/2000/01/rdf-schema#label&gt; "engineDisplacement" .
&lt;http://schema.org/RightHandDriving&gt; &lt;http://www.w3.org/2000/01/rdf-schema#label&gt; "RightHandDriving" .
&lt;http://schema.org/DrivingSchoolVehicleUsage&gt; &lt;http://www.w3.org/2000/01/rdf-schema#label&gt; "DrivingSchoolVehicleUsage" .
&lt;http://schema.org/trailerWeight&gt; &lt;http://www.w3.org/2000/01/rdf-schema#label&gt; "trailerWeight" .
&lt;http://schema.org/RearWheelDriveConfiguration&gt; &lt;http://www.w3.org/2000/01/rdf-schema#label&gt; "RearWheelDriveConfiguration" .
&lt;http://schema.org/FrontWheelDriveConfiguration&gt; &lt;http://www.w3.org/2000/01/rdf-schema#label&gt; "FrontWheelDriveConfiguration" .
&lt;http://schema.org/emissionsCO2&gt; &lt;http://www.w3.org/2000/01/rdf-schema#label&gt; "emissionsCO2" .
&lt;http://schema.org/dateVehicleFirstRegistered&gt; &lt;http://www.w3.org/2000/01/rdf-schema#label&gt; "dateVehicleFirstRegistered" .
&lt;http://schema.org/roofLoad&gt; &lt;http://www.w3.org/2000/01/rdf-schema#label&gt; "roofLoad" .
&lt;http://schema.org/BusOrCoach&gt; &lt;http://www.w3.org/2000/01/rdf-schema#label&gt; "BusOrCoach" .
&lt;http://schema.org/steeringPosition&gt; &lt;http://www.w3.org/2000/01/rdf-schema#label&gt; "steeringPosition" .
&lt;http://schema.org/vehicleInteriorColor&gt; &lt;http://www.w3.org/2000/01/rdf-schema#label&gt; "vehicleInteriorColor" .
&lt;http://schema.org/CarUsageType&gt; &lt;http://www.w3.org/2000/01/rdf-schema#label&gt; "CarUsageType" .
&lt;http://schema.org/acrissCode&gt; &lt;http://www.w3.org/2000/01/rdf-schema#label&gt; "acrissCode" .
&lt;http://schema.org/AWDriveWheelConfiguration&gt; &lt;http://www.w3.org/2000/01/rdf-schema#label&gt; "AWDriveWheelConfiguration" .
&lt;http://schema.org/knownVehicleDamages&gt; &lt;http://www.w3.org/2000/01/rdf-schema#label&gt; "knownVehicleDamages" .
&lt;http://schema.org/mileageFromOdometer&gt; &lt;http://www.w3.org/2000/01/rdf-schema#label&gt; "mileageFromOdometer" .
&lt;http://schema.org/4WDriveWheelConfiguration&gt; &lt;http://www.w3.org/2000/01/rdf-schema#label&gt; "4WDriveWheelConfiguration" .
&lt;http://schema.org/weightTotal&gt; &lt;http://www.w3.org/2000/01/rdf-schema#label&gt; "weightTotal" .
&lt;http://schema.org/engineType&gt; &lt;http://www.w3.org/2000/01/rdf-schema#label&gt; "engineType" .
&lt;http://schema.org/TaxiVehicleUsage&gt; &lt;http://www.w3.org/2000/01/rdf-schema#label&gt; "TaxiVehicleUsage" .
&lt;http://schema.org/seatingCapacity&gt; &lt;http://www.w3.org/2000/01/rdf-schema#label&gt; "seatingCapacity" .
&lt;http://schema.org/LeftHandDriving&gt; &lt;http://www.w3.org/2000/01/rdf-schema#label&gt; "LeftHandDriving" .
&lt;http://schema.org/numberOfPreviousOwners&gt; &lt;http://www.w3.org/2000/01/rdf-schema#label&gt; "numberOfPreviousOwners" .
&lt;http://schema.org/speed&gt; &lt;http://www.w3.org/2000/01/rdf-schema#label&gt; "speed" .
&lt;http://schema.org/vehicleTransmission&gt; &lt;http://www.w3.org/2000/01/rdf-schema#label&gt; "vehicleTransmission" .
&lt;http://schema.org/purchaseDate&gt; &lt;http://www.w3.org/2000/01/rdf-schema#label&gt; "purchaseDate" .
&lt;http://schema.org/vehicleConfiguration&gt; &lt;http://www.w3.org/2000/01/rdf-schema#label&gt; "vehicleConfiguration" .
&lt;http://schema.org/driveWheelConfiguration&gt; &lt;http://www.w3.org/2000/01/rdf-schema#label&gt; "driveWheelConfiguration" .
&lt;http://schema.org/specialUsage&gt; &lt;http://www.w3.org/2000/01/rdf-schema#label&gt; "specialUsage" .
&lt;http://schema.org/vin&gt; &lt;http://www.w3.org/2000/01/rdf-schema#label&gt; "vin" .
&lt;http://schema.org/payload&gt; &lt;http://www.w3.org/2000/01/rdf-schema#label&gt; "payload" .
&lt;http://schema.org/wheelbase&gt; &lt;http://www.w3.org/2000/01/rdf-schema#label&gt; "wheelbase" .
&lt;http://schema.org/torque&gt; &lt;http://www.w3.org/2000/01/rdf-schema#label&gt; "torque" .
```
#### new comment by 170265 ####
There is now some basic UI for extensions now. Try http://auto.sdo-ganymede.appspot.com/MotorizedBicycle 
There are still some bugs (e.g. http://auto.sdo-ganymede.appspot.com/wheelbase says 'none' extension) and CSS + links to improve.
Are there any additional examples to come that accompany this extension? 
/cc @RichardWallis who is working on the Python lately
#### new comment by 170265 ####
I believe a lot of the above properties ended up launched already. See http://schema.org/Vehicle 
@mfhepp - can you figure out which ones are still need to be added in the extension?
#### new comment by 170265 ####
After talking with @mfhepp and @RichardWallis I have gone ahead and removed several properties. Further attention is needed on any I might have missed (e.g. that relate to supporting types) as well as those types themselves. I have not yet added isPartOf declarations.
Summary so far follows.
#### new comment by 170265 ####
# Cleanup of data/auto.rdfa
This file has some terms that were in core. The list below began with all
terms defined in core (data/schema.rdfa) that are properties applicable to 
Vehicle. Note that this does not catch everything, see notes on supporting 
types inline below.
## Terms that weren't in auto.rdfa
- mileageFromOdometer
- knownVehicleDamages
- numberOfAirbags
- numberOfAxles
- numberOfForwardGears
- vehicleIdentificationNumber
- fuelEfficiency
- fuelConsumption
- cargoVolume
## terms removed from auto.rdfa today as they are in core:
- vehicleModelDate
- vehicleSeatingCapacity
- vehicleEngine
- dateVehicleFirstRegistered
- numberOfPreviousOwners
- steeringPosition # TODO: related type/props here SteeringPositionValue etc
- vehicleTransmission # TODO: similar
- vehicleInteriorColor
- numberOfDoors
- fuelType
- driveWheelConfiguration TODO: DriveWheelConfigurationValue etc.
- purchaseDate
- vehicleInteriorType
- vehicleConfiguration
- productionDate
## Modeling notes
Some props are generally useful, remove vehicle dependency:
- numberOfPreviousOwners
- productionDate
- purchaseDate
Definition(s) are confusing/vague and might be improve:
- knownVehicleDamages
#### new comment by 170265 ####
See https://github.com/schemaorg/schemaorg/issues/429 for details of the isPartOf that needs adding  (I'll do that now).
#### new comment by 170265 ####
@RichardWallis found some others which are now removed:
```
INFO     2015-07-27 15:07:57,095 api.py:665] ERROR: RentalVehicleUsage trying to overwite home from core to http://auto.schema.org
INFO     2015-07-27 15:07:57,095 api.py:665] ERROR: LeftHandDriving trying to overwite home from core to http://auto.schema.org
INFO     2015-07-27 15:07:57,096 api.py:665] ERROR: RightHandDriving trying to overwite home from core to http://auto.schema.org
INFO     2015-07-27 15:07:57,096 api.py:665] ERROR: DriveWheelConfigurationValue trying to overwite home from core to http://auto.schema.org
INFO     2015-07-27 15:07:57,096 api.py:665] ERROR: FrontWheelDriveConfiguration trying to overwite home from core to http://auto.schema.org
INFO     2015-07-27 15:07:57,096 api.py:665] ERROR: DrivingSchoolVehicleUsage trying to overwite home from core to http://auto.schema.org
INFO     2015-07-27 15:07:57,096 api.py:665] ERROR: RearWheelDriveConfiguration trying to overwite home from core to http://auto.schema.org
INFO     2015-07-27 15:07:57,097 api.py:665] ERROR: SteeringPositionValue trying to overwite home from core to http://auto.schema.org
INFO     2015-07-27 15:07:57,097 api.py:665] ERROR: driveWheelConfiguration trying to overwite home from core to http://auto.schema.org
INFO     2015-07-27 15:07:57,097 api.py:665] ERROR: TaxiVehicleUsage trying to overwite home from core to http://auto.schema.org
INFO     2015-07-27 15:07:57,098 api.py:665] ERROR: CarUsageType trying to overwite home from core to http://auto.schema.org
```
#### new comment by 170265 ####
Last details - a couple more that were declared but renamed at same time:
## rdfa auto.rdfa | grep DriveWheelConfigurationValue
```
&lt;http://schema.org/AWDriveWheelConfiguration&gt; &lt;http://www.w3.org/1999/02/22-rdf-syntax-ns#type&gt; &lt;http://schema.org/DriveWheelConfigurationValue&gt; .
&lt;http://schema.org/4WDriveWheelConfiguration&gt; &lt;http://www.w3.org/1999/02/22-rdf-syntax-ns#type&gt; &lt;http://schema.org/DriveWheelConfigurationValue&gt; .
```
## rdfa ../../schema.rdfa | grep DriveWheelConfigurationValue
```
&lt;http://schema.org/DriveWheelConfigurationValue&gt; &lt;http://www.w3.org/2000/01/rdf-schema#label&gt; "DriveWheelConfigurationValue" .
&lt;http://schema.org/RearWheelDriveConfiguration&gt; &lt;http://www.w3.org/1999/02/22-rdf-syntax-ns#type&gt; &lt;http://schema.org/DriveWheelConfigurationValue&gt; .
&lt;http://schema.org/DriveWheelConfigurationValue&gt; &lt;http://purl.org/dc/terms/source&gt; &lt;http://www.w3.org/wiki/WebSchemas/SchemaDotOrgSources#Automotive_Ontology_Working_Group&gt; .
&lt;http://schema.org/FourWheelDriveConfiguration&gt; &lt;http://www.w3.org/1999/02/22-rdf-syntax-ns#type&gt; &lt;http://schema.org/DriveWheelConfigurationValue&gt; .
&lt;http://schema.org/driveWheelConfiguration&gt; &lt;http://schema.org/rangeIncludes&gt; &lt;http://schema.org/DriveWheelConfigurationValue&gt; .
&lt;http://schema.org/AllWheelDriveConfiguration&gt; &lt;http://www.w3.org/1999/02/22-rdf-syntax-ns#type&gt; &lt;http://schema.org/DriveWheelConfigurationValue&gt; .
&lt;http://schema.org/FrontWheelDriveConfiguration&gt; &lt;http://www.w3.org/1999/02/22-rdf-syntax-ns#type&gt; &lt;http://schema.org/DriveWheelConfigurationValue&gt; .
&lt;http://schema.org/DriveWheelConfigurationValue&gt; &lt;http://www.w3.org/2000/01/rdf-schema#comment&gt; "A value indicating which roadwheels will receive torque." .
&lt;http://schema.org/DriveWheelConfigurationValue&gt; &lt;http://www.w3.org/2000/01/rdf-schema#subClassOf&gt; &lt;http://schema.org/QualitativeValue&gt; .
&lt;http://schema.org/DriveWheelConfigurationValue&gt; &lt;http://www.w3.org/1999/02/22-rdf-syntax-ns#type&gt; &lt;http://www.w3.org/2000/01/rdf-schema#Class&gt; .
```
</t>
  </si>
  <si>
    <t>Range of datasetTimeInterval is DateTime which doesn't allow to express intervals</t>
  </si>
  <si>
    <t xml:space="preserve">The property [datasetTimeInterval](http://schema.org/datasetTimeInterval) has a range of [DateTime](http://schema.org/DateTime) which is a point in time and not an interval. This seems wrong. Possible solutions could be to replace datasetTimeInterval with [validFrom](http://schema.org/validFrom) and [validThrough](http://schema.org/validThrough) or to introduce a new type able to express interval.s
</t>
  </si>
  <si>
    <t xml:space="preserve">#### new comment by 3585551 ####
+1
BTW, do we have the predicate :timeInterval in schema?
#### new comment by 671238 ####
A time interval can be modeled as schema:QuantitativeValue using minValue/maxValue and an appropriate unit code (SEC = seconds, MIN = minutes, HUR = hours, DAY = days; there are certainly more in the UN/CEFACT Common Code).
Open and closed intervals are also possible.
---
martin hepp  http://www.heppnetz.de
mhepp@computer.org          @mfhepp
&gt; On 19 May 2015, at 11:05, Marc notifications@github.com wrote:
&gt; 
&gt; +1
&gt; BTW, do we have the predicate :timeInterval in schema?
&gt; 
&gt; —
&gt; Reply to this email directly or view it on GitHub.
</t>
  </si>
  <si>
    <t>Persons engaged in TheaterEvents</t>
  </si>
  <si>
    <t xml:space="preserve">Hi!
Currently there are no Persons allowed in TheaterEvents but attendees, organizers and performers.
But usually the perfomers in a TheaterEvent are actors - why can't we markup them as actors?
In fact, TheaterEvents would be rather boring without actors. And they would in most cases be very chaotic without a director.
Actors and directors are allowed in Movies and TVSeries - why not in TheaterEvents?
And there should be at least an itemprop "contributor" for all the other people who engage themselves for the success of a TheaterEvent: stage designers, costume designers, makeup artists, light engineers, sound engineers...
JM2C
Harry
</t>
  </si>
  <si>
    <t xml:space="preserve">#### new comment by 7691552 ####
Harry,
Much of what you are asking for is what you would expect from a CreativeWork or subtype —  I notice we have not got a stage based set of CreativeWork subtypes, which might be worth progressing in parallel to TV / Movie subtypes (Play, Show, Musical, etc.) in the way you indicate.
My interpretation of TheaterEvent is that it is mainly about the where/when aspects, with its workPerformed property identify the work(s) that are performed at the event.
I suspect that any proposals you might have for theatre and or live performance oriented enhancements would be received with interest.
~Richard
On 17 May 2015, at 16:14, Harald Effenberg &lt;notifications@github.com&lt;mailto:notifications@github.com&gt;&gt; wrote:
Hi!
Currently there are no Persons allowed in TheaterEvents but attendees, organizers and performers.
But usually the perfomers in a TheaterEvent are actors - why can't we markup them as actors?
In fact, TheaterEvents would be rather boring without actors. And they would in most cases be very chaotic without a director.
Actors and directors are allowed in Movies and TVSeries - why not in TheaterEvents?
And there should be at least an itemprop "contributor" for all the other people who engage themselves for the success of a TheaterEvent: stage designers, costume designers, makeup artists, light engineers, sound engineers...
JM2C
Harry
—
Reply to this email directly or view it on GitHubhttps://github.com/schemaorg/schemaorg/issues/503.
#### new comment by 12483572 ####
Hi Richard,
thank you for your answer!
I thought about the when/where-thing before I posted this issue, but on the other hand: There are perfomers, aren't they?
And often people go to a TheaterEvent because of the well-known name of a famous director - so this can be an important criterion of the Event, like the names of the performers.
And if there are performers and directors, there should be contributors, too, I think.
Or the performers should be separated from the Event, which then focusses only on the ascpects of time and space, and be only integrated in CreativeWork. They could become Perfomers with - if I could do a wish - a userfriendly itemprop="characterName" without the necessity to be embedded within a PerformanceRole (which neither Google nor Bing seem to be able to process correctly).
Kind regards
Harry
#### new comment by 170265 ####
Allowing 'actor', 'director', 'contributor' (e.g. with a Role) on these kinds of Event (i.e. TheaterEvent) sounds plausible and useful to me. Perhaps 'contributor' could be attached at a higher level, e.g. to Event. At some point we'll be asked about Action too, I'm sure; but let's ignore those for now. 
Since we have FestivalEvent, VisualArtsEvent, LiteraryEvent, PublicationEvent my inclination is to attach actor/director/contributor at the Event level. @vholland any thoughts?
#### new comment by 4692272 ####
It sounds useful to me. It might be nice to consider all of the changes to Event together. Quickly skimming, that would include issue #447, issue #445, and issue #406.
</t>
  </si>
  <si>
    <t>Generate a list of terms that do not appear in examples e.g. AlignmentObject</t>
  </si>
  <si>
    <t xml:space="preserve">... and examples using non-existent terms. See also #53
</t>
  </si>
  <si>
    <t>Unreviewed pull request backlog.</t>
  </si>
  <si>
    <t xml:space="preserve">See https://github.com/schemaorg/schemaorg/pulls
We have a backlog of unreviewed pull requests. This is partly due to hours-in-the-day but also that they are sometimes not associated with first class issues. GitHub's UI treats pulls as pseudo-issues, but the default list of issues does not include them. 
Since various folk have been generous enough to contribute these specific change requests, this really needs fixing (both in terms of the backlog but also workflow. 
/cc @rvguha @ajax-als @tilid @chaals @vholland @tmarshbing @shankarnat @scor @mfhepp 
</t>
  </si>
  <si>
    <t>AppEngine getting started doc needed (in Wiki)</t>
  </si>
  <si>
    <t xml:space="preserve">#### new comment by 170265 ####
- the site runs on google appengine
- pointers for installation
- reminders about Python on windows
- a note that rdflib/ library currently needed to run the unit tests
#### new comment by 8341475 ####
Hey @danbri I can take this up. While I ramped up on schema.org; I installed Python 2.7 on windows and set up google app engine etc and made it work E2E. But the point is it a pointer just for Windows.  I can make a doc or would try to do a 2 min video. What do you think ? 
#### new comment by 170265 ####
Great! I'd suggest starting with a simple Wiki page here in Github. Maybe write what you know about the Windows experience and we can abstract out what's common to osx, linux and windows later.
</t>
  </si>
  <si>
    <t>Add the chinese translations</t>
  </si>
  <si>
    <t xml:space="preserve">Baidu provided some translations a while back, it is a shame these are not integrated somewhere. Version drift may be an issue.
(Does anyone here read zh-cn?)
https://dvcs.w3.org/hg/webschema/file/b4c3ad199322/schema.org/translations/zhcn/schema_org_zhcn.html
```
 &lt;div typeof="rdfs:Class" resource="http://schema.org/CreativeWork"&gt;
       &lt;span class="h" property="rdfs:label"&gt;CreativeWork&lt;/span&gt;
      &lt;span class="h" property="rdfs:label" xml:lang="zh-cn"&gt;创作品&lt;/span&gt;
       &lt;span property="rdfs:comment"&gt;The most generic kind of creative work, including books, movies, photographs, software programs, etc.&lt;/span&gt;
      &lt;span property="rdfs:comment" xml:lang="zh-cn"&gt;各种创造物的基类，包括书籍、电影、照片，软件等.&lt;/span&gt; ...
&lt;/div&gt;
```
</t>
  </si>
  <si>
    <t xml:space="preserve">#### new comment by 170265 ####
I've been thinking about how to handle version drift in a lightweight way.
We've talked before about having a per-term public feedback page e.g. setting up something quick with google forms, whose results end up (publicly-accessible) spreadsheet. A variant on this could work for reports of mis-translations or out of date translations.
#### new comment by 7691552 ####
KISS
+1
~Richard
On 15 May 2015, at 11:49, Dan Brickley &lt;notifications@github.com&lt;mailto:notifications@github.com&gt;&gt; wrote:
I've been thinking about how to handle version drift in a lightweight way.
We've talked before about having a per-term public feedback page e.g. setting up something quick with google forms, whose results end up (publicly-accessible) spreadsheet. A variant on this could work for reports of mis-translations or out of date translations.
## 
Reply to this email directly or view it on GitHubhttps://github.com/schemaorg/schemaorg/issues/491#issuecomment-102367779.
</t>
  </si>
  <si>
    <t>Site HTML should be responsive to people using tiny pocket computers</t>
  </si>
  <si>
    <t xml:space="preserve">CSS needs some attention. There are still 2 copies of the same thing (#460) in the repo, and it makes no attempt to adapt to mobile-friendly layouts.
</t>
  </si>
  <si>
    <t>Add a faq entry explaining something about the stats</t>
  </si>
  <si>
    <t xml:space="preserve">e.g. 
Q: What are the statistics?
A: Since April 2015 schema.org includes high level statistics on term usage. Note that these are from the public crawlable Web only, and do not reflect the use of schema.org in email or other non-public applications. For another source of similar data, see http://webdatacommons.org/
</t>
  </si>
  <si>
    <t xml:space="preserve">#### new comment by 170265 ####
/cc @rvguha 
#### new comment by 6901294 ####
Do the statistics come from a search engine index? May the source be disclosed? 
And could be added how old the statistics typically are? (e.g., how often they get updated by the source, or how often Schema.org gets new data)
</t>
  </si>
  <si>
    <t>Consider partitioning the "description" of each term into a short defining sentence + more verbose blahblah.</t>
  </si>
  <si>
    <t xml:space="preserve">This would be useful for 
1. http://schema.org/docs/tree.jsonld
2. http://schema.org/version/2.0/
... as well as for workflow etc. The defining section might merit more carefully scrutiny for changes, whereas the rest could be updated more casually.
</t>
  </si>
  <si>
    <t xml:space="preserve">#### new comment by 170265 ####
@RichardWallis working on this and #725 to put 1st sentence summary api into api.py and make sure it works for JSON tree and for HTML as well.
</t>
  </si>
  <si>
    <t>Add a SPARQL testcase to catch case where a property points to an enum that we forgot to enumerate</t>
  </si>
  <si>
    <t>Release snapshot format improvements</t>
  </si>
  <si>
    <t xml:space="preserve">Following #441 we have a simple "all in one page" snapshot view of each schema.org version.
This provides most definitions from schema.org versions at stable URLs. Initially:
- /version/2.0/
At this time the schema encoded in RDFa/RDFS is the canonical representation, and the HTML report is generated programmatically. This meta-issue tracks improvements to the generated HTML release summary page. We may regenerate the snapshot summary from the underlying schema data as this tooling improves, e.g. to provide better formatting and cross-referencing.
Known issues:
- [ ] enums are not represented in human-facing form
- [ ] page navigation is horrible
- [ ] page is gigantic and heavy - should we strip out the definitions, or split them into 1 main line + additional supporting text which might not need to be in the snapshot?
- [ ] other machine formats? JSON-LD, Turtle (TimBL was asking for), N-Quads.
- [ ] should back-port to previous releases.
- [ ] administrivia: document the release process in Wiki.
- [ ] use git tags.
- [ ] /version/x.y/ should link to /docs/releases.html#vx.y
</t>
  </si>
  <si>
    <t xml:space="preserve">#### new comment by 7894643 ####
Dan, I get 404 on http://schema.org/version/2.0/ 
Mirek
#### new comment by 7691552 ####
Take a look at it here http://sdo-gozer.appspot.com/version/2.0/  - its not released yet.
~Richard
On 13 May 2015, at 15:12, sopekmir &lt;notifications@github.com&lt;mailto:notifications@github.com&gt;&gt; wrote:
Dan, I get 404 on http://schema.org/version/2.0/
Mirek
—
Reply to this email directly or view it on GitHubhttps://github.com/schemaorg/schemaorg/issues/484#issuecomment-101677230.
#### new comment by 170265 ####
Yes, the point is a launch is imminent but there are some various things that need more attention/time. So this bug is linked from those version snapshot pages.
#### new comment by 170265 ####
Ok, we're live. http://schema.org/version/2.0/
#### new comment by 671238 ####
great! 
---
martin hepp
www:  http://www.heppnetz.de/
email: mhepp@computer.org
&gt; On 13.05.2015, at 23:17, Dan Brickley notifications@github.com wrote:
&gt; 
&gt; Ok, we're live. http://schema.org/version/2.0/
&gt; 
&gt; —
&gt; Reply to this email directly or view it on GitHub.
#### new comment by 6901294 ####
The "advice" link on http://schema.org/version/2.0/ is broken:
&gt; ```
&gt; http://schema.org/version/2.0/github.com/schemaorg/schemaorg/issues
&gt; ```
#### new comment by 170265 ####
Doh, thanks @unor. I've silently fixed this in the live site. I didn't change the archived snapshot in data/releases/2.0/all-schema.html as 1. it isn't served anywhere 2. I think we've set expectations those HTML snapshots will be improved later, only the raw triples are frozen. 
</t>
  </si>
  <si>
    <t>JSON-LD example for extension mechanism on sdo-gozer malformed</t>
  </si>
  <si>
    <t xml:space="preserve">On:
http://sdo-gozer.appspot.com/docs/extension.html
the JSON for the bib.schema.org example is malformed, causing it to break in both the Linter and the SDTT.  Specifically, the code that reads:
```
  "author": "J.R.R Tolkien",
  "publisher": {
     "@type": "Organization",
  },
  "location": "United Kingdom",
  "name": "George Allen &amp; Unwin",
 },
  "datePublished": "1954",
```
Should read:
```
  "author": "J.R.R Tolkien",
  "publisher": {
     "@type": "Organization",
    "location": "United Kingdom",
    "name": "George Allen &amp; Unwin"
   },
  "datePublished": "1954",
```
A more general question about this too...
On this page we find two examples of markup in JSON-LD using reviewed extensions, one for bib.schema.org, another for gs1.schema.org.
```
&lt;script type="application/ld+json"&gt;
{
  "@context": [ "http://schema.org/",
       { "bib": "http://bib.schema.org/" } ],
  "@id": "http://www.freebase.com/m/0h35m",
  "@type": "Book",
...
```
```
&lt;script type="application/ld+json"&gt;
{
    "@context": "http://schema.org/",
    "@vocab": "http://gs1.schema.org/",
    "@id": "http://id.manufacturer.com/gtin/05011476100885",
    "gtin13": "5011476100885",
    "@type": "TradeItem",
...
```
I finally noticed the note after the second example (might be better before) that describes how @context can be used instead of @context + @vocab...
"Instead of writing "@context": "http://schema.org/", "@vocab": "http://gs1.schema.org/", it would be possible to simply write "@context": "http://gs1.schema.org/"
... but there's no mention in the documentation about the use of array to declare schema.org and bib.schema.org in the first example.
Is this just another of the "several variations" available using JSON-LD presented without annotation?
</t>
  </si>
  <si>
    <t xml:space="preserve">#### new comment by 7320889 ####
_"but there's no mention in the documentation about the use of..."_
In regards the unmentioned, what would be the microdata solution for the additional vocab? (maybe a new property: additionalVocab/additionalVocabulary?)
#### new comment by 170265 ####
Thanks, we'll do a minor update in a short number of days to fix a few non-schema things. This last release was a huge collection of changes (of all kinds). As we get the first extensions in, the extension documentation will also need to be improved substantially.
#### new comment by 1758785 ####
Could we have a microdata example, is it as simple as just doing this?
 `&lt;div itemscope itemtype="http://bib.schema.org/Book"&gt;`
</t>
  </si>
  <si>
    <t>Add a general property indicating timezone of something</t>
  </si>
  <si>
    <t xml:space="preserve">Can places have timezones? events? how far can we go? (EmailMessage, Volcano, ...)
It would be good to avoid having lots of properties that all say "Timezone in 8601 format for {xyz}"
Context: for sdo-gozer release we planned to add 'timezone' as a property specifically indicating the broadcasting timezone of a broadcasting service. @chaals raised a concern that this (otherwise sensible) renaming could be depriving us of a much more generally useful property. 
The suggested resolution was to continue with the addition of this property (and renamed broadcastTimezone) but also begin discussion towards adding a more general super-property that covers more use cases.
Earlier discussion around BroadcastService https://github.com/schemaorg/schemaorg/issues/329#issuecomment-101326224
/cc @vholland 
See also:
-  http://schema.org/DateTime
- http://sdo-gozer.appspot.com/broadcastTimezone
- http://sdo-gozer.appspot.com/BroadcastService
</t>
  </si>
  <si>
    <t xml:space="preserve">#### new comment by 170265 ####
Comment from @vholland : "The idea was to change to a less generic name so we could reuse "timezone" for something truly generic."
#### new comment by 4714748 ####
+1
</t>
  </si>
  <si>
    <t>AppEngine code should use warmup requests</t>
  </si>
  <si>
    <t xml:space="preserve">Consider https://cloud.google.com/appengine/docs/python/config/appconfig#Python_Warmup_requests to at least run the schema.org parser preemptively. 
</t>
  </si>
  <si>
    <t xml:space="preserve">#### new comment by 170265 ####
http://stackoverflow.com/questions/11902615/how-do-i-perform-one-time-initializations-in-python-in-gae
see also http://stackoverflow.com/questions/12752245/interactive-console-on-deployed-gae-app
</t>
  </si>
  <si>
    <t>Support for entity to model a proxy person acting as representative</t>
  </si>
  <si>
    <t xml:space="preserve">Disclosure: many years of software engineering experience, only recently started getting into the semantic web space.
I am looking to represent a `Person` who's contact details are included, but has a preferred proxy `Person` or `Organization` that deals with public relations. An example is a book writer that has an agent through whom all professional communication passes. The agent would be contacted for book deals and signing sessions, the writer you would contact to congratulate him with his recent book release (to name a trivial example).
The easiest way to solve this particular example is to allow `.contactPoint` to be a Person or Organisation. Alternatively, a workaround might be to point to an external ContactPoint, which has a `.sameAs` reference to the proxy Person or Organisation in question. A third suggested solution is to have `.contactPoint` refer to an entity that is both a ContactPoint and a Person / Orginisation. Although I've been told this is valid RDF(a), Google's validator isn't too happy with this ambiguous information.
However, I think there is a general case to be made with having other people or organisations represent another person or organisation. For example a Person or Organisation can have roles for a certain period that include an _agency_ `Role` (or `.roleName`) which can point to the person they represented at the time. The problem with this approach is that this is reasoned from the proxy's point of view, rather than the proxied entity, which might well be the subject of the page; It would be cumbersome and awkward to have to deduce from the agent that the writer has an agent representing him, not to mention the proxy entity would have to keep track of its complete role history. Impractical.
Currently, the only way [I found so far](http://stackoverflow.com/questions/30051287/represent-person-representative-or-writer-agent-relationship-with-rdfa-schema-o) is to have both writer and agent entities refer to the same ContactPoint resource, but this doesn't adequately express their relationship and is rather limited:
``` html
    &lt;!-- the agent representing the writer for book deals, book signing sessions etc. --&gt;
    &lt;div resource="/Writecorp/MichaelStern" vocab="http://schema.org/" typeof="Person"&gt;
        &lt;span property="name"&gt;Michael Stern&lt;/span&gt;
        &lt;link property="contactPoint" href="/Writecorp/MichaelStern#contact" /&gt;
        &lt;div resource="/Writecorp/MichaelStern#contact" vocab="http://schema.org/" typeof="ContactPoint"&gt;
            &lt;meta property="name" content="Michael Stern" /&gt;
            &lt;div&gt;Phone: &lt;span property="telephone"&gt;(540) 961-4469&lt;/span&gt;&lt;/div&gt;
            &lt;div&gt;
                &lt;a property="email" href="mailto:michael.stern@writecorp.inc.agency.com"&gt;michael.stern@writecorp.inc.agency.com&lt;/a&gt;
            &lt;/div&gt;
        &lt;/div&gt;
        &lt;div property="memberOf"&gt;
            &lt;div typeof="Organization"&gt;&lt;span property="name"&gt;Writecorp Inc. agency&lt;/span&gt;&lt;/div&gt;
        &lt;/div&gt;
    &lt;/div&gt;
    &lt;!-- the writer being represented --&gt;
    &lt;div vocab="http://schema.org/" typeof="Person"&gt;
        &lt;link property="contactPoint" href="/Writecorp/MichaelStern#contact" /&gt;
        &lt;span property="name"&gt;H. P. Lovecraft&lt;/span&gt;
    &lt;/div&gt;
```
</t>
  </si>
  <si>
    <t>Document .py API + schema config markup for deprecating (rather than marking as supersededBy) terms</t>
  </si>
  <si>
    <t xml:space="preserve">Sometimes usage of a term is discouraged, with no clear, obvious and exact successor. In such cases we need a way (in the schema config and site UI) for indicating this. We should document the vocabulary (whether SKOS/OWL or custom) and implement something appropriate in the site codebase.
- first use case: UserComments, https://github.com/schemaorg/schemaorg/issues/170
- Note that api.py defines two related functions, superseded(self, layers='core') and supersededBy(self, layers='core'). We need to be clear how successor-less deprecation affects this API.
- what do most other vocabs use? 
</t>
  </si>
  <si>
    <t xml:space="preserve">#### new comment by 170265 ####
Strawman proposal:
For now let's use http://schema.org/deprecatedSchemaTerm: True, purely as an implementation detail. We have enough other enquiries open that I don't want to waste time finding the perfect answer here. The markup will only be used in our repo and code right now, and we can evolve it later. 
#### new comment by 671238 ####
FYI: GoodRelations uses 
foo:SomeConceptualElement owl:deprecated true.
for deprecated elements and tracks successor elements directly via alignment axioms, like owl:equivalentProperty, owl:equivalentClass, and owl:sameAs.
The advantage of this approach is that you provide a link to the current element which at the same time assures compatibility with old data. The current element is simply that of the set linked via owl:equivalentProperty, owl:equivalentClass, and owl:sameAs. that is not marked as deprecated. A downside is that the history of names is lost (e.g. you will not see the sequences firstName -&gt; secondName -&gt; thirdName, but instead just realize that thirdName is not deprecated and firstName and secondName are equivalent but deprecated).
But in many cases you do not need the history of naming.
Schema.org could relatively easily adopt the same pattern.
#### new comment by 11414718 ####
Copying my answer to @danbri at https://plus.google.com/+DanBrickley/posts/cMvTnqkXL7z
 I'm not sure the use in LOV indicates any significant trend, given that more than 95% of vocabularies have absolutely no policy regarding depreciation, they just throw terms between versions without notice. And in fact most vocabularies have no versioning policy at all, unfortunately.
Exploring the data I found that about 12 vocabularies use indeed owl:deprecated "true", a little less use some value of vs:term_status "deprecated", "archaic" or even "depricated" (sic). Those values being uncontrolled text, I would not recommend it.
#### new comment by 608303 ####
'deprecated' by itself begs the question. 
Accompanied by dct:isReplacedBy pointing to the replacement is better. . 
The 'registry' vocabulary http://purl.org/linked-data/registry also has 
http://purl.org/linked-data/registry#status with values selected from http://purl.org/linked-data/registry#Status which provides a richer set of status values. 
#### new comment by 5252362 ####
Rather than a boolean, can we have a 'termStatus' attribute? I can think of
values other than deprecated.
guha
On Thu, Apr 30, 2015 at 10:41 AM, Dan Brickley notifications@github.com
wrote:
&gt; Strawman proposal:
&gt; 
&gt; For now let's use http://schema.org/deprecatedSchemaTerm: True, purely as
&gt; an implementation detail. We have enough other enquiries open that I don't
&gt; want to waste time finding the perfect answer here. The markup will only be
&gt; used in our repo and code right now, and we can evolve it later.
&gt; 
&gt; —
&gt; Reply to this email directly or view it on GitHub
&gt; https://github.com/schemaorg/schemaorg/issues/465#issuecomment-97893295.
#### new comment by 671238 ####
+1
#### new comment by 170265 ####
I'll put something together as an admin: extension, to give us wiggleroom to evolve it.
</t>
  </si>
  <si>
    <t>MediaObject / embedUrl and contentUrl are confusing</t>
  </si>
  <si>
    <t xml:space="preserve">I think that the descriptions for the following two properties are confusing:
contentUrl
Actual bytes of the media object, for example the image file or video file.
-&gt; Maybe better as: The URL of the actual media object, e.g. the image or video file.
embedUrl
A URL pointing to a player for a specific video. In general, this is the information in the src element of an embed tag and should not be the same as the content of the loc tag.
What is meant with the loc tag? Neither &lt;embed&gt; nor &lt;video&gt; in HTML 5 have a loc tag.
Also, what do you recommend if there are multiple URLs for different formats or resolutions?
&lt;video width="320" height="240" controls&gt;
  &lt;source src="movie.mp4" type="video/mp4"&gt;
  &lt;source src="movie.ogg" type="video/ogg"&gt;
  Your browser does not support the video tag.
&lt;/video&gt;
This should be explained in the examples.
Note: This issue is related to #416.
</t>
  </si>
  <si>
    <t xml:space="preserve">#### new comment by 1033730 ####
I would add to this list:
url
URL of the item.
For MediaObject neither the cited property descriptions nor the examples provide guidance under which circumstances "contentUrl" should be used rather than "url".  What is the difference between the two?
#### new comment by 5804035 ####
I presume loc refers to the loc tag of the sitemaps protocol: http://www.sitemaps.org/protocol.html
Also, isn't the url redundant for a MediaObject any MediaObject is a Thing?
#### new comment by 1033730 ####
Great catch with `loc` @blikkie.  The reference to loc is indeed sitemap related.  It comes _directly_ from the Google Webmaster Tools Help page [Creating a Video Sitemap](https://support.google.com/webmasters/answer/80472?hl=en), which reads:
&gt; A URL pointing to a player for a specific video. Usually this is the information in the src element of an &lt;embed&gt; tag and should not be the same as the content of the `&lt;loc&gt;` tag.
Because `loc` is not a schema.org property - and, indeed, except for this reference in relation to `embedUrl` isn't documented anywhere on schema.org - this should be removed from the cleaned up description for `embedUrl` (or explained in reference to sitemaps).
Re `url` I'm going to paste something on this issue from Dan Scott in a subsequent comment.
#### new comment by 1033730 ####
Dan Scott - @dbs - provided this in a post [on the public-schemaorg mailing list](https://lists.w3.org/Archives/Public/public-schemaorg/2015Apr/0044.html), which I'm copying and pasting here because I think it adds clarity to these issues:
I'm willing to take a stab at an answer (and thus willing to be wrong!). It probably works better with VideoObject or AudioObject examples which are more likely to have embeddable players.
- url: is for a URL that offers additional info _about_ the given MediaObject (example: https://archive.org/details/WhatIsLinkedDataAndWhatDoesItMeanForLibraries)
- contentUrl: is for URL that provides a directly retrievable instance of the MediaObject (example: https://archive.org/download/WhatIsLinkedDataAndWhatDoesItMeanForLibraries/2010.10.15Nla2010LinkedData.ogv
  )
... and to add in a suggested answer to Martin's related question around embedUrl:
- embedUrl: is for a URL that can be used to embed the media on a web page via a specific media player (example:
  http://archive.org/embed/WhatIsLinkedDataAndWhatDoesItMeanForLibraries -- often embedded in an iframe element like &lt;iframe src="https://archive.org/embed/WhatIsLinkedDataAndWhatDoesItMeanForLibraries" width="640" height="480" frameborder="0" webkitallowfullscreen="true" mozallowfullscreen="true" allowfullscreen&gt;&lt;/iframe&gt;). And of course this URL will often be used in the page referenced by schema:url about the VideoObject :)
So ultimately you could have a object with meaningfully distinct properties like:
```
&lt;script type="application/ld+json"&gt;
{
  "@context": "http://schema.org",
  "@type": "VideoObject",
  "contentUrl": "https://archive.org/download/WhatIsLinkedDataAndWhatDoesItMeanForLibraries/2010.10.15Nla2010LinkedData.ogv
",
  "embedUrl": "http://archive.org/embed/WhatIsLinkedDataAndWhatDoesItMeanForLibraries",
  "url": "https://archive.org/details/WhatIsLinkedDataAndWhatDoesItMeanForLibraries",
  "name": "What is Linked Data and What Does it Mean for Libraries?"
}
&lt;/script&gt;
```
To summarize:
- I think all three properties have a reason to exist, if you look at them in context with one another
- The properties probably make much more sense if used with a more conventionally streamable example such as AudioObject or VideoObject
- We probably need to add more examples in this area, and ensure that we have some in which all of contentUrl, embedUrl, and url appear (and hang those examples off the properties, too) :)
</t>
  </si>
  <si>
    <t>Create a new Food type (help further with foodWarning and recipeIngredient)</t>
  </si>
  <si>
    <t xml:space="preserve">@nicolastorzec @ekgs1 @danbri @chaals 
Currently our "Food" is just text now and sits under here:
1. http://schema.org/foodWarning
2. http://schema.org/ingredients
This issue tracks discussion for the need for a new Food type.
foodWarning and recipeIngredient could then have some expected values of:
1. Product (for food recalls) - ex. http://www.fda.gov/Safety/Recalls/
2. Food - a new type (allergy for Nuts),
3. Ingredient - ex. https://www.gov.uk/food-labelling-and-packaging/food-and-drink-warnings
4. Text
</t>
  </si>
  <si>
    <t xml:space="preserve">#### new comment by 1728037 ####
Food items should have a basic set of attributes: e.g. name(s), type, nutrition facts, allergy/warning information, origin, etc.
It should be possible to associate food to recipes, which make them some kind of ingredients.
Prepared food should also be somewhat related to products since they have a manufacturer, license information, recall information, etc.
Schema.org has a NutitionInformation class that we could extend by looking at information available from databases such USDA's NDB or Open Food Fact.
Examples: http://ndb.nal.usda.gov/ndb/foods/show/2171?fgcd=&amp;manu=&amp;lfacet=&amp;format=&amp;count=&amp;max=35&amp;offset=&amp;sort=&amp;qlookup=Apple
#### new comment by 8741132 ####
[EU 1169](http://eur-lex.europa.eu/legal-content/EN/TXT/HTML/?uri=CELEX:32011R1169&amp;from=EN) should also be looked at for requirements on food labeling (warnings, allergens, nutrition, storage and usage, servings per package, etc).  My organization (GS1) has done considerable work in this area. 
(--edit: URL added by @danbri)
#### new comment by 170265 ####
I've labeled this under Extension Tracking to help coordinate conversations. 
Several relevant things should be connected here:
- [ ] improvements to Recipe itself have been proposed (todo: find issues or create)
- [ ] the idea of Menu-item level descriptions e.g. of restaurants has been floated (todo: issues)
- [ ] An extension (external) from GS1 is anticipated. As @ekgs1 notes, they have detailed nutrition terminology already defined. #258 will track that.
- [ ] A reboot of our pretty extensive medical/healthcare vocab see #492 /cc @twamarc
#### new comment by 170265 ####
Recipe-related issues (to bear in mind if we touch Food, although they seem fairly separate so far):
- https://github.com/schemaorg/schemaorg/pull/381 - proposes a 'difficulty' property for Recipe; @rvguha suggests something meaning howDifficultTheseInstructionsAreToFollow, discussion converging towards a 'difficultyRating' scheme, but still in progress.
- https://github.com/schemaorg/schemaorg/issues/159 @LjWatson proposes 'utensils' addition to Recipe
#### new comment by 170265 ####
Regarding food allergies, see also http://thenextweb.com/mobile/2015/07/29/emoji-for-food-allergies-may-come-to-your-phone-soon/ in the Unicode world - a proposal for icon / emoji representation of common allergies.  http://www.unicode.org/L2/L2015/15197r-emoji-food-allergens.pdf /cc @ekgs1 
The link with food packaging legislation is worth some thought.
#### new comment by 3585551 ####
stepping back, I think we need a small vocab for food. Something between food/diet (from Health perspective) and food/recipe/product (from product/offer perspective).
We need to coordinate here. Any suggestion?
#### new comment by 170265 ####
Also proposed in #726
#### new comment by 170265 ####
I've just marked #607 closed as a duplicate of this discussion, however there are a number of comments in that thread that shouldn't be lost, so please take a look.
#### new comment by 170265 ####
See also http://www.opentravel.org/Specifications/SchemaIndex.aspx?FolderName=2015A  -&gt; http://www.opentravel.org/2015A/OTA_SimpleTypes.xsd for MealType, used in Airlines. Potentially useful on Reservation too. 
http://www.vktravels.us/airlinesMealCodes.php has per-airline extensions.
@vholland notes that some of these codes aren't really diets (e.g. baby meal)
#### new comment by 15152148 ####
If a site goes to all the trouble to define a host of properties for a food, I'd imagine they would not want to repeat that information for each recipe, label, product, reservation, etc, on the site. Is the idea, then, that a site would define a food in one place and reference that food via id/url in the rest of the site? Or would the markup be such that every label, say, that has walnuts has to separately mark up that it is problematic for those with nut allergies. The latter approach makes it harder, I would think, to deduce the properties of foods from an aggregate of pages.
#### new comment by 11649720 ####
Hi, I'd like to see if we could revisit this conversation regarding schema.org extensions for the Recipe and Restaurant types.  Issues[ #607](https://github.com/schemaorg/schemaorg/issues/607) and [#726](https://github.com/schemaorg/schemaorg/issues/726) (both now closed) also touched on some good ideas.  Especially in regards to the Restaurant schema type, I feel that perhaps what is currently lacking is a means where each item in a menu can be fully marked up with structured data, and likewise each ingredient in a recipe (food or drink item, quantity/servings, price, ingredients, options, nutrition, allergens, in-season/out-of-season, and so on).
#### new comment by 1033730 ####
+1 to the suggestion from @DDeering.  Regarding menus specifically, I've seen more than one question from a webmaster who wanted to mark up individual menu items using schema.org (and I think that's certainly good additional data for search engines and other data consumers) yet none of the solutions I've seen discussed - all hacks - are satisfactory.
#### new comment by 4692272 ####
For now, could a site use OfferCatalog? I would like to see a subtype for restaurant menus, but that would require some work.
#### new comment by 1033730 ####
@vholland Yes, that's just the solution I proposed to the last webmaster that inquired, and was able to produce some validating code for same - a bit clunky, but works well enough as an interim solution.
#### new comment by 11649720 ####
@vholland I also think it's a viable option but perhaps not the cleanest one.  As Aaranged mentioned, it does get a bit clunky.  I've used OfferCatalog and marked up each menu item as a Product but it still lacks the ability to mark up ingredients, nutrition, allergens and so on, at least in a simple way.  So I imagine that a few new properties would need to be added.  And since that's the case, I propose that we go ahead and create a good, complete solution instead of something that, as Aaron said, works as an interim solution.  
Considering that there's about [15 million restaurants](http://thewebminer.com/blog/how-many-restaurants-are-in-the-world/) in the world that could benefit from these extensions, I think there's tremendous value in doing this and I'd be happy to help.
#### new comment by 4692272 ####
@DDeering agreed. The next best step would be outlining the use cases and any types or properties which would make modeling restaurant menus easier.
#### new comment by 11649720 ####
@vholland Sounds good.  I'll try to come up with a few ideas myself very soon.
#### new comment by 1033730 ####
In case anyone encounters this thread who is looking for an example of the OfferCatalog approach to menu markup, here's a post a menu marked up in microdata (that passes Google SDTT validation):
https://plus.google.com/+DavidKutcher/posts/3xUA25sKPva
#### new comment by 5252519 ####
Any progress regarding this issue so far?
I'm not sure if this is out of topic, but Facebook's Open Graph **restaurant.menu**, **restaurant.menu_section**, **restaurant.menu_item** and **restaurant.restaurant** objects seem to be a very good reference for a structured schema.org solution.
Here's how Facebook describe those objects and how they're structured: https://developers.facebook.com/docs/reference/opengraph. Not sure though if those are deprecated or not, but I've implemented them on a WordPress site which uses a custom food post type just for playing around.
After I got it implemented, I got the results bellow, and this is more or less what I'd expect a schema.org structured restaurant menu to be like. Facebook's Open Graph indeed give us a brief example of how a simple but deep relationship between those restaurant objects can be approached. Those open graph meta tags go along with some common ones such as `og:type`, `og:title`, `og:description`, `og:url`, `og:image` etc., enhancing the restaurant.menu objects.
Short to the point, these are the meta tags output I got for my site:
**On a Restaurant Menu main page**
```
&lt;meta property="og:type"  content="restaurant.menu" /&gt; 
&lt;meta property="restaurant:restaurant"   content="My Restaurant name (Branch)" /&gt;
&lt;!-- The Restaurant Menu Sections - these act like menu categories --&gt;
&lt;meta property="restaurant:section"   content="Breakfast" /&gt;
&lt;meta property="restaurant:section"   content="Lunch" /&gt;
&lt;meta property="restaurant:section"   content="Dinner" /&gt;
&lt;meta property="restaurant:section"   content="Pizzas" /&gt;
&lt;!-- The Restaurant location &amp; contact info details --&gt;
&lt;meta property="restaurant:contact_info:street_address"   content="1601 Willow Rd." /&gt; 
&lt;meta property="restaurant:contact_info:locality"   content="Menlo Park" /&gt; 
&lt;meta property="restaurant:contact_info:region"   content="California" /&gt; 
&lt;meta property="restaurant:contact_info:postal_code"   content="94025" /&gt; 
&lt;meta property="restaurant:contact_info:country_name"   content="United States" /&gt; 
&lt;meta property="restaurant:contact_info:email"   content="brian&amp;#064;example.com" /&gt; 
&lt;meta property="restaurant:contact_info:phone_number"   content="212-555-1234" /&gt; 
&lt;meta property="restaurant:contact_info:website"   content="http://www.facebook.com" /&gt; 
&lt;meta property="place:location:latitude"   content="37.484828" /&gt; 
&lt;meta property="place:location:longitude"   content="-122.148283" /&gt;
```
**On a Restaurant Menu section (category) page** 
```
&lt;meta property="og:type"   content="restaurant.menu_section" /&gt;
&lt;!-- The Restaurant Menu Section  --&gt;
&lt;meta property="restaurant:menu"   content="Dinner Menu" /&gt;
&lt;!-- The Restaurant Menu Items related to this section (category)  --&gt;
&lt;meta property="restaurant:item"   content="Fresh Fish Salad" /&gt;
&lt;meta property="restaurant:item"   content="Lasagna" /&gt;
&lt;meta property="restaurant:item"   content="Honey Mustard Chicken Crunch" /&gt;
&lt;meta property="restaurant:item"   content="Chicken Noodle Soup" /&gt;
```
**On a Restaurant Menu single food item page**
```
&lt;!-- The Restaurant Menu Section a menu item belongs to  --&gt;
&lt;meta property="restaurant:section"   content="Pizzas" /&gt;
&lt;!-- The Restaurant Menu Item details &amp; variations  --&gt;
&lt;meta property="restaurant:variation:name"   content="Small, 4 slices" /&gt;
&lt;meta property="restaurant:variation:price:currency"   content="USD"/&gt;
&lt;meta property="restaurant:variation:price:amount"   content="12.90" /&gt;
&lt;meta property="restaurant:variation:name" content="Big, 6 Slices" /&gt;
&lt;meta property="restaurant:variation:price:currency" content="USD"/&gt;
&lt;meta property="restaurant:variation:price:amount" content="22.90" /&gt;
&lt;meta property="restaurant:variation:name" content="Giga, 10 Slices" /&gt;
&lt;meta property="restaurant:variation:price:currency" content="USD"/&gt;
&lt;meta property="restaurant:variation:price:amount" content="35.90" /&gt;
```
</t>
  </si>
  <si>
    <t>Legal Form (type of business) is missing for Organizations</t>
  </si>
  <si>
    <t xml:space="preserve">I've modelled some e-commerce related stuff in the past
and need to specify the legal form of business.
To describe legal form instances I came up with a vocab:
https://w3id.org/legal_form/
https://github.com/n-fuse/legal-form-vocab
What I would like to see in schema.org is a property on 
http://schema.org/Organization for this.
A sensible name would be `legalForm` I think.
I have also created a list with instances of the European legal forms:
https://github.com/n-fuse/legal-form-vocab/blob/master/legal_form-instances.jsonld
As you can see there are quite a lot and thus I think it
is pointless to have an enumeration in schema.org for now.
Therefore, the range(includes) should be `Thing` I guess.
</t>
  </si>
  <si>
    <t xml:space="preserve">#### new comment by 327651 ####
:+1: for using SKOS
</t>
  </si>
  <si>
    <t>opengov.schema.org extension</t>
  </si>
  <si>
    <t xml:space="preserve">This is a very early stage idea to evaluate the possibility to combine several overlapping projects and activities as some kind of schema.org extension (or to collaborate with schema.org in other ways):
- [W3C Open Government Community Group](http://www.w3.org/community/opengov/)
- [Popolo](http://www.popoloproject.com/) JSON-LD serialization. Tthe pure JSON serialization is used by several open source projects in several countries, but adoption of the JSON-LD serialization is rather limited.
- [OpenGovLD](https://github.com/OpenGovLD/specs/wiki) Attempt to refine the Popolo JSON-LD serialization and merge it with work which was done in another now essentially inactive German project in 2014. Main work concentrated in the issue tracker.
Further details later, but questions or comments are always welcome.
</t>
  </si>
  <si>
    <t>Add EventSeries as subclass of Series</t>
  </si>
  <si>
    <t xml:space="preserve">This is issue is to discuss the PR #446 about how to add support to event series.
It is related with some other ongoing discussions, such as the repeating events modelling (issue #240) and the new event types (issue #406).
</t>
  </si>
  <si>
    <t xml:space="preserve">#### new comment by 170265 ####
Thanks! Let's discuss under #240 for now...
#### new comment by 170265 ####
 Can folk here please take a look at the Courses discussion, which has run directly into this topic: https://www.w3.org/community/schema-course-extend/wiki/Main_Page https://lists.w3.org/Archives/Public/public-schema-course-extend/2016Mar/0021.html
#### new comment by 170265 ####
I've just added EventSeries into the 'pending.schema.org' extension I've created - intent is to avoid things getting stuck in Github limbo for so long. Right now this is just in the upstream/dev site webschemas.org but I hope we'll agree a workflow where proposals can go more quickly to pending.schema.org without waiting for large releases.
See http://pending.webschemas.org/EventSeries
(files are in data/ext/pending/issue-447\* ... could do with an example - maybe someone could convert the Turtle in the PR into JSON-LD?)
#### new comment by 812223 ####
Good to see this moving forward, @danbri!
Since #446 was based on a pretty old branch, I've just added a new PR #1088 with the same proposal we had, but adding an example (both in Turtle and JSON-LD).
#### new comment by 4714748 ####
Can we have a bit more information in the definition please?
(Admittedly I can't think of a clear explanation immediately either :( )
#### new comment by 170265 ####
How about: 
"An EventSeries is a Series of related events. The nature of the association between the events can vary, but typical examples could include a thematic event series (e.g. topical meetups or classes), or a series of regular events that share a location, attendee group and/or organizers."
I have mentioned 'classes' here which might merit some consideration w.r.t. the courses work. /cc @philbarker 
#### new comment by 4714748 ####
Counter offer that also tests whether I have understood what everyone else has:
An EventSeries is a collection of events that share some unifying characteristic. For example, "The Olympic Games" is a series, which is repeated regularly. The "2012 London Olympics" can be presented both as an Event in the series "Olympic Games", and as an EventSeries that included a number of sporting competitions as Events.
"The Ashes" (cricket contest between Australia and England) is repeated frequently, but not according to any long-term stable schedule. The course "Beowulf: the manuscript and the man" can be an EventSeries consisting of individual seminars with the same participants, and an EventSeries of the course being held repeatedly over a decade.
#### new comment by 6901294 ####
I’m surprised that `EventSeries` is a `CreativeWork`.  (Or `Series` for that matter, but I don’t understand this type yet.)
Are the Olympic Games (as in: the event series) really a _creative work_? And if yes, why is a single Olympic Games event not also a creative work then?
#### new comment by 812223 ####
I'm happy to improve the description. The porposal by @danbri sounds good for me. I'll await for more feedback before updating PR #1088.
#### new comment by 170265 ####
@chaals 's example is interesting - can we focus on that one for now? 
We ought to be confident that we can show both usages work sensibly together and that the extra expressivity we bring comes with clear usage guidance. 
For example consider if there is a 2016 seminar series (e.g. each of 6 x 1h sessions on successive weeks), and then later the course is re-run as a 2017 series with the same structure and topic, but different people.  This also relates to whether we want to say that EventSeries is a subtype of Event (or at least carries Event-like properties). 
Aside: please note that the nice diagram in #1088 is out of date w.r.t. the current proposed design which uses superEvent to point to the EventSeries. This confused me today so I thought a warning worthwhile.
@chaals : 
&gt; The course "Beowulf: the manuscript and the man" can be an EventSeries consisting of individual seminars with the same participants, and an EventSeries of the course being held repeatedly over a decade.
&gt; - 'Beowulf: the manuscript and the man' (an annually repeating sequence of 6 seminar sessions)
&gt;   - 2016 Beowulf course
&gt;     - 2016 session 1: ...
&gt;     - 2016 session 2: ...
&gt;     - 2016 session 3: ...
&gt;     - 2016 session 4: ...
&gt;     - 2016 session 5: ...
&gt;     - 2016 session 6: ...
&gt;   - 2017 Beowulf course
&gt;     - 2017 session 1: ...
&gt;     - 2017 session 2: ...
&gt;     - 2017 session 3: ...
&gt;     - 2017 session 4: ...
&gt;     - 2017 session 5: ...
&gt;     - 2017 session 6: ...
&gt;   - 2018 Beowulf course (...etc.)
@chaals outlines two views. One is to see the 6 sessions in 2016 as an EventSeries i.e. '2016 Beowulf course', the other is to see the sequence of annual runs of the course - i.e. 'Beowulf: the manuscript and the man' - as an EventSeries. Either way, superEvent would point up the hierarchy, from e.g. '2017 session 3' (an Event) to '2017 Beowulf course' (an Event or an EventSeries) and from there to the top level 'Beowulf: the manuscript and the man' which is presumably an EventSeries but not an Event since it represents just the high level notion of the series rather than something that you can say is happening at a particular place and time. 
The mid-level is the most awkward. Intuition pulls it towards being both Event ("An event happening at a certain time and location" e.g. summer 2016, Madrid) and also an EventSeries (approximately "a collection of events that share some unifying characteristic e.g. relationship"). 
I can't see a way to escape saying "some but not all EventSeries may also be usefully treated as being an Event" i.e. occasional multiple typing at the level of instance data. It seems to me to be over-stretch to bake into the schema definitions the claim that every EventSeries is an Event.
In addition w.r.t. supertypes, I notice with (some embarrassment) that we added CreativeWorkSeries as a parent for various other series-types, but that it seems currently to be unrelated to Series. Looking more closely (opened #1090 ) we had in #417 marked Series in the schema definition files as supersededBy CreativeWorkSeries, but we didn't complete the job (either in site UI or updated definition). I propose we restore Series since it is a natural supertype for both EventSeries and CreativeWorkSeries. On @unor's point, I am comfortable with Series being under CreativeWork because we have http://schema.org/ItemList for a more pure list data structure detached from social context.
I should add that whatever we say about using superEvent and EventSeries we should support the corresponding use of subEvent in the reverse direction. From our next release we mark these explicitly as inverseOf each other per #1057 so we ought to permit both variants even if we emphasize one.
#### new comment by 170265 ####
How about going with Event as the super-type and noting something like:
"EventSeries has been defined as a kind of Event to make it easy for publishers to use it in an Event context without worrying about which kinds of series are really event-like enough to call an Event. In general an EventSeries may seem more Event-like when the period of time is compact and when aspects such as location are fixed, but it may also sometimes prove useful to describe a longer-term series as an Event."
#### new comment by 812223 ####
Sorry @danbri, I didn't realized that the diagram attached to #1088 was not the latest version. I've just upgraded it.
#### new comment by 812223 ####
What about having both `Event` and `Series` as super-type? Something like:
```
schema:EventSeries a rdfs:Class ;
  rdfs:subClassOf schema:Series ;
  rdfs:subClassOf schema:Event ;
  ... .
```
#### new comment by 170265 ####
Would anyone here object to EventSeries being subtype of Event? 
#### new comment by 7691552 ####
+1
#### new comment by 986438 ####
Hmm... one thing that I'd like to clarify....Repeated Events.
With EventSeries added, then Repeated Events could be done with SuperEvent as the [PR](https://github.com/schemaorg/schemaorg/pull/1088/files#diff-200232fafee461b4217385c536cb093eR1981) notes with:
`A &amp;lt;a href="/Event"&amp;gt;event&amp;lt;/a&amp;gt; series. Included events can relate with the series using the &amp;lt;a href="/superEvent"&amp;gt;superEvent&amp;lt;/a&amp;gt; property.`
**UPDATE** - Is this really saying anything about Repeating Events ? re-reading, perhaps not really. Just that superEvent can relate a bunch of events as a collection.  I'd prefer if it just stated that outright in the definition, like so:  "If you want to relate a bunch of events as a whole collection, then take a look at the superEvent Type."
Or Repeated Events could be repeated as individual Events as the existing Event definition says:
`An event happening at a certain time and location, such as a concert, lecture, or festival. Ticketing information may be added via the 'offers' property. Repeated events may be structured as separate Event objects.`
Do we care ?  Going forward, Can both Types be used for Repeated Events ?  Does the existing Event definition need additional hints about superEvent being able to handle Repeated Events perhaps now ?
#### new comment by 658047 ####
There seem to be three different things being discussed here: (1) sub/super events, i.e. individual events that are distinct but related, e.g. seminars 1-6 in the Beowulf course, or matches/stages/events in a sports competition; (2) separate offerings/seasons/editions of events, which have some degree of equivalence without being identical, i.e. they are offered to the same blueprint or with the same aims but with different people involved and variations in format (e.g. each edition of the Tour de France has different stages); and (3) repeated events, such as the same play being performed for several nights.
For courses, I think it is fair to say that while a course may repeat annually and include a "sequence of 6 seminar sessions" we should be careful not to limit it to that: it may be offered in other formats and may include other things apart from a sequence of sessions.
Currently in modelling courses we have 
Course, http://course.schema-course-extend.appspot.com/Course a CreativeWork, "A description of an educational course which may be offered as distinct instances at different times and places, or through different media or modes of study. An educational course is a sequence of one or more educational events and/or creative works which aims to build knowledge, competence or ability of learners." 
CourseInstance, http://course.schema-course-extend.appspot.com/CourseInstance an Event. "An offering of the course at a specific time and place or through specific media or mode of study or to a specific section of students."
So Course may be the description of an example of event series in sense (2) and CourseInstance may include an example of event series in sense (1) above.
#### new comment by 170265 ####
This is published in pending.schema.org. Are there any changes or improvements to make? Would it make sense to progress it into the schema.org core?
#### new comment by 986438 ####
@danbri Small improvement needed I think.... also add term 'event' to the [actor](url) property definition.   It should read ...
An actor, e.g. in tv, radio, movie, video games etc., or in an event. Actors can be associated with individual items, **events** or with a series, episode, clip. Supersedes actors.
+1 for moving this into core.  I expected that to happen actually.
#### new comment by 170265 ####
Thanks @thadguidry, I've added that todo to a similar issue #1290
#### new comment by 812223 ####
I was expecting that by entering `pending.schema.org` it was just a matter of gathering more feedback until it could go into a release.
I'd love to see this in 3.2. So let's me know what you think is still necessary. I'll check what #1290 is about.
#### new comment by 170265 ####
@thadguidry looking again, we already say " or in an event.":
&gt; "An actor, e.g. in tv, radio, movie, video games etc., or in an event. Actors can be associated with individual items, events or with a series, episode, clip. Supersedes actors."
#### new comment by 238876 ####
I was reading the discussion between @mfhepp and @wikier in #446 discussing whether there is a need for a separate entity called `EventSeries`, vs just using the `subEvent` and `superEvent` relationships in the Event entity. I didn't see discussion there of using `Role` as an intermediary to clarify the relationships. It is a possible solution to the problem that leverages an existing extension point without adding a new abstraction.
</t>
  </si>
  <si>
    <t>Expected value of schema:category used on a schema:Product</t>
  </si>
  <si>
    <t xml:space="preserve">Related to issue #131
So the expected value of schema:category when used with schema:Product would be text. Or is there any value to create a schema:ProductCategory analogous to schema:PhysicalActivity / schema:PhysicalActivityCategory?
There are several use cases where this may be very useful to be able to better markup a product taxonomy.
</t>
  </si>
  <si>
    <t xml:space="preserve">#### new comment by 671238 ####
If you want to model product category hierarchies (like product catalog groups), you can directly use rdfs:Class or skos:Concept (because they are compatible with schema:Thing) and the respective taxonomic relations rdfs:subClassOf or skos:broader / skos:narrower.
There is also a pending proposal to add SKOS to schema.org, see
http://www.w3.org/wiki/WebSchemas/SKOS
This would allow using schema:ConceptCode for schema:category.
#### new comment by 7320889 ####
When I look at schema.org/category's description: 
_A category for the item. Greater signs or slashes can be used to informally indicate a category hierarchy_
I wonder whether schema.org/ItemList (or maybe even schema.org/BreadcrumbList) shouldn't be added as expected type?
After all, on many e-commerce sites the breadcrumb represents the category hierarchy, making it a possible resource for category data, eg:
microdata:
```
&lt;body itemscope itemtype="http://schema.org/ItemPage"&gt;
  &lt;div itemprop="breadcrumb" itemscope itemtype="http://schema.org/BreadcrumbList"&gt;
    &lt;ol id="item-list-elements"&gt;
      &lt;li itemprop="itemListElement" itemscope itemtype="http://schema.org/ListItem"&gt;
        &lt;a itemprop="item" href="https://example.com/dresses"&gt;
          &lt;span itemprop="name"&gt;Dresses&lt;/span&gt;
        &lt;/a&gt;
        &lt;meta itemprop="position" content="1" /&gt;
      &lt;/li&gt;
      &lt;li itemprop="itemListElement" itemscope itemtype="http://schema.org/ListItem"&gt;
        &lt;a itemprop="item" href="https://example.com/dresses/real"&gt;
          &lt;span itemprop="name"&gt;Real Dresses&lt;/span&gt;
        &lt;/a&gt;
        &lt;meta itemprop="position" content="2" /&gt;
      &lt;/li&gt;
    &lt;/ol&gt;
  &lt;/div&gt;
  &lt;div itemscope itemtype="http://schema.org/Product"&gt;
    &lt;h1 itemprop="name"&gt;Evening gown&lt;/h1&gt;
    &lt;div itemref="item-list-elements" itemprop="category" itemscope itemtype="http://schema.org/ItemList"&gt;&lt;/div&gt;
  &lt;/div&gt;
&lt;/body&gt;
```
RDFa
```
&lt;body vocab="http://schema.org/" typeof="ItemPage"&gt;
  &lt;div property="breadcrumb" typeof="BreadcrumbList"&gt;
    &lt;link property="rdfa:copy" href="#item-list-elements"&gt;
    &lt;ol resource="#item-list-elements" typeof="rdfa:Pattern"&gt;
      &lt;li property="itemListElement" typeof="ListItem"&gt;
        &lt;a property="item" typeof="CollectionPage" href="https://example.com/dresses"&gt;
          &lt;span property="name"&gt;Dresses&lt;/span&gt;
        &lt;/a&gt;
        &lt;meta property="position" content="1" /&gt;
      &lt;/li&gt;
      &lt;li property="itemListElement" typeof="ListItem"&gt;
        &lt;a property="item" typeof="CollectionPage" href="https://example.com/dresses/real"&gt;
          &lt;span property="name"&gt;Real Dresses&lt;/span&gt;
        &lt;/a&gt;
        &lt;meta property="position" content="2" /&gt;
      &lt;/li&gt;
    &lt;/ol&gt;
  &lt;/div&gt;
  &lt;div typeof="Product"&gt;
    &lt;h1 property="name"&gt;Evening gown&lt;/h1&gt;
    &lt;div property="category" typeof="ItemList"&gt;
      &lt;link property="rdfa:copy" href="#item-list-elements"/&gt;
    &lt;/div&gt;
  &lt;/div&gt;
&lt;/body&gt;
```
#### new comment by 671238 ####
I would not mix the two issues. For multiple categories, you do not need ItemList (because the order is not important). 
It makes things more complicated if we combine category and breadcrumb markup.
#### new comment by 7320889 ####
_"you do not need ItemList (because the order is not important)."_
If the order doesn't matter then why does the description mention _"category hierarchy"_? 
_"It makes things more complicated if we combine category and breadcrumb markup."_
My idea is based on the description mentioning a hierarchy and why I suggested re-using the breadcrumb data, but I agree code-wise it isn't the easiest solution.
#### new comment by 671238 ####
The order of an ItemList defines a sequence, like
```
Breakfast -&gt; Lunch -&gt; Dinner
```
What you seem to want to achieve is a hierarchy, like
```
Food -&gt; Cheese -&gt; Cheddar
```
ItemList does not have a mechanism for hierarchy, and secretly assuming that the order of the ItemList represent the hierarchical order in this case will not scale, IMO.
The idea of allowing a delimiter-based microsyntax for hierachical category information was inspired by the fact that the Google product taxonomy has been using this for quite a while.
#### new comment by 7320889 ####
_"ItemList does not have a mechanism for hierarchy, and secretly assuming that the order of the ItemList represent the hierarchical order in this case will not scale, IMO."_
Thanks for explaining the nuance, I hadn't picked that up yet. So it's a good day as I learned something new.   :)
#### new comment by 2478333 ####
@mfhepp thanks for the feedback.
For the use case I have in mind there already exists a formal classification tree based on IEC 61360 / ISO 13584. However this formal classification is not presented to the customer. Instead the product catalog as presented on the web is a somewhat looser (more marketing-oriented) poly-hierarchy which is already modeled in SKOS. As such the proposal you link to is very encouraging.
The downside of using SKOS is that it is almost _too_ generic. We actually defined a subclass of skos:Concept to use for such a purpose:
http://data.semaku.com/schema/v1/MarketingCategory
This is to be able to differentiate these instances as being more specific than a plain old SKOS concept. As such one can expect a product category to 'contain' products whereas a plain old concept would not necessarily.
I can see this may get rather blurred for some cases, `Cheddar` may be a product category for a supermarket and `Breakfast` may be for a cafe, but allowing different parties to mark up what **they** see as being **their** product categories seems pretty reasonable to me.
#### new comment by 671238 ####
In this case, I would suggest to create an OWL ontology from your external classification, e.g. using our tool PCS2OWL, publish it on the Web, and then simply use a multi-typed entity in RDFa or JSON-LD or additionalType in Microdata.
http://wiki.goodrelations-vocabulary.org/Tools/PCS2OWL
schema:category is exactly for the simple cases where you do not have more than a string for indicating category information. If you have more, I suggest to use regular type information.
#### new comment by 7320889 ####
If you don't mind me asking @mfhepp and @danbri , 
If a site's categories and products are classified according to the UNSPSC/GPC standard, is there any value in expressing this via structured data, and if so, how would one go about and do this?
Would something like this work (and represent anything of value)?
```
&lt;div itemscope itemtype="http://schema.org/Product"&gt;
  &lt;span itemprop="category" itemid="urn:unspsc:52161505" itemscope itemtype="http://schema.org/Thing"&gt;
    &lt;span itemprop="name"&gt;Televisions&lt;/span&gt;
  &lt;/span&gt;
  ...
&lt;/div&gt;
```
or
```
&lt;div itemscope itemtype="http://schema.org/Product"&gt;
  &lt;span itemprop="category" itemid="gpc:10001400" itemscope itemtype="http://schema.org/Thing"&gt;
    &lt;span itemprop="name"&gt;Audio Visual/Photography &gt; Audio Visual Equipment &gt; Televisions &gt; Televisions&lt;/span&gt;
  &lt;/span&gt;
  ...
&lt;/div&gt;
```
#### new comment by 3696477 ####
What about extending collectionPage for Product Category list items?
#### new comment by 671238 ####
If you craft a URN for a type from an external scheme, I would use additionalType
You can either use that URN directly or define a new class, subclass of schema:Product, directly in your markup, and link to the URN via sameAs.
I see the following two idioms for this use-case:
```
&lt;div itemscope itemtype="http://schema.org/product"&gt;
&lt;div itemprop="additionalType" itemscope itemtype="http://schema.org/Class"&gt;
    &lt;link itemprop="sameAs" href="urn:unspsc:52161505" /&gt;
    Category: &lt;div itemprop="name"&gt;Televisions&lt;/div&gt;
&lt;/div&gt;
&lt;/div&gt;
```
or
```
&lt;div itemscope itemtype="http://schema.org/product"&gt;
Category: &lt;div itemprop="category" content="unspsc:52161505"&gt;Televisions&lt;/div&gt;
&lt;/div&gt;
```
#### new comment by 170265 ####
Do unspsc/GPC define URNs? Unless they are already heavily used I wouldn't actively encourage them around schema.org
#### new comment by 170265 ####
Do unspsc/GPC define URNs? Unless they are already heavily used I wouldn't actively encourage them around schema.org
</t>
  </si>
  <si>
    <t>Extension tracking issue: bib: extension</t>
  </si>
  <si>
    <t xml:space="preserve">This issue serves to track Schema.org developments around the evolving bib: extension proposal.
See #699 for final review tracking. In particular #700 regarding "Agent"
At this point we do not have a well-polished proposal for reviewing hosted schema.org extensions, i.e. those that will show us as "bib.schema.org" or similar. 
- #429 tracks implementation of Extensions mechanism itself (i.e. python code and HTML/CSS UI)
- https://lists.w3.org/Archives/Public/public-schemabibex/2015Apr/0000.html "An initial proposal for bib.schema.org" within BibExtend CG
Issues to discuss (we can break out sub-issues as needed)
- [ ] is Schema.org CG (and steering group) happy with the term names requested for the extension?
- [ ] is there a high level mission statement indicating broad coverage of the extension?
- [ ] does it propose terms that are candidates for direct inclusion for the schema.org core?
- [ ] have we made the most of the opportunity to collaborate with BibFrame? see #642
- [ ] ... other questions?
Draft: https://www.w3.org/community/schemabibex/wiki/Bib.schema.org-1.0
# Summary of request terms (including revisions, issues)
(to be completed)
- [ ] Agent - Guha concerned about generality. #700
- [x] Chapter, now called BookChapter
- [ ] ...todo
</t>
  </si>
  <si>
    <t xml:space="preserve">#### new comment by 170265 ####
/cc @dbs @Dataliberate @rvguha @vholland @chaals @tmarshbing @pmika 
#### new comment by 170265 ####
See https://lists.w3.org/Archives/Public/public-schemabibex/2015Apr/0057.html "Finalising bib.schema.org 1.0 proposal" thread. 
#### new comment by 9203402 ####
In quickly reviewing the proposal, several terms seem like ones that we would reject if we were reviewing this for inclusion in the core and that could be used by other extensions to mean different things than in this extension. E.g., Chapter can also mean http://en.wikipedia.org/wiki/Chapter_(religion) or similar, inSupportOf can be in support of things other than theses, and so on.
There are also some things that we would want to work through the structural relationships on. For example, how does the proposed Collection relate to the existing collection? How about artist vs. the existing byArtist? Even if we rename "Collection" and "artist" in the extension, these relationship questions would remain.
Given that this is the first extension we're reviewing, I'm not sure what sorts of issues we should and shouldn't be flagging. How do others think about the types of issues above?
#### new comment by 5252362 ####
I had similar reactions. As the first extension, we should be extra
diligent.
guha
On Fri, Apr 24, 2015 at 4:02 PM, tmarshbing notifications@github.com
wrote:
&gt; In quickly reviewing the proposal, several terms seem like ones that we
&gt; would reject if we were reviewing this for inclusion in the core and that
&gt; could be used by other extensions to mean different things than in this
&gt; extension. E.g., Chapter can also mean
&gt; http://en.wikipedia.org/wiki/Chapter_(religion) or similar, inSupportOf
&gt; can be in support of things other than theses, and so on.
&gt; 
&gt; There are also some things that we would want to work through the
&gt; structural relationships on. For example, how does the proposed Collection
&gt; relate to the existing collection? How about artist vs. the existing
&gt; byArtist? Even if we rename "Collection" and "artist" in the extension,
&gt; these relationship questions would remain.
&gt; 
&gt; Given that this is the first extension we're reviewing, I'm not sure what
&gt; sorts of issues we should and shouldn't be flagging. How do others think
&gt; about the types of issues above?
&gt; 
&gt; —
&gt; Reply to this email directly or view it on GitHub
&gt; https://github.com/schemaorg/schemaorg/issues/431#issuecomment-96090952.
#### new comment by 5252362 ####
As Tom pointed out, several of the term names (and concepts) are ambiguous
and/or replicate things in the core. Further, some of the terms proposed by
them should be in the core.
guha
On Thu, Apr 16, 2015 at 8:25 AM, Dan Brickley notifications@github.com
wrote:
&gt; This issue serves to track Schema.org review of the evolving bib:
&gt; extension proposal.
&gt; 
&gt; At this point we do not have a well-polished proposal for reviewing hosted
&gt; schema.org extensions, i.e. those that will show us as "bib.schema.org"
&gt; or similar.
&gt; - #429 https://github.com/schemaorg/schemaorg/issues/429 tracks
&gt;   implementation of Extensions mechanism itself (i.e. python code and
&gt;   HTML/CSS UI)
&gt;   -
&gt;   https://lists.w3.org/Archives/Public/public-schemabibex/2015Apr/0000.html
&gt;   "An initial proposal for bib.schema.org" within BibExtend CG
&gt; 
&gt; Issues to discuss (we can break out sub-issues as needed)
&gt; -  is Schema.org CG (and steering group) happy with the term names
&gt;   requested for the extension?
&gt; -  is there a high level mission statement indicating broad coverage
&gt;   of the extension?
&gt; -  does it propose terms that are candidates for direct inclusion for
&gt;   the schema.org core?
&gt; -  ... other questions?
&gt; 
&gt; —
&gt; Reply to this email directly or view it on GitHub
&gt; https://github.com/schemaorg/schemaorg/issues/431.
#### new comment by 7691552 ####
Hi
This first extension proposal is an interesting exercise both from the point of view of the proposers, with their natural domain biased views, and those in the core.
You are right to advise diligence, how this is approached will naturally establish patterns of practice for the future.
If you are watching the SchemaBibEx listhttps://lists.w3.org/Archives/Public/public-schemabibex/2015Apr/0082.html, you will see that we have reduced the proposals down to a hopefully not too controversial subset and are on the cusp of proposing it.  Having said that, some of the proposals we have deferred for later discussion (Containershttps://www.w3.org/community/schemabibex/wiki/Bib.schema.org-1.1#Containers for example) may well be still of interest as generic core proposals at this time.
I am not unsurprised at the ‘it should be in the core’, ‘we have a potential name conflict’ comments.  How we work through these will need care.
Chapter for example makes total sense in the bib world, but has a totally different meaning to a Hells Angel.   Renaming to BookChapter may well be generally obvious but too constraining for bib uses, and CreativeWorkChapter too cumbersome.  Collection a candidate for the core?  But also used as an UpdateAction property name.
As to the breadth of the proposal I have been working under the following assumptions, taken from our email trail,  as to what could potentially be in our bib proposal:
Scope of an extension domain / splitting into several extensions
There are three aspects to this.
```
 *   Does a proposed term sit well in an extension with a particular name
 *   Is there a community ready, and most importantly willing, to focus on and maintain a particular subdomain
 *   Does the term in question satisfy 'a need to describe’ in the sponsoring [of an extension subdomain] community.
```
I find myself wearing two hats here, both chairing the group proposing an extension, and having broad interest in Schema and its development of a core general purpose vocabulary for describing stuff on the web.  How the core and extension proposing groups communicate and cooperate could impact greatly on the future success and utility of the vocabulary.
~Richard
On 25 Apr 2015, at 13:18, rvguha &lt;notifications@github.com&lt;mailto:notifications@github.com&gt;&gt; wrote:
As Tom pointed out, several of the term names (and concepts) are ambiguous
and/or replicate things in the core. Further, some of the terms proposed by
them should be in the core.
guha
On Thu, Apr 16, 2015 at 8:25 AM, Dan Brickley &lt;notifications@github.com&lt;mailto:notifications@github.com&gt;&gt;
wrote:
&gt; This issue serves to track Schema.orghttp://Schema.org review of the evolving bib:
&gt; extension proposal.
&gt; 
&gt; At this point we do not have a well-polished proposal for reviewing hosted
&gt; schema.orghttp://schema.org extensions, i.e. those that will show us as "bib.schema.orghttp://bib.schema.org"
&gt; or similar.
&gt; - #429 https://github.com/schemaorg/schemaorg/issues/429 tracks
&gt;   implementation of Extensions mechanism itself (i.e. python code and
&gt;   HTML/CSS UI)
&gt;   -
&gt;   https://lists.w3.org/Archives/Public/public-schemabibex/2015Apr/0000.html
&gt;   "An initial proposal for bib.schema.orghttp://bib.schema.org" within BibExtend CG
&gt; 
&gt; Issues to discuss (we can break out sub-issues as needed)
&gt; - is Schema.orghttp://Schema.org CG (and steering group) happy with the term names
&gt;   requested for the extension?
&gt; - is there a high level mission statement indicating broad coverage
&gt;   of the extension?
&gt; - does it propose terms that are candidates for direct inclusion for
&gt;   the schema.orghttp://schema.org core?
&gt; - ... other questions?
&gt; 
&gt; —
&gt; Reply to this email directly or view it on GitHub
&gt; https://github.com/schemaorg/schemaorg/issues/431.
—
Reply to this email directly or view it on GitHubhttps://github.com/schemaorg/schemaorg/issues/431#issuecomment-96240428.
#### new comment by 170265 ####
@Dataliberate - can you talk us through the expected usage scenarios for 'Agent'? Historically we have resisted adding high-level supertypes over Person and Organization, preferring to repeat domain/range information on agent-related properties manually. 
There are scenarios such as sites publishing info where their records might not know whether e.g. Person vs Organization is most applicable. This can be seen e.g. at view-source: https://www.youtube.com/watch?v=jIFiubSPC2Q 
```
    &lt;span itemprop="author" itemscope itemtype="http://schema.org/Person"&gt;
      &lt;link itemprop="url" href="http://www.youtube.com/user/LeMundaneum"&gt;
    &lt;/span&gt;
```
For this particular situation, an 'Account' type or similar could address the need. Do you have some other examples of how you'd expect 'Agent' to be used?
#### new comment by 170265 ####
See also http://en.wikipedia.org/wiki/Intertwingularity "EVERYTHING IS DEEPLY INTERTWINGLED. In an important sense there are no "subjects" at all; there is only all knowledge, since the cross-connections among the myriad topics of this world simply cannot be divided up neatly." (Ted Nelson, 1974)
#### new comment by 170265 ####
@Dataliberate @dbs where are we with the rdfs/rdfa config for this? I've been testing with a fake version derrived from bibliograph, but would like to update to latest while working out final python fixes. I don't see a link in https://www.w3.org/community/schemabibex/wiki/Bib.schema.org-1.0#Release_1.0_-_The_initial_release ...
#### new comment by 317113 ####
@danbri My comics work is at https://github.com/dbs/schemaorg/tree/bibex_comics_coverart.
Note that the examples are in data/ext/bib/comics-examples.txt rather than in the data/ subdirectory because I assume that you're going to want to have extensions segregating their examples just as they do their RDFa, rather than cluttering up the core directory. But I guess I should open an issue to track that...
#### new comment by 170265 ####
Looking at http://www.w3.org/community/schemabibex/wiki/Bib.schema.org -&gt; http://www.w3.org/community/schemabibex/wiki/Bib.schema.org-1.0 and https://github.com/schemaorg/schemaorg/pull/461/files (which includes comics now)
- are any of the more general terms proposed for inclusion in the core? e.g. Agent, we assumed was a proposal to go into Core.
- I was just adding some mappings to MusicBrainz in and found http://schema.org/MusicReleaseFormatType - do these (eg. CassetteFormat) relate usefully to anything you have? (Or just more evidence that all topics are tangled with each other?)
- Do you have a running site with the latest proposals browsable? 
/cc @vholland  @rvguha @tmarshbing @ajax-als @chaals @pmika @scor 
#### new comment by 7691552 ####
Looking at http://www.w3.org/community/schemabibex/wiki/Bib.schema.org -&gt; http://www.w3.org/community/schemabibex/wiki/Bib.schema.org-1.0 and https://github.com/schemaorg/schemaorg/pull/461/files (which includes comics now)
-   are any of the more general terms proposed for inclusion in the core? e.g. Agent, we assumed was a proposal to go into Core.
Not specifically, as this is the first stab at the extension/core proposal process.  However there are some candidates for such consideration:
-   Agent as you point out.  It potentially could become a super type for additional Types beyond Organization &amp; Person - BroadcastService and SoftwareApplication have previously been suggested.
-   Collection —  Has many applications beyond the bib domain. Anywhere where an agent has created a collection of things virtual or physically.
-   I was just adding some mappings to MusicBrainz in and found http://schema.org/MusicReleaseFormatType - do these (eg. CassetteFormat) relate usefully to anything you have? (Or just more evidence that all topics are tangled with each other?)
I didn’t know they were there, hidden in the music stuff.  Thinks like AudioBook (when we final decide how to describe one), Movie, etc. could also take advantage of these format types but the MusicReleaseFormatType name is a bit misleading.
You are right there is some intertwingling going on that needs clearing up around this area.  Just in books we have type (text, audio, e), format  (hardcover, paperback, fabric), physical (book, cassette, dvd, mp3, etc).  Is saying a book is large-print similar to saying it is paperback?
-   Do you have a running site with the latest proposals browsable?
Our latest version is here, based upon sdo-scripts: http://sdo-bib.appspot.com
~Richard.
#### new comment by 170265 ####
Thanks, Richard! FWIW the extensions-related code (and everything actually) from sdo-scripts is now merged into sdo-gozer. I've been working on closing out other issues lately so there are still issues with the extension code but it should be an improvement on what you see in sdo-scripts. In particular the homepage is now driven by JINJA2 (django-like) template files in templates/ including some basic treatment for extensions and test-build sites. 
#### new comment by 576174 ####
Not sure where some of this discussion should happen (here, individual issues, sdc mailing list, bib extend mailing list?)
Given that 'Chapter' is currently defined by the extension as "One of the sections into which a book is divided" then 'BookChapter' would seem an appropriate term in place of the more ambiguous 'Chapter'
#### new comment by 671238 ####
+1 to adding Agent to the schema.org core. There are cases where the publisher of data does not know whether an entity is a person or an organization. That was the motivation for defining gr:BusinessEntity (aka Agent) in GoodRelations.
#### new comment by 7691552 ####
Picking up on Agent…
In support of the generic understanding in the bibliographic/library world that you need the ability to describe Agents — because often you can not ascertain with confidence that a creator, contributor, etc. is a Person or an Organisation, or [potentially] a service or a software application — we needed to come up with helpful information.
To that end Jeff Young has been doing some digging into the bibliographic data we have in OCLC WorldCat, and some of the industry processes and procedures.
A particular problem arrises when cross walking data from formats that are not specific about Person/Organisation or building directly on top of those formats.  Specifically this note published by the Library of Congresshttp://www.loc.gov/marc/dccross.html on taking Dublin Core format data into library (Marc) formats, is enlightening:
“Note: there is no way to specify whether the Contributor is a person or organization because it is not in the Dublin Core data. If it can reasonably be determined that the contributor is a person or organization, fields 700 1#$a (Added Entry--Personal Name) or 710 2#$a (Added Entry--Corporate Name) may be used.”
For this and other reasons the significant body of data that is in WorldCat and underpins the library community contains many examples of Agents.
To quantify this Jeff has analysed 337,136,762 bibliographic records in WorldCat and identified 71,794,268 Agents defined.  We would hope that future processing may reduce this 71 million number somewhat, as it is always preferable to identify Persons separate from Organizations, but the expectation is that a large proportion (10’s of millions) will remain undecided and therefore only definable as Agents.
Although specific to the library world I hope this information is helpful in understanding the expressed need for Agent as a super-type for Person &amp; Organization and possibly others.
I would support, with others, Agent being adopted in the core.
~Richard
On 26 Apr 2015, at 22:25, Dan Brickley &lt;notifications@github.com&lt;mailto:notifications@github.com&gt;&gt; wrote:
@Dataliberatehttps://github.com/Dataliberate - can you talk us through the expected usage scenarios for 'Agent'? Historically we have resisted adding high-level supertypes over Person and Organization, preferring to repeat domain/range information on agent-related properties manually.
There are scenarios such as sites publishing info where their records might not know whether e.g. Person vs Organization is most applicable. This can be seen e.g. at view-source: https://www.youtube.com/watch?v=jIFiubSPC2Q
```
&lt;span itemprop="author" itemscope itemtype="http://schema.org/Person"&gt;
  &lt;link itemprop="url" href="http://www.youtube.com/user/LeMundaneum"&gt;
&lt;/span&gt;
```
For this particular situation, an 'Account' type or similar could address the need. Do you have some other examples of how you'd expect 'Agent' to be used?
—
Reply to this email directly or view it on GitHubhttps://github.com/schemaorg/schemaorg/issues/431#issuecomment-96436744.
#### new comment by 170265 ####
I have merged #461 into sdo-gozer. I don't expect this to end the conversation underway here, but it is important for integration testing and simplicity to be working towards a single sanely-functioning release candidate branch. Given the changes queued up, there are both vocabulary and navigation/software considerations. Although these are all converging on the sdo-gozer branch, let's try to keep clear in our discussion when we're discussing site navigation / structural features vs schema/vocab issues.
FWIW here are the types and properties in the files I've just merged. I'll delete the old bibdemo.rdf as obsoleted by this real proposal.
$ rdfa bsdo-1.0.rdfa |grep "#Class"
    http://schema.org/Organization http://www.w3.org/1999/02/22-rdf-syntax-ns#type http://www.w3.org/2000/01/rdf-schema#Class .
    http://schema.org/Chapter http://www.w3.org/1999/02/22-rdf-syntax-ns#type http://www.w3.org/2000/01/rdf-schema#Class .
    http://schema.org/Atlas http://www.w3.org/1999/02/22-rdf-syntax-ns#type http://www.w3.org/2000/01/rdf-schema#Class .
    http://schema.org/Person http://www.w3.org/1999/02/22-rdf-syntax-ns#type http://www.w3.org/2000/01/rdf-schema#Class .
    http://schema.org/Thesis http://www.w3.org/1999/02/22-rdf-syntax-ns#type http://www.w3.org/2000/01/rdf-schema#Class .
    http://schema.org/Newspaper http://www.w3.org/1999/02/22-rdf-syntax-ns#type http://www.w3.org/2000/01/rdf-schema#Class .
    http://schema.org/Agent http://www.w3.org/1999/02/22-rdf-syntax-ns#type http://www.w3.org/2000/01/rdf-schema#Class .
$ rdfa bsdo-1.0.rdfa |grep "#Property"
    http://schema.org/creator http://www.w3.org/1999/02/22-rdf-syntax-ns#type http://www.w3.org/1999/02/22-rdf-syntax-ns#Property .
    http://schema.org/translationOfWork http://www.w3.org/1999/02/22-rdf-syntax-ns#type http://www.w3.org/1999/02/22-rdf-syntax-ns#Property .
    http://schema.org/author http://www.w3.org/1999/02/22-rdf-syntax-ns#type http://www.w3.org/1999/02/22-rdf-syntax-ns#Property .
    http://schema.org/pageStart http://www.w3.org/1999/02/22-rdf-syntax-ns#type http://www.w3.org/1999/02/22-rdf-syntax-ns#Property .
    http://schema.org/pagination http://www.w3.org/1999/02/22-rdf-syntax-ns#type http://www.w3.org/1999/02/22-rdf-syntax-ns#Property .
    http://schema.org/workTranslation http://www.w3.org/1999/02/22-rdf-syntax-ns#type http://www.w3.org/1999/02/22-rdf-syntax-ns#Property .
    http://schema.org/copyrightHolder http://www.w3.org/1999/02/22-rdf-syntax-ns#type http://www.w3.org/1999/02/22-rdf-syntax-ns#Property .
    http://schema.org/contributor http://www.w3.org/1999/02/22-rdf-syntax-ns#type http://www.w3.org/1999/02/22-rdf-syntax-ns#Property .
    http://schema.org/translator http://www.w3.org/1999/02/22-rdf-syntax-ns#type http://www.w3.org/1999/02/22-rdf-syntax-ns#Property .
    http://schema.org/inSupportOf http://www.w3.org/1999/02/22-rdf-syntax-ns#type http://www.w3.org/1999/02/22-rdf-syntax-ns#Property .
    http://schema.org/publishedBy http://www.w3.org/1999/02/22-rdf-syntax-ns#type http://www.w3.org/1999/02/22-rdf-syntax-ns#Property .
    http://schema.org/pageEnd http://www.w3.org/1999/02/22-rdf-syntax-ns#type http://www.w3.org/1999/02/22-rdf-syntax-ns#Property .
#### new comment by 170265 ####
This won't go out as part of sdo-gozer, we'll do separate updates once the first wave of extensions are ready.
#### new comment by 170265 ####
List of type names per current candidate schema: https://github.com/schemaorg/schemaorg/pull/461/files#diff-c50396bf2a61d4cf44f88edfcd4c436dR29
</t>
  </si>
  <si>
    <t>[Organization] Add UK Company Number markup</t>
  </si>
  <si>
    <t xml:space="preserve">Hi everyone, 
In the UK we have to register our companies with Companies House and they issue a "Company Number", so we have both a Vat Number and a Company Number.
We already have the Vat Number covered with vatID, so we could have bizID or companyID to cover a registered company ID.
Just a thought.
Regards
Lloyd
</t>
  </si>
  <si>
    <t xml:space="preserve">#### new comment by 671238 ####
+1  
A superproperty businessID for all kinds of identifiers for an organization or place would be useful; it could be a common abstraction over vatID, taxID, duns, and globalLocationNumber (same as productID is a superproperty to gtin13 etc.)
Note that the superproperty relations for productID are still missing in schema.org (but will follow)
#### new comment by 7320889 ####
I like the idea. In the Netherlands every company has a trade register number which has to be published on-site so visitors can use this number to check whether they're dealing with a proper business. 
Maybe we could add something like `tradeRegistesterID`?
#### new comment by 4692272 ####
To date, we have baked the authority into the property name ("duns" being the most notable). It would be nice if the schema allowed for a single property where an author could specify the ID and the granting authority or location where the ID is applicable.
#### new comment by 671238 ####
@vholland : In general, I think this has value and I see two mechanisms for this:
a) prefixes for text values for productID and businessID - like "XYZ:123" where XYZ is the authority
b) defining the range of productID and businessID as schema:Text OR schema:QualitativeValue.
Then we have an armada of properties from schema:QualitativeValue to add meta-data about the granting authority or scope of the value. Note that IDs are qualitative values, not quantitative ones, even if numerical (you cannot say "my VAT ID is bigger than yours").
c) a) and b)
#### new comment by 170265 ####
c) represent the baking-in as a property of the property, e.g. "http://schema.org/dns authority http://www.wikidata.org/wiki/Q246386", and perhaps e.g. duns subPropertyOf businessID.
d) something something Role something.
#### new comment by 170265 ####
e) another idea, use e.g. sameAs linking to a reference page on the authorities site.  For UK it seems companies do get a URI, see http://data.gov.uk/publisher/companies-house
#### new comment by 11256715 ####
Good ideas everyone. Glad you liked the initial thought.
My first idea was just to have it (businessID) as just a property of Organization like vatID or taxID would be a better example where it's defined as...
taxID  "The Tax / Fiscal ID of the organization or person, e.g. the TIN in the US or the CIF/NIF in Spain."
You could have.. 
businessID "The registration number of the business e.g. the Company Number in the UK and trade register number in NL"
I also like Danbri's "c" point. Could be good :)
#### new comment by 12708959 ####
Think it is better to avoid baking in a particular authority into the property name eg duns. Like @vholland and @mfhepp , I would prefer to specify both the ID and the granting authority. A business is not always registered as a company though eg sole trader or partnership.  And not all businesses have a duns number. In Australia (NSW), we register the business name separately to various other optional identifiers such as ABN and ACN, so the more generic sounding "businessID" property would allow for all to be accommodated. Do the various comments now constitute a consensus @danbri or are there other aspects to consider?
#### new comment by 15021888 ####
Hello all, could I ask if this issue was followed up?
I'm looking at schema.org markup in the context of the Global Legal Entity Identifier (Foundation; GLEIF), which aims to be a global bridging ID that will map to the trade registry and other numbers already mentioned.
Disclaimer: I work at the non-profit GLEIF.
Legal Entities registered with an LEI do have a URI a la https://www.gleif.org/lei/&lt;insert entity's LEI here&gt; and their reference data in fact includes business register IDs.
#### new comment by 7691552 ####
In v3.0 - due out very soon once a technical hitch has been overcome -
includes the leiCode property for Organisation.
As you can see from the pre-release version http://webschemas.org/leiCode
it is currently a text value.  Would that having its range increased to
include URL go far towards addressing the issue you describe.?
~Richard.
Richard Wallis
Founder, Data Liberate
http://dataliberate.com
Linkedin: http://www.linkedin.com/in/richardwallis
Twitter: @rjw
On 9 May 2016 at 22:23, Michael notifications@github.com wrote:
&gt; Hello all, could I ask if this issue was followed up?
&gt; 
&gt; I'm looking at schema.org markup in the context of the Global Legal
&gt; Entity Identifier (Foundation; GLEIF), which aims to be a global bridging
&gt; ID that will map to the trade registry and other numbers already mentioned.
&gt; 
&gt; Disclaimer: I work at the non-profit GLEIF.
&gt; 
&gt; Legal Entities registered with an LEI do have a URI a la
&gt; https://www.gleif.org/lei/ and their reference data in fact includes
&gt; business register IDs.
&gt; 
&gt; —
&gt; You are receiving this because you are subscribed to this thread.
&gt; Reply to this email directly or view it on GitHub
&gt; https://github.com/schemaorg/schemaorg/issues/428#issuecomment-217878761
#### new comment by 15021888 ####
Hello @Dataliberate - great to hear from you BTW! - that is excellent news.
I had no idea this proposal was so far along.
Well, I only mentioned the URL / URI possibility since I noted that had figured in the discussion so far.
Having an LEI explicitly marked up for a legal entity would be an enormous step forward in itself.
Is there a general consensus around schema.org that you have to have URIs? Or has that question been closed?
I will try to keep up, thanks for the head start.
#### new comment by 12708959 ####
The consensus seemed to be that we need a superproperty 'businessID' under which various kinds of identifiers for an organization could exist; i.e. businessID could sit above a wide range of sub-identifiers such as vatID, taxID, duns, globalLocationNumber (and their relevant ID values). I imagined that LEI would be one of these identifiers.
#### new comment by 15021888 ####
Hello @tjolliffe - that sounds not unreasonable too, that's what I had understood from this thread.
The hierarchy proposed on webschemas.org appears to be more general, and from a standardization perspective that does indeed make sense: according to ISO 17442 the LEI is for all "counterparties to financial transactions" which could be much broader than just businesses (schema.org organizations?).
As the precise definition of a "legal entity" could depend on local laws, regulations etc. it might be good to keep this abstract. I was not involved in the FIBO work but I imagine they may have had this type of consideration in mind.
#### new comment by 15021888 ####
I see that http://schema.org/leiCode is now live! Could anyone tell me when this happened?
#### new comment by 6901294 ####
@mhGLEIF It seems that `leiCode` was added with https://github.com/schemaorg/schemaorg/pull/965 (https://github.com/schemaorg/schemaorg/issues/969) as part of the FIBO integration.
#### new comment by 13315406 ####
Hi Michael,
[leiCode](http://schema.org/leiCode) appeared in Schema as part of the proposals from the FIBO community (see note at bottom of page) as part of version 3.0.  For various reasons this new release, although live, has yet to be fully announced.
Although the range of leiCode is Text it is perfectly acceptable, and somewhat desirable, to use a URI such as http://lei.info/549300XVOAUN3EEO6F68
On the overall point of business identifiers/codes.  The chances of a generic vocabulary such as Schema being able to handle every identifier type with specific properties are unrealistic.
In my opinion it would be a good idea to create a generic `identifier` property that would be a super-property to these specific ones.  Then a new `IdentifierValue` type which could be used to describe an identifier’s value and the scheme that the identifier is in.  This could be then added to the range of the identifier property.
This would cover all future cases where a new identifier need arrises.
~Richard.
#### new comment by 15021888 ####
Thanks @unor and @RichardWallis 👍 
I should probably note here that there are already GLEIF URIs for LEIs, e.g.
https://www.gleif.org/lei/UXIATLMNPCXXT5KR1S08
That all sounds fair enough.
If anyone is interested, there's now an XBRL working group on this subject:
https://www.xbrl.org/news/xii-forms-joint-working-group-with-gleif-to-tackle-legal-identity-in-xbrl/
-o-o
#### new comment by 13315406 ####
It might be useful if someone in that working group identified (no pun) common cause on describing such identity and identifiers with a generic vocabulary such as Schema.org
#### new comment by 26066572 ####
Hi all,
Waking an old issue: I'm doing a lot of work with organisations internationally. LEI is great, and I am looking forward to that being the new international standard, but it is far from ubiquitous yet - making it not a complete solution to this issue for me.
What IS present in all registered companies (being a large subset of organisation), is a company ID from the registering jurisdiction. These numbers are unique from within their registering jurisdiction.
Thus a company ID, and a jurisdiction ID together form a unique identifier for a registered company. However SameAs is not possible except where a jurisdiction has an open accessible online registry.
Company IDs are alphanumeric strings, and judiciaries can be described by a reference to the country and (in the case of US and Canada) the state/province of the registering jurisdiction. Its worth pointing out that the registering  jurisdiction is not necessarily related to the organisation's location. 
For an example of how this works you can look at any definition amongst those registered on open corporates 
https://opencorporates.com/
The URLs for each registered company are a combination of the jurisdiction code (two letter country code, followed by 2 letter state code), and company ID which forms a unique reference.
I am not from open corporates, but I am working on projects with a scope involving the referencing of registered companies.
If I was to read in organisation data, I would ideally need the registered ID and the registering jurisdiction in order to uniquely identify it as a specific financial entity.
LEI/DUNS etc are both optional systems and have entries. I think that the mandatory company ID that registered companies have should be in there. Jurisdiction "should" be resolvable from organisation location in 98% of cases (but ideally there should be a Place specifically related to the registration)
-Stu
#### new comment by 13315406 ####
Hi @oboklob,
Since this issue kicked off there has been movement on a generic _identifier_ property for _Thing_.
It can be seen in the prerelease of the next version on the work-in-progress view of Schema.org: [webschemas.org/identifier](http://webschemas.org/identifier).   
In this version the property is made a super property for the common identifiers we already have  (serialNumber, duns, isbn, leiCode, etc.).  
This both collects together all the identifier properties already available, and recognises that the vocabulary pragmatically cannot expect to have a specific property for every identifier type there is. Also that every type of Thing could have identifier(s) of some sort.
Secondly, its range includes [PropertyValue](http://webschemas.org/PropertyValue).  This provides the capability to describe a generic identifier for any Thing.  It can be a _Text_ or _URL_ or, if you need/want to be more specific about what type of identifier it is, as a _PropertyValue_.
Here is an example:
```
 "identifier": {
 "@type": "PropertyValue",
   "propertyID": "Company Number",
   "value":  "02927886"
   },
```
Hopefully this will at least solve the number part of your question.  
Jurisdiction might be a bit more challenging as, if I read it correctly, it is the jurisdiction of the numbering schema, not the organisation, that is important.  One thought I had was possibly using further properties of _PropertyValue_:
```
 "identifier": {
   "@type": "PropertyValue",
   "description": "UK Jurisdiction Company Number",
   "propertyID": "Company Number",
   "value":  "02927886",
   "unitText": "UK Jurisdiction"
   },
```
Does this make sense?
#### new comment by 26066572 ####
Hi @RichardWallis,
Thanks for getting back to me so soon.
That sounds really hopeful and certainly would clean up all those properties that are gathering.
I would really recommend that CompanyID becomes a specified sub-property for Organisation, (ID as they are not always numbers, for example Indian IDs are like this: U72900MH2001PTC131264, Mineapolis: 447ef806-8cd4-e011-a886-001ec94ffe7f).
My interest is very much for "Corporations", but Charities, Businesses, and Public Sector bodies all have similar issues.
Jurisdiction IS a property of the organisation itself. The company is registered within a jurisdiction - a country/state within which it exists as a legal and financial entity (and thus falls under the laws of that region and for tax purposes etc)
Jurisdiction really needs to be specified for Corporations, and not rely on the Address property. The issue being that, in some small set of cases, a company can have a registered address in a completely different country or state to the one in which it is registered. Companies are not physical objects and just conceptual financial entities, and exist  because they are registered. So you can have a company registered in the UK, that has a registered address in Singapore, and operates shops in France. So the "Address" field could be given as Singapore, or France but neither would describe the Jurisdiction within which the Company operates.
You have a similar issue for taxID, vatID and legalName which are also Jurisdiction specific. I would assume also the the new Legislation extension has a similar issue as legislation is jurisdiction specific - was going to check how they are approaching that but their server is down at the moment.
So.. jurisdiction (as a Place perhaps?) should be a property of Organization? Then the rest make sense in context. If an Organization has a legalName which refers to its registration, it should really also carry the ID which goes with that registration.
</t>
  </si>
  <si>
    <t>Rename WarrantyPromise to WarrantyPromiseSpecification</t>
  </si>
  <si>
    <t xml:space="preserve">Per #316 
After marking the too-generic 'warranty' as supersededBy the already existing 'warrantyPromise', @mfhepp suggests this clarification to avoid type/property differing only in case, and to align with existing naming practice.
/cc @tmarshbing @vholland @rvguha 
</t>
  </si>
  <si>
    <t xml:space="preserve">#### new comment by 9203402 ####
See my comment in #316 on current usage stats.
#### new comment by 671238 ####
Yes, I would also support keeping warranty for the property and maybe WarrantySpecification for the type. WarrantyPromise as a type comes from GoodRelations and is a bit "ontologically inspired" label (and a bit wrong, too, since at least after a transaction, the warranty is no longer a pure promise, but a contractual obligation.
So let's consolidate on warranty and WarrantySpecification. I do not think that http://schema.org/WarrantyPromise is widely used nor consumed at this point.
</t>
  </si>
  <si>
    <t>Add a Community Service type</t>
  </si>
  <si>
    <t xml:space="preserve">There is currently a need to express that a Service is available to the public that provides Medical, Health, Welfare, or Disability, etc focused services.  Most are charity, volunteer organizations, and some are partially government funded but not necessarily a Public Service directly provided by a government, i.e. a https://schema.org/GovernmentService.
The following definition could be used as a starting point:
 "A CommunityService is a public assistance service that provides Medical, Health, Welfare, Disability, Counseling or other similar services.  The service is not directly administrated by a government, i.e., it is not a GovernmentService but may be partially or fully funded by one"
This issue requests a new type that in the spirit of the original proposal:
http://www.w3.org/wiki/WebSchemas/CivicServices
http://blog.schema.org/2013/08/vocabulary-for-describing-civic-services.html
but instead uses the term CommunityService for a narrower definition to specifically address the community concerns and problems such as having to deal with the text property https://schema.org/serviceType which does not provide a nice way for grouping and distinguishing themselves from GovernmentService or Service.
Mailing list references:
https://lists.w3.org/Archives/Public/public-vocabs/2013Jun/0102.html
https://lists.w3.org/Archives/Public/public-vocabs/2013Sep/0037.html
Some example sites that could use such a type:
http://www.nationalservice.gov/
http://www.aliss.org/
</t>
  </si>
  <si>
    <t xml:space="preserve">#### new comment by 115115 ####
I reckon @greggish and @monfresh might want to see/comment on this based on their Ohana/OpenReferral work :) 
&gt; but instead uses the term CommunityService for a narrower definition to specifically address the community concerns and problems such as having to deal with the text property
@thadguidry any chance you could expand a bit on this? What is wrong with CivicService?
PS. Nice to connect again! Its been a while since Freebase hacking time.. :)
#### new comment by 986438 ####
@pmackay Nothing wrong with the term CivicService itself.  I care more about the definition for that new Type.  My needs and others are that there are "Organizations that make Offers to help people and that are not part of a GovernmentService and are not NGO's".  The only way to find out about Community Help Organizations like that is to see crawl through Offers and then look for 0 on the Price property and then the Category property to find hints of a Helpful Service.  It could be easier done....by having perhaps 2 new things... a CommunityOrganization Type and a CommunityService.  We already have NGO Type, but not all of those Community Organizations that provide Community Help Services are actually NGO's or GovernmentOrganization's ... and that is where the problem is and where this issue tries to enhance the schema.
Yes, Ohana has the right idea... they have and acknowledge in their domain that their are things called "Community-based Organizations".
Make more sense ?
#### new comment by 3630150 ####
@thadguidry can you give some examples of 'organizations that are not government nor NGOs'? 
Do you mean, by 'CommunityOrganization,' simply mean an unincorporated group of people? I have wondered about the prospect of a service that is provided by an unincorporated group -- like, say, 'Food Not Bombs' or a running club. 
But aside from that, I don't yet see the distinction between CivicService and your proposed CommunityService...
#### new comment by 986438 ####
@greggish I do not have a preference what the Type name is called once it lands in Schema.org ... but we need that kind of Type that I described as its definition.  I thought I explained it very well.  They are a subclass of Organization, Not a GovernmentOrganization.  But yeah, if you take the literal meaning of NGO and remove the legal term definition from most law books...then sure, I can use the NGO type.  The problem is that term NGO is sometimes tied to a few laws or charitable contribution laws in some countries.
We need a way to separate the ASPCA's from say the local Suicide Prevention Organizations.  Those that help the Public versus Pets, Plumbers, Contractors, etc
But sure, some examples of these organizations are those that are often completely volunteer run, and many of which do not even apply for tax exempt status because they do not even need to:  Such as the many volunteer programs under these: http://samaritanshope.org/who-we-are/partners/
Imagine having an App that helps folks find help...but help for them, not their toilet, not their pet hamster, etc.  and making the development of such a much easier process than it currently is now with the existing limited type and property as I explained above.
#### new comment by 876431 ####
:+1: 
</t>
  </si>
  <si>
    <t>Remove "commercial" bias from GoodRelations elements</t>
  </si>
  <si>
    <t xml:space="preserve">Product, Offer, and other elements from GoodRelations currently use labels and descriptions that are sometimes too tightly bound to traditional commercial transactions, while the underlying GoodRelations makes no such assumptions (e.g. that the compensation has to be a monetary amount).
By updating the description for those elements, we can mitigate many of the potential inconsistencies in schema.org, e.g. that some user communities do not feel that the objects or services they are offering are "products".
This is related to the task of supporting barter trade and non-monetary compensations in schema.org/GoodRelations.
</t>
  </si>
  <si>
    <t xml:space="preserve">#### new comment by 876431 ####
:+1: 
#### new comment by 170265 ####
Thanks, Martin. this would be a very constructive improvement, and shouldn't affect any existing processing as it is only really a matter of descriptions (and examples).
#### new comment by 170265 ####
Related: #385
#### new comment by 170265 ####
See also discussion in https://plus.google.com/u/0/116204485973373967341/posts/8EuLyMFTUmu
#### new comment by 327651 ####
:+1:
</t>
  </si>
  <si>
    <t>headline/alternativeHeadline domain of NewsArticle</t>
  </si>
  <si>
    <t xml:space="preserve">Rather than continuing the tradition of keeping both name/alternateName and
headline/alternativeHeadline attached to the domain of CreativeWork, move
the latter to the domain of NewsArticle, as was indicated was the intention
in metabug #418.
Closes #205.
Signed-off-by: Dan Scott dan@coffeecode.net
</t>
  </si>
  <si>
    <t xml:space="preserve">#### new comment by 170265 ####
Thanks for making an exact (and implemented) proposal. I suppose first we should look to see if alternativeHeadline and headline are used on non-NewsArticle instances? otherwise this could seem to be retrospectively de-legitimising their usage.
#### new comment by 317113 ####
Without looking, I can pretty much guarantee that there will be some usage
of headline on non-NewsArticle classes in the wild. But that's because
people look for "title", don't find it, and then grasp at the next closest
thing they find defined on CreativeWork (headline), rather than falling
back to Thing and name.
Had the rNews proposal been vetted by the modern community process rather
than slipped in wholesale (but that was the approach at the time in late
2011), we could have entirely avoided this confusion and wholly unnecessary
duplication of properties.
Okay, now I've looked:
http:// http://www.ihid.co.uk/blog/markup-your-blog-using-schema-org
www.ihid.co.uk
http://www.ihid.co.uk/blog/markup-your-blog-using-schema-org/blog/
http://www.ihid.co.uk/blog/markup-your-blog-using-schema-org
markup-your-blog-
http://www.ihid.co.uk/blog/markup-your-blog-using-schema-org
using-schema-org
http://www.ihid.co.uk/blog/markup-your-blog-using-schema-org from 2012
uses name + headline to markup a Blog entry, presumably due to confusion
about which property is the correct one to use.
http:// http://www.joshualyman.com/twenty-twelve-schema-org-child-theme/
www.joshualyman.com
http://www.joshualyman.com/twenty-twelve-schema-org-child-theme//
http://www.joshualyman.com/twenty-twelve-schema-org-child-theme/
twenty-twelve-schema-org-child-theme
http://www.joshualyman.com/twenty-twelve-schema-org-child-theme//
http://www.joshualyman.com/twenty-twelve-schema-org-child-theme/
introduced a wordpress theme that only uses "headline". Sigh.
The Guardian uses both properties: https
https://lists.w3.org/Archives/Public/public-vocabs/2014Jan/0198.html://
https://lists.w3.org/Archives/Public/public-vocabs/2014Jan/0198.html
lists.w3.org
https://lists.w3.org/Archives/Public/public-vocabs/2014Jan/0198.html
/Archives/Public/
https://lists.w3.org/Archives/Public/public-vocabs/2014Jan/0198.html
public-
https://lists.w3.org/Archives/Public/public-vocabs/2014Jan/0198.htmlvocabs
https://lists.w3.org/Archives/Public/public-vocabs/2014Jan/0198.html
/2014Jan/0198.
https://lists.w3.org/Archives/Public/public-vocabs/2014Jan/0198.htmlhtml
https://lists.w3.org/Archives/Public/public-vocabs/2014Jan/0198.html
@unor recently addressed the question of headline versus name: http://
http://stackoverflow.com/questions/27930232/news-item-in-schema-org
stackoverflow.com
http://stackoverflow.com/questions/27930232/news-item-in-schema-org
/questions/27930232/
http://stackoverflow.com/questions/27930232/news-item-in-schema-org
news-item-in-schema-org
http://stackoverflow.com/questions/27930232/news-item-in-schema-org
Disturbingly,
https https://developers.google.com/structured-data/rich-snippets/articles
:// https://developers.google.com/structured-data/rich-snippets/articles
developers.google.com
https://developers.google.com/structured-data/rich-snippets/articles/
https://developers.google.com/structured-data/rich-snippets/articles
structured-data
https://developers.google.com/structured-data/rich-snippets/articles/
https://developers.google.com/structured-data/rich-snippets/articles
rich-snippets
https://developers.google.com/structured-data/rich-snippets/articles
/articles
https://developers.google.com/structured-data/rich-snippets/articles
(last updated March 2015) _only_ mentions headline and alternativeHeadline;
I believe I've whined about this before. At least their example is a
NewsArticle, although they mention BlogPosting in passing.
It's clear that the addition of headline and alternativeHeadline were a
mistake.  The question is, is there any reason to perpetuate that mistake?
Moving properties to NewsArticle may mollify IPTC or the egos involved in
2011, and it's better than leaving them hanging off of CreativeWork.
That said, I think the best approach would be to mark the two properties as
entirely superseded by name and alternateName and let schema.org consumers
use those vocab hints to continue to support existing usages in the wild
while diminishing future such usages.
#### new comment by 7691552 ####
On 17 Apr 2015, at 15:42, Dan Scott &lt;notifications@github.com&lt;mailto:notifications@github.com&gt;&gt; wrote:
That said, I think the best approach would be to mark the two properties as
entirely superseded by name and alternateName and let schema.orghttp://schema.org/ consumers
use those vocab hints to continue to support existing usages in the wild
while diminishing future such usages.
+1
~Richard
#### new comment by 671238 ####
+1
#### new comment by 986438 ####
Sorry late to the party on this one (especially since I was very vocal during initial discussions regarding headline)
+1 I am OK with marking them as superseded.  If publishers come back and say, "we really need this again", then they'll have to come back with very good use cases and even then I might not side with them again, given the ambiguity it has caused !
#### new comment by 170265 ####
rNews team pinged via https://twitter.com/danbri/status/621716079883210752 see #253 for any progress there
#### new comment by 170265 ####
Re-pinged rNews ppl, /cc 'ing AMP project -&gt; https://twitter.com/danbri/status/724159582101225472
</t>
  </si>
  <si>
    <t>Add mechanism for symbolic links / aliases in the documentation</t>
  </si>
  <si>
    <t xml:space="preserve">We could consider having "symbolic links" or "aliases" in the hierarchy that is shown to users - e.g. cross references. So for instance, we could list schema:Book under schema:Product as as 
More specific Types
- IndividualProduct
- ProductModel
- SomeProducts
- Vehicle
  Related types: 
- Book
just in the documentation by means of a new annotation property and a tweak in the Python code that generates the documentation.
</t>
  </si>
  <si>
    <t>Add iframe embed type property to mediaObject</t>
  </si>
  <si>
    <t xml:space="preserve">Currently MediaObject contains a embedUrl property, and from the description it is implied that this is the src property of an &lt;embed&gt; tag. In practice the &lt;embed&gt; tag is only really used for Flash content, which does not work for mobile devices.
I would suggest adding a playerUrl property where the playerUrl should be an html page that can be embedded in an iframe. Twitter has specced out something similar in the player cards (as the twitter:player property, https://dev.twitter.com/cards/types/player)
</t>
  </si>
  <si>
    <t xml:space="preserve">#### new comment by 170265 ####
Thanks, Remco! I'll investigate...
</t>
  </si>
  <si>
    <t>Non-human characters under CreativeWork</t>
  </si>
  <si>
    <t xml:space="preserve">The attribute Character under CreativeWork expects a type Person to be declared. But, as seen in many works, that is not completely true. For example, a vampire is qualified as "Person"? Maybe it has human qualities, but it's not human.
Since that, maybe it's debatable if "Person" should be human or not, but then, how about Scooby Doo? It's a major character in its show, but definitely not a "Person". So, how should I describe those non-human characters?
</t>
  </si>
  <si>
    <t xml:space="preserve">#### new comment by 5252362 ####
We can add other types in the range for the relevant attributes
guha
On Tue, Apr 7, 2015 at 7:24 AM, Roberto Maldonado notifications@github.com
wrote:
&gt; The attribute Character under CreativeWork expects a type Person to be
&gt; declared. But, as seen in many works, that is not completely true. For
&gt; example, a vampire is qualified as "Person"? Maybe it has human qualities,
&gt; but it's not human.
&gt; Since that, maybe it's debatable if "Person" should be human or not, but
&gt; then, how about Scooby Doo? It's a major character in its show, but
&gt; definitely not a "Person". So, how should I describe those non-human
&gt; characters?
&gt; 
&gt; —
&gt; Reply to this email directly or view it on GitHub
&gt; https://github.com/schemaorg/schemaorg/issues/412.
#### new comment by 2537433 ####
Then maybe, as a proposal, it could be reworked in such way that there's a new type called Entity (or Being, that represents a living being), and Person should extend from this type. And then, Character should expect a type Entity or Person.
But well, seems that this suggestion is out of the scope of this issue.
#### new comment by 170265 ####
- http://schema.org/character "Fictional person connected with a creative work."
- http://schema.org/Person is "A person (alive, dead, undead, or fictional)."
We don't explicitly tie "Person" to human, although humans would obviously be the central and dominant examples of Person. Undead is (somewhat jokingly) included, so vampires e.g. http://buffy.wikia.com/wiki/Angel 
Given this, for now I'd say fine, "Scooby Doo" can be described via Person. Any application that breaks when it encounters a description of Scooby Doo as a Person will probably also have trouble with descriptions of Robin Hood, King Arthur, Angel and Father Christmas.
</t>
  </si>
  <si>
    <t>missing "url": "@id" in JSON-LD @context</t>
  </si>
  <si>
    <t xml:space="preserve">continuing discussion with @gkellogg from #239 
``` shell
grep '"@id":' schemaorg/data/examples.txt
 "@id": "http://www.ncbi.nlm.nih.gov/mesh/D02.078.370.141.450",
    "@id": "http://www.ncbi.nlm.nih.gov/mesh/C18.452.394.750.149",
  "@id": "#product",
  "@id": "#product",
  "@id": "#model",
          "@id": "284708449",
          "@id": "5b23b738-bb64-4829-9296-5bcb59bb0d2d",
    "@id": "http://mlb.com/ws2013g1",
  "@id": "http://mlb.com/ws2013g1",
  "@id": "http://mlb.com/ws2013g2",
```
just few occurrences of `@id` from commits by @danbri but those on _Product_ examples suggest @mfhepp 
https://github.com/schemaorg/schemaorg/blame/sdo-gozer/data/examples.txt
while _ImageObject_ and _thumbnail_ have their own peculiarities, I really have hard time to believe that in general schema.org doesn't actually use `"url"` as `"@id"`
``` shell
grep '"url":' schemaorg/data/examples.txt |wc
     50     100    2311
```
also mentioned on https://github.com/schemaorg/schemaorg/wiki/JsonLd#improvements
&gt; discuss whether url should be an alias of JSON-LD's @id keyword
</t>
  </si>
  <si>
    <t xml:space="preserve">#### new comment by 876431 ####
https://github.com/schemaorg/schemaorg/issues/239#issuecomment-88974791
&gt; No, url and @id are really different things, and it could be a mistake to alias them. @id sets the subject of the statements derived from an object, whereas url establishes an object value. It is true that url is often use for identifying the subject as well, but not necessarily. In many cases, it seems to act like sameAs.
...
&gt; The distinction between using an anonymous node with a url reference to the thing it describes, and using that thing as the subject goes back to many Microdata examples, where the use of @itemid is rare. In the end, I don't think the search engines care, and the semantic modelers presumably know the difference. If I were modeling it, I'd typically use @id.
Looking at trimmed example which we can find on http://schema.org/Offer
``` json
{
  "@context": "http://schema.org",
  "@type": "Event",
  "location": {
    "name": "The Hi-Dive"
  },
  "name": "Typhoon with Radiation City",
  "offers": {
    "@type": "Offer",
    "price": "13.00",
    "priceCurrency": "USD",
    "url": "http://www.ticketfly.com/purchase/309433"
  },
  "startDate": "Sat Sep 14"
}
```
To my understanding one **MUST NOT** try to use as equivalent the value of url **instead** of nested object!
``` json
{
  "@context": "http://schema.org",
  "@type": "Event",
  "location": {
    "name": "The Hi-Dive"
  },
  "name": "Typhoon with Radiation City",
  "offers": "http://www.ticketfly.com/purchase/309433",
  "startDate": "Sat Sep 14"
}
```
Similar if "The Hi-Dive" had `"url": "http://hi-dive.example"`, one can **NOT** use
``` json
{
  "@context": "http://schema.org",
  "@type": "Event",
  "location": "http://hi-dive.example",
  "name": "Typhoon with Radiation City",
  "offers": "http://www.ticketfly.com/purchase/309433",
  "startDate": "Sat Sep 14"
}
```
And always use nested objects (blank nodes) like:
``` json
{
  "@context": "http://schema.org",
  "@type": "Event",
  "location": { "url": "http://hi-dive.example" },
  "name": "Typhoon with Radiation City",
  "offers": { "url": "http://www.ticketfly.com/purchase/309433"},
  "startDate": "Sat Sep 14"
}
```
In such case, I think we can resolve this issue by clearly documenting the difference between use of `@id` and `url` with examples similar to those above.
#### new comment by 530988 ####
Being fairly new to schema.org I am confused by this as well. I don't see how `url` and `@id` are really that different from a conceptual view. Coming from a linked data world, it seems only `@id` makes sense since typically you describe a given thing. If you don't describe that thing, then what does `url` refer to? So +1 for guidance on that.
</t>
  </si>
  <si>
    <t>Draft for advanced EventTypes</t>
  </si>
  <si>
    <t xml:space="preserve">Hi,
I made several contributions about EventTypes and I summed them up in an [open document](https://docs.google.com/spreadsheets/d/1CsitJZIHldzY434gi_fgeHAzxz_uhRA6AN33NYDn2C0/edit?usp=sharing).
First I would define an _event_ as a "physical gathering offered to an audience as a precise date and place".
Then I offer to organize EventTypes in _families_. For instance _performing arts_ and _visual arts_ are families, then concert, theater, painting exhibitions, are EventTypes.
As this list should remain as simple as possible, I suggest to leave some families with only one eventType.
Full disclosure: we work on Cibul.net, a platform helping to build community calendars, we are used by cities and organizers. We have a good knowledge of this issue and a standard would be useful for cross-platform communication.
Thanks for your feedback!
</t>
  </si>
  <si>
    <t xml:space="preserve">#### new comment by 671238 ####
Thanks Romain for starting this: a few comments:
a) As for a new definition of an event as a "physical gathering offered to an audience as a precise date and place". 
Event is a very generic concept, that we may need in multiple contexts in schema.org. The current definition 
"An event happening at a certain time and location, such as a concert, lecture, or festival. Ticketing information may be added via the 'offers' property. Repeated events may be structured as separate Event objects"
strikes a balance between a generic meaning and examples of typical, narrower definitions. I would prefer to keep the existing definition. Think of the usage of events in the Internet of Things, virtual meetings (like online sessions), historic events (e.g. being represented by a http://schema.org/MediaObject), etc.
b) I am not convinced that a straightforward subtyping of Event (if I understand your proposal correctly) is scalable. First of all, as with product types, it is very difficult to come up with a finite list of event types. Second, event type by be characterized along multiple different dimensions (e.g. age of target audience - "Events for children", or type of participation (active vs. passive - exhibition vs. workshop).
Why not simply use http://schema.org/category (by adding Event to is domain) and  http://schema.org/additionalType in combination with external type systems?
c) What about events that combine sub-events, span multiple days (or even consecutive weekends), or multiple locations?
Martin
#### new comment by 4692272 ####
@romainlange to @mfhepp's point, do you have examples for these categories?
I am trying to imagine something like SXSW or Burning Man? These don't necessarily fall into a single type.
#### new comment by 5252362 ####
Event types is certainly on our list of things to do.
For better or worse, there are a _lot_ of types of events, from Farmers
markets to birthday parties. I am not sure if the right thing to do is to
make these all classes. We might be able to get away with just making them
enumerations.
guha
On Mon, Mar 30, 2015 at 8:28 AM, Romain Lange notifications@github.com
wrote:
&gt; Hi,
&gt; 
&gt; I made several contributions about EventTypes and I summed them up in an open
&gt; document
&gt; https://docs.google.com/spreadsheets/d/1CsitJZIHldzY434gi_fgeHAzxz_uhRA6AN33NYDn2C0/edit?usp=sharing
&gt; .
&gt; 
&gt; First I would define an _event_ as a "physical gathering offered to an
&gt; audience as a precise date and place".
&gt; 
&gt; Then I offer to organize EventTypes in _families_. For instance _performing
&gt; arts_ and _visual arts_ are families, then concert, theater, painting
&gt; exhibitions, are EventTypes.
&gt; 
&gt; As this list should remain as simple as possible, I suggest to leave some
&gt; families with only one eventType.
&gt; 
&gt; Full disclosure: we work on Cibul.net, a platform helping to build
&gt; community calendars, we are used by cities and organizers. We have a good
&gt; knowledge of this issue and a standard would be useful for cross-platform
&gt; communication.
&gt; 
&gt; Thanks for your feedback!
&gt; 
&gt; —
&gt; Reply to this email directly or view it on GitHub
&gt; https://github.com/schemaorg/schemaorg/issues/406.
#### new comment by 986438 ####
@scor Isn't there an option for Drupal and OpenPublic http://cgit.drupalcode.org/openpublic/log/?qt=grep&amp;q=event
to use an enumeration list for Event Type already ?  I thought there was...do you recall how Drupal handles this or has options for site admins ? 
Looks like civicrm has them in an array variable: http://cgit.drupalcode.org/civicrm_events/tree/civicrm_events.module#n95
#### new comment by 671238 ####
Why not simply add schema:Event to the domain of schema:category? Then, people can use strings to indicate the type of event. With additionalProperty and www.productontology.org or any other external vocab, one could, in parallel or alternatively, indicate the exact type of event, too.
IMO, just defining a type for the enumeration values is not much better than just using a category string.
As for subclasses: I would only define subclasses of Event if there is a need for additional properties for that type.
#### new comment by 5252362 ####
It would be good to have a canonical way for referring to different kinds
of events. Strings are always an option, but never the best option.
I do believe there is a very substantial difference between an enumeration
of allowed values and arbitrary strings.
guha
On Mon, Mar 30, 2015 at 3:55 PM, Martin Hepp notifications@github.com
wrote:
&gt; Why not simply add schema:Event to the domain of schema:category? Then,
&gt; people can use strings to indicate the type of event. With
&gt; additionalProperty and www.productontology.org or any other external
&gt; vocab, one could, in parallel or alternatively, indicate the exact type of
&gt; event, too.
&gt; 
&gt; IMO, just defining a type for the enumeration values is not much better
&gt; than just using a category string.
&gt; 
&gt; As for subclasses: I would only define subclasses of Event if there is a
&gt; need for additional properties for that type.
&gt; 
&gt; —
&gt; Reply to this email directly or view it on GitHub
&gt; https://github.com/schemaorg/schemaorg/issues/406#issuecomment-87868102.
#### new comment by 413458 ####
Hi, thanks for your feedbacks.
Here are complementary elements:
### There are few types of events
There is great diversity of events and it is even the goal of many organizers to make new events: didn't [Red Bull make a guy jump form space?](https://www.youtube.com/watch?v=E-w2_nTnunc) 
In this case, EventType=Sport. It is just extreme skyDiving.
IMHO, it is possible to make a short list of types, then people just describe them.
Farmers market -&gt; eventType=street market
Birthday parties -&gt; eventType=Parties
### Events are physical gathering
It is now easy to attend events remotely:
- sport games can be watched in bars
- [Apple Keynote are being screened in Rotterdam](https://www.facebook.com/events/190621571114979/)
- in webinars, 100% of the audience is remote.
Each event has a physical location. For the webinar, it is the office of the main organizer.
Part or all of the audience can be remote.
It is not mandatory to include a location to be schema-compatible though.
### Schema already describes dimensions of an event
@mfhepp: schema already includes [various dimensions of the events](http://schema.org/Event) such as typical age rank of the targeted audience. I am satisfied with it.
### Festivals are superEvents
Schema includes the notion of subEvent and superEvent. SXSW and BurningMan are festivals, i.e. group of events, which can be of different types: concerts, lectures, conferences, political meetings and so on.
I added this type to the gDoc. The eventType _festival_ already exists in schema.
I think that we are close to it, do you?
#### new comment by 986438 ####
Hmm,  NO @romainlange .
Your mixing things a bit.  Many of those should not be Event Types ... instead think:
Subject of an Event - http://schema.org/about  (Just as @mfhepp suggests and I agree)
but that is currently just a problem area, where we need to add Event as a type that an about property can be used on.
We flip things over for Events and handle them more as Content or even a Creative Work, if you will... and later we can even take advantage of hierarchies from http://schema.org/category if we want.
Isn't that a much better approach than creating tons of Event Types that already seem never ending ?
(btw, this was the approach that Freebase took also, instead of having tons of Event Types...all the way down to a PotatoSackRaceEvent ... instead at any time, we could fill in the Subjects for that Event, as well as the "Subject of" if that Event was the subject of a book, film, song, whatever, example: https://www.freebase.com/common/topic?schema=&amp;lang=en  and  https://www.freebase.com/m/01cy43)
#### new comment by 671238 ####
@rvguha I have not problem with adding a schema:eventType property and schema:EventCategory class with pre-defined instances of EventCategory. One caveat of this is that we already use a subclass-approach for the following ones:
BusinessEvent
ChildrensEvent
ComedyEvent
DanceEvent
DeliveryEvent
EducationEvent
Festival
FoodEvent
LiteraryEvent
MusicEvent
PublicationEvent
SaleEvent
SocialEvent
SportsEvent
TheaterEvent
UserInteraction
VisualArtsEvent
So maybe a careful extension of the list of subclasses and the use of schema:category is more consistent.
#### new comment by 986438 ####
@mfhepp @rvguha I agree that a basic subclass list is ideal (it might need tweaks to it in the future as nothing is constant except time)  And then as @mfhepp suggests, we can use schema:category for refinement when needed.
All those in favor of this approach ?
@mfhepp While we're waiting for the votes to come in....can you do a quick look through and make a solid 1st pass on the basic subclasses (current or those needed) so we can address the holes ?
#### new comment by 5252362 ####
I agree with your observation. I would like to move these from being
categories to enumerations
guha
On Wed, Apr 1, 2015 at 10:04 PM, Martin Hepp notifications@github.com
wrote:
&gt; @rvguha https://github.com/rvguha I have not problem with adding a
&gt; schema:eventType property and schema:EventCategory class with pre-defined
&gt; instances of EventCategory. One caveat of this is that we already use a
&gt; subclass-approach for the following ones:
&gt; 
&gt; BusinessEvent
&gt; ChildrensEvent
&gt; ComedyEvent
&gt; DanceEvent
&gt; DeliveryEvent
&gt; EducationEvent
&gt; Festival
&gt; FoodEvent
&gt; LiteraryEvent
&gt; MusicEvent
&gt; PublicationEvent
&gt; SaleEvent
&gt; SocialEvent
&gt; SportsEvent
&gt; TheaterEvent
&gt; UserInteraction
&gt; VisualArtsEvent
&gt; 
&gt; So maybe a careful extension of the list of subclasses and the use of
&gt; schema:category is more consistent.
&gt; 
&gt; —
&gt; Reply to this email directly or view it on GitHub
&gt; https://github.com/schemaorg/schemaorg/issues/406#issuecomment-88736600.
#### new comment by 413458 ####
I agree with @mfhepp on this.
We can keep general types and a careful extension of the list of subclasses.
#### new comment by 170265 ####
see also #445
#### new comment by 413458 ####
Hi, 
we are currently working a typology of events on our platform, OpenAgenda.com.
We are also in touch with cities and media in order to get their feedbacks.
https://docs.google.com/document/d/1ITxdeLg62T4LBYc1KXDxkZ3YvjyfzSJzvY8o4AP5luw/edit?usp=sharing
This document is opened to comments and we can have further discussion here.
Thanks for your feedback!
#### new comment by 170265 ####
Belated +1 to "I do believe there is a very substantial difference between an enumeration
of allowed values and arbitrary strings." 
#### new comment by 4692272 ####
I belatedly added comments in the document. I'm happy to discuss here if that is easier.
#### new comment by 3585551 ####
Do we include here “LifeEvent”? I am thinking about Birth, Death, maybe also BirthDay / Anniversary.  Those events are always quoted in Agenda, but also (online) newspapers, etc.
</t>
  </si>
  <si>
    <t>Create mechanism for URN-style URIs for standard codes in schema.org</t>
  </si>
  <si>
    <t xml:space="preserve">schema.org could become a nice central place for defining namespaces for common standard codes, like ISO 3166 etc. We could use the new extension mechanism to define such namespaces. This would make sense even if, for copyright or other reasons, the resulting URIs would not return a meaningful human-readable or RDF description (but they could always return a default string 
"The code XYZ in the XYZ standard. For information on the standard, see &lt;link&gt;".
The handle for this could support CONNEG and return a boilerplate definition in RDF syntaxes, too.
This would not be the best possible URIs for a standard, but have enough authority and would not depend on ongoing updates - it would be a combination or URNs and URLs with a pseudo-meaningful representation.
See also the original discussion at https://lists.w3.org/Archives/Public/public-vocabs/2015Mar/0176.html
</t>
  </si>
  <si>
    <t xml:space="preserve">#### new comment by 10659693 ####
Here’s a pre-Linked Data attempt to compare this with:
http://info-uri.info/
http://www.ietf.org/rfc/rfc4452.txt
Jeff
From: Martin Hepp [mailto:notifications@github.com]
Sent: Friday, March 27, 2015 10:15 AM
To: schemaorg/schemaorg
Subject: [schemaorg] Create mechanism for URN-style URIs for standard codes in schema.orh (#405)
schema.org could become a nice central place for defining namespaces for common standard codes, like ISO 3166 etc. We could use the new extension mechanism to define such namespaces. This would make sense even if, for copyright or other reasons, the resulting URIs would not return a meaningful human-readable or RDF description (but they could always return a default string
"The code XYZ in the XYZ standard. For information on the standard, see ".
The handle for this could support CONNEG and return a boilerplate definition in RDF syntaxes, too.
This would not be the best possible URIs for a standard, but have enough authority and would not depend on ongoing updates - it would be a combination or URNs and URLs with a pseudo-meaningful representation.
See also the original discussion at https://lists.w3.org/Archives/Public/public-vocabs/2015Mar/0176.html
—
Reply to this email directly or view it on GitHubhttps://github.com/schemaorg/schemaorg/issues/405.
#### new comment by 1651447 ####
**+1** vote.  Yes, make sense! 
PS: suggestion, use/appreciate https://github.com/datasets 
#### new comment by 1651447 ####
Testing the suggestion... Something more to discuss
---
A key concept in URNs at Web, so "URN-style", in my opinion, is the existence of an _URN-resolver_.  SchemaOrg  community will need:
- select/elect (**curation activity**) what are (?) the "standard codes" for SchemaOrg use. Even usual URNs like ISSN, ISBN, etc. must be pointed as "ok, we will use it".
- **express in [schema_org_rdfa](http://schema.org/docs/schema_org_rdfa.html) the URL** of the official [URN resolvers](https://en.wikipedia.org/wiki/Uniform_resource_name#Resolvers), or, when (like ISO 3166) not exist, [the URL of the open dataset](https://github.com/datasets/country-codes)... or stable URL of the URN-authority (see ex. [problem with ISSN-L](https://en.wikipedia.org/wiki/International_Standard_Serial_Number#Linking_ISSN)).
#### new comment by 4714748 ####
-1 
I don't see the value of schema as a universal scaffold for linked data, so much as a particular effort that motivates people to use it, so learn it, so build the frameworks it needs to work well.
I'd rather schema "stick to its knitting", which is providing terms for things that enable large-scale consumption, while people who already know what they are doing build stuff that's more detailed.
I think the useful symbiosis is that schema brings more people to learn the skills to move beyond schema, rather than trying to have it as some centre of everything in the linked data universe. The vocabulary and structure are bad enough and management complex enough as it is…
just my 2c worth
#### new comment by 7691552 ####
"We could use the new extension mechanism to define such namespaces”
I tend to agree with Chaals about what the core of Schema should be concerned about.
However, if there is a sustainable group motivated enough to provide what Martin describes, the extension mechanism could be a great way for them to publish their efforts.
~Richard
On 1 Apr 2015, at 13:51, chaals &lt;notifications@github.com&lt;mailto:notifications@github.com&gt;&gt; wrote:
-1
I don't see the value of schema as a universal scaffold for linked data, so much as a particular effort that motivates people to use it, so learn it, so build the frameworks it needs to work well.
I'd rather schema "stick to its knitting", which is providing terms for things that enable large-scale consumption, while people who already know what they are doing build stuff that's more detailed.
I think the useful symbiosis is that schema brings more people to learn the skills to move beyond schema, rather than trying to have it as some centre of everything in the linked data universe. The vocabulary and structure are bad enough and management complex enough as it is…
just my 2c worth
—
Reply to this email directly or view it on GitHubhttps://github.com/schemaorg/schemaorg/issues/405#issuecomment-88467521.
#### new comment by 671238 ####
First: I am not at all religious about the proposal, so I am fine with rejecting the idea. One could also argue that the w3c namespace would be a much more natural umbrella for this effort.
My main two cents are that a simple Web handler that returns a boilerplate text / RDF for standard codes could be better than deriving full RDF versions from those standards. It would take away the copyright and synchronization issue.
#### new comment by 7691552 ####
My main two cents are that a simple Web handler that returns a boilerplate text / RDF for standard codes could be better than deriving full RDF versions from those standards. It would take away the copyright and synchronization issue.
+1
#### new comment by 1651447 ####
Thinking in @chaals  arguments (and other later  comments/discussion), and merging with my comments about "URN-resolver"...
How about a RDFa _property_ that only indicate where (URL) a value or a name can be "resolved" or "validated"?
Let's draw some **use cases**, to discuss about concrete context:
**_Case-1.1**_: express a [journal title](ex. PlosOne) enforcing its unique name by its [ISSN](ex. 1932-6203).  Thing=book, URN-like=ISBN. What  the URL for the value `1932-6203`? Is not the link to de jornal, but the link to the ISSN-resolver... Example: http://www.worldcat.org/xissn/titlehistory?issn=1932-6203  
**_Case-1.2**_: express a [scientific article title](ex. "Do Reef Fish Habituate to Diver..." by Titus et al.) enforcing its unique name by its DOI (ex. 10.1371/journal.pone.0119645). Thing=article, URN-like=DOI. What  the URL for the value `10.1371/journal.pone.0119645`?    Is not the direct link to the article's page (can be a PubMed Central link), but the the link to the DOI-resolver. Well-knowed dx.doi.org,  so http://dx.doi.org/10.1371/journal.pone.0119645
**_Case-1.3**_: cite [RFC 7230] with a link that "reuse the name" as an URN-like name, so this link is a URN-resolver and we can imagine `urn:rfc:7230`.... Thing=doc of a techinical stadard. URN-like=RFC...  so https://tools.ietf.org/html/rfc7230
**_Case-1.4**_: express [Brasilian Federal Law 11705] with no confusion... In this case the URN exist, is `urn:lex:br:federal:lei:2008-06-19;11705` and the URN-Resolver is http://www.lexml.gov.br/urn/urn:lex:br:federal:lei:2008-06-19;11705
**_Case-2.1**_: express a [country ISO abbreviation](ex. US and BR) enforcing its uniqueness and semantic...  Thing=country, URN-like="ISO 3166 standard strings". What  the URL for the value `BR`? Is not the link to a `gov.br`  page, but to the  ISO 3166's "resolver"... The near is https://github.com/datasets/country-codes/blob/master/data/country-codes.csv  (or only the root to avoid big downloads).
**_Case-2.2**_: express a [language ISO abbreviation] ...  https://github.com/datasets/language-codes
---
... So what SchemaOrg can be do for us? I think it is only put the semantic in the URL: as showed by case-1.1, case-1.2, ... a property that says "it is a link to the URN-resolver to the URN value".
From these _case uses_ my conclusion is: add a property **urnResolverURL** to [schema_org_rdfa](http://schema.org/docs/schema_org_rdfa.html) to use in the context of "linking URN-like values".
---
PS: the _URN-resolver_ is like a dictionary confirming or explaning the semantic of the linked value... And can be more, as a tool to validate, to check or to retrieve the metadata information (ex. http://www.lexml.gov.br/urn) or to retrive the document (ex. http://dx.doi.org) 
#### new comment by 50891 ####
- You can use a URN anywhere (with URI-quoting (`rdflib.URIRef('urn:x-example.com:/&gt;&lt;')`))
  - https://en.wikipedia.org/wiki/Uniform_resource_name#Examples
So urlResolverURL would be user-supplied input to a prefix transformation function?
#### new comment by 1651447 ####
hum... You talking about something as [Javascript's `encodeURIComponent()` method](https://developer.mozilla.org/en-US/docs/Web/JavaScript/Reference/Global_Objects/encodeURIComponent)? 
Ok, you can encode, but all "good statandard URN schema" have a syntax that is URI (so URL) compatible, not need transcriptions... See p.ex. the [URN LEX](http://tools.ietf.org/html/draft-spinosa-urn-lex-09), that is the most complex in the examples, and is a real case of Brazilian government use, it not need `encodeURIComponent()`.
---
**Rationale**: all "standarizable URN" (IANA or not) have a well-knowed (for user community) _URN-Resolver_, that is, an URL for this resolver. For _webservice endpoints_ perspective (and [CoolURL recommendation](http://www.w3.org/TR/cooluris)), the typical resolution URL is in the form  `http://someDomain/urn:namespace:ID` , or `http://someDomain/namespaceEndPoint/ID` , where ID is an URI-compatible string.
Example (see also Case-1.2 above): http://dx.doi.com is the well-knowed resolver for "urn:x-doi" URNs. So, with SchemaOrg we can define a property _urlUrnResolver_ to remember that a URL is a URN-Resolver... p. ex. `&lt;a itemprop="urlUrnResolver" href="http://dx.doi.org/10.1038/ncomms7368"&gt;doi:10.1038/ncomms7368&lt;/a&gt;`. 
Other example: of course, for _a priori_ URNs or IANA URNs we can omit the resolver, p. ex. `&lt;span itemprop="urn"&gt;urn:x-doi:10.1038/ncomms7368&lt;/span&gt;`  or `&lt;span itemprop="urn"&gt;urn:issn:2041-1723&lt;/span&gt;`.
#### new comment by 50891 ####
So, URN URI (~shorturl) resolver application rules?
Similar to e.g. Turtle `@prefix` statements or JSON-LD `@context` rules, but with localizable labels?
``` python
rules = [('urn:x-schema.org', 'http://schema.org/', 'Schema.org'@en)]
```
#### new comment by 50891 ####
 http://prefix.cc/about :
&gt; The intention of this service is to simplify a common task in the work of RDF developers: remembering and looking up URI prefixes.
&gt; 
&gt; You can look up prefixes from the search box on the homepage, or directly by typing URLs into your browser bar, such as http://prefix.cc/foaf or http://prefix.cc/foaf,dc,owl.ttl.
&gt; 
&gt; New prefix mappings can be added by anyone. If multiple conflicting URIs are submitted for the same namespace, visitors can vote for the one they consider the best. You are only allowed one vote or namespace submission per day.
Linked Open Vocabularies (http://lov.okfn.org/)
- http://lov.okfn.org/dataset/lov/vocabs/schema
- http://lov.okfn.org/dataset/lov/sparql
ENH: class/property lookup JS widget #349 
- https://github.com/schemaorg/schemaorg/issues/349
- (... JSONLD, RDFJS)
#### new comment by 1651447 ####
@westurner , sorry is difficult to understand your posts without good explanation/contextualization,  in the thread (here) direction...
Example: you ask about JSON-LD... yes, perhaps `@prefix` and `@context`  are good clues here, but _short-url_ not make sense, the URLs must be a [PURL](https://en.wikipedia.org/wiki/Persistent_uniform_resource_locator) and the PURLs most resolve short or big URNs, like at http://www.lexml.gov.br/urn/urn:lex:br:federal:lei:2008-06-19;11705 where `http://www.lexml.gov.br/urn/` is the resolver of the [urn of the LEX-BR namespace](https://en.wikipedia.org/wiki/Lex_%28URN%29). 
PS: JSON-LD is only a "technical jargon", perhaps expressing in more informal terms, as [use cases](https://github.com/schemaorg/schemaorg/issues/405#issuecomment-88501504), more people can read and discuss with us.
#### new comment by 50891 ####
Oh, okay, so another mechanism for looking up one string and returning
another (with a _suffix_, and an HTTP API that is more or less exactly a
shorturl resolver application).
On Jun 19, 2015 9:04 AM, "Peter" notifications@github.com wrote:
&gt; @westurner https://github.com/westurner , sorry is difficult to
&gt; understand your posts without good explanation/contextualization, in the
&gt; thread (here) direction...
&gt; 
&gt; Example: you ask about JSON-LD... yes, perhaps @prefix and @context are
&gt; good clues here, but _short-url_ not make sense, the URLs must be a PURL
&gt; https://en.wikipedia.org/wiki/Persistent_uniform_resource_locator and
&gt; the PURLs most resolve short or big URNs, like at
&gt; http://www.lexml.gov.br/urn/urn:lex:br:federal:lei:2008-06-19;11705 where
&gt; http://www.lexml.gov.br/urn/ is the resolver of the urn of the LEX-BR
&gt; namespace https://en.wikipedia.org/wiki/Lex_(URN).
&gt; 
&gt; PS: JSON-LD is only a "technical jargon", perhaps expressing in more
&gt; informal terms, as use cases
&gt; https://github.com/schemaorg/schemaorg/issues/405#issuecomment-88501504,
&gt; more people can read and discuss with us.
&gt; 
&gt; —
&gt; Reply to this email directly or view it on GitHub
&gt; https://github.com/schemaorg/schemaorg/issues/405#issuecomment-113525098
&gt; .
#### new comment by 50891 ####
@ppKrauss 
IIUC [...] with localizable labels AND a resolver host?
``` javascript
resolver_mappings = [{
  'label': 'Schema.org'@en,
  'mappings': [
    'urn:x-schema.org',
    'schema:'
  ],
  'url': 'https://resolverapi.schema.org/',
      //  http://schema.org/&lt;suffix&gt;
}]
```
</t>
  </si>
  <si>
    <t>LocalBusiness should have a property for service region</t>
  </si>
  <si>
    <t xml:space="preserve">As someone pointed out on public-vocabs@w3.org, a HomeAndConstructionBusiness may have a headquarters, but that is not where they do business. It would be useful to be able to specify the service region for these types of businesses (plumbers, contractors, etc.)
</t>
  </si>
  <si>
    <t xml:space="preserve">#### new comment by 7320889 ####
_"It would be useful to be able to specify the service region for these types of businesses"_
IMO we already can by using `HomeAndConstructionBusiness &gt; makesOffer &gt; Offer &gt; availableAtOrFrom`.
```
&lt;script type="application/ld+json"&gt;
{
  "@context": "http://schema.org",
  "@type": "HomeAndConstructionBusiness",
  "makesOffer": {
    "@type": "Offer",
    "businessFunction": {
      "@type": "BusinessFunction", 
      "url": "http://purl.org/goodrelations/v1#ConstructionInstallation"
    },
    "availableAtOrFrom": {
      "@type": "Place", 
      "address": {
        "@type": "PostalAddress",
        "addressLocality": "Philadelphia",
        "addressRegion": "PA"
      }
    }    
  }
}
&lt;/script&gt;
```
#### new comment by 671238 ####
This is actually already covered by schema.org / GoodRelations, since you have
a) the legal entity (Organization or Person, gr:BusinessEntity in GoodRelations); this has a legal address (e.g. headquarter mail adress)
b) its point or points or service provisioning (Place); these are places from which a service is available, e.g. a store, a gas station, a fast-food restaurant, a bus stop, etc.
c) an offer, which is the promise to provide a service or grant a set of rights on something
c) can be complemented by information about the region for which this offer is valid.
I think the confusion stems from the fact that schema.org did not adopt the strict distinction between the legal entity and its places from GoodRelations and instead has types that combine the two.
Of course there are many entities where the separation is difficult, but I strongly recommend to not break the main conceptual model by introducing workarounds that are not really needed. I see this as a documentation problem.
Martin
#### new comment by 671238 ####
Addendum: The reason why GoodRelations ties the information to the offer is that this is really where it belongs in my opinion - there may be different offers with differing regional constraints.
#### new comment by 671238 ####
@jvandriel is exactly right. Note that you can also point from the company to it's POS via http://schema.org/hasPOS if you want to create a link that is independent from an offer.
#### new comment by 1651447 ####
Not only `HomeAndConstructionBusiness`, but any other kind of [Organization](http://schema.org/Organization) need to express "where they do business" (as @vholland termed).
There are some _properties_ resembling this semantic:
- [`circle`](http://schema.org/circle):  objective geographic determination (x,y,r) of this "area where they do business".
-  **[`areaServed`](http://schema.org/areaServed)** and   [`area`](http://schema.org/area), but  they are about "broadcast service": why not suggest here a "semantic expansion" of these properties? Each business have its standards about "region of business". In Wikipedia is a tradition to express in [Template:Infobox_company](https://en.wikipedia.org/wiki/Template:Infobox_company) the `area_served`  or  `areas_served`. Example: the _area served_ by [Faber-Castell](https://en.wikipedia.org/wiki/Faber-Castell) is "Worldwide". In company synopsis  is also commom to  use free descriptions, as "the company operated in 22 states", so a "fuzzy (circa) area delimitation" is also valid (no only precise geographical lists or delimitations).
PS: "POS" in [hasPOS](http://schema.org/hasPOS) is "Points-of-Sales"... can be a non-geo-delimited point as a [telemarketing unit](https://en.wikipedia.org/wiki/Telemarketing)... 
#### new comment by 7320889 ####
_"any other kind of Organization need to express "where they do business""_
Any type of Organization can. Either by using the `hasPos` (as pointed out by @mfhepp) or `offer` property (as my example tried to show).
And as for `circle`, any `LocalBusiness` and/or `Place` can use `geo &gt; GeoShape &gt; circle &gt; text`.
#### new comment by 7320889 ####
_"Addendum: The reason why GoodRelations ties the information to the offer is that this is really where it belongs in my opinion"_
+1
#### new comment by 1651447 ####
Yes, good to remember `geo &gt; GeoShape &gt; circle`... SchemaOrg offer all "tools" to express geographical delimitations. 
---
Well, can we consolidate the discussion to check/understand  consensus and directions?
1. _"LocalBusiness should have a property for service region"_ is the initial proposal, &lt;br/&gt;can we expand it to _"`LocalBusiness`, `Organization`, `Person`, country, etc. should have a property for service region"_?  (as @mfhepp explain any "legal entity" that do some business)
2. Can we use the term **"area served"** instead "service region" or "places from which a service is available"?  Only to avoid noise in the discussion. "Area served" is a term adopted by SchemaOrg and Wikipedia.
3. Here we see some (but not complete) solutions to express "area(s) served by the local business":
   3.1. _Area_ or an _list of areas_. (below suppose "each area").
   3.2. _Geographically delimited area_: 
    3.2.1. a point: the _area served_ is the point's "natural neighbors" (each business have a fuzzy ideia of what is this neighbors)... So an [PostalAddress](http://schema.org/PostalAddress) can be a precise point by its [geocoding](https://en.wikipedia.org/wiki/Geocoding).
    3.2.2. a defined area: [circle](http://schema.org/circle) (textual point and radius) and any other [GeoShape](http://schema.org/GeoShape) (with textual definition like UTM-zone, or link to a shape/map illustration). Ex. in continental scale,  the [corn belt](https://pt.wikipedia.org/wiki/Ficheiro:Map_of_USA_highlighting_Corn_Belt.png) is a USA's  LocalBusiness area... In other scale, a [city block](https://en.wikipedia.org/wiki/City_block) can be the  _area served_.
      3.2.3. a "circa/fuzzy area"... textual or illustred.
   3.3. _Non-geographical area_. Ex. an e-business "at Internt" or  "at Facebook"; an english conversation course "at Skype"; etc.   
4. "This is actually already covered by schema.org"? 
---
Suggestion for all (@jvandriel, @vholland, @mfhepp, or any other): add a comment to say if agree/not the numbered items... Or to point the item problems.
---
On my opinion the problem is item-4, and the proposal will be to enlarge the semantics of [areaServed](http://schema.org/areaServed).
#### new comment by 671238 ####
To be frank, I do not see any fundamental need for action in here. Schema.org / GoodRelations already provides clear mechanisms for expressing:
a) physical locations from which you can obtain a product or service (Place via availableAtOrFrom)
b) delivery mechanisms via avaliableDeliveryOption
c) constraining the geographical location of the customer via eligibleRegions
These are all attached to Offer, because it is not that a company or business has any such constraints, but that they are details of the offers they make. It may help to familiarize yourself with http://wiki.goodrelations-vocabulary.org/Documentation/Conceptual_model
It does, IMO, not help to blur these three conceptual distinctions a - c, and it does not help to create shortcuts to add these constraints to the business or place directly, because they are mostly bound to a context and not generally valid.
As for your examples: All that works with the current elements. Skype and Facebook are for me DeliveryOptions.
General comment: I may change my mind if you show me concrete use-cases, i.e. multiple Web sites that expose the kind of detail you mention and how consumers of schema.org markup could use that information. It does not help, IMO, to just extend the model of schema.org. Even as of today, the granular methods for constraining offers by region, time or target audience are way underutilized. So instead of extending this, we should promote the use of the existing elements.
#### new comment by 671238 ####
@vholland I would either close this issue or define the action to close it as to develop examples in all syntaxes and add a sdo-local-business-examples.txt file to the codebase.
#### new comment by 1651447 ####
@vholland  and @mfhepp , why not _"enlarge the semantics of [areaServed](http://schema.org/areaServed)"_?  In your opinion it is a valid suggestion?
#### new comment by 671238 ####
Expanding the scope of areaServed as you propose will break the GoodRelations model in schema.org and introduce a second way of modeling the same thing in a worse manner.
Don't do it. Use Offer + eligibleRegion / availableAtOrFrom / avaliableDeliveryOption
You don't have to create thousands of Offers for each business, one that spans broadly all products and services will do the trick. No need to spoil the existing model.
#### new comment by 1651447 ####
Hum... only a "PS" notice,
- "(...) will break the GoodRelations model in schema.org (...)"... GoodRelations is a "fragment exported vocabulary" (with "new life" and adaptations for SchemaOrg context), or a "linked submodel"?  This is new for me, because [Schema.org/docs](http://schema.org/docs/documents.html) not defined the [curation policy](http://www.dlib.org/dlib/september07/treloar/09treloar.html)... On my opinion is a open problem in the project (!), and indefinitions stops motivation for collaboration.
- @mfhepp,  you have good  and reliable (your experience with GoodRalations and e-business users/community) rationale for your hypothesis, but for SchemaOrg universe it is only a hypothesis. More people must test and discuss the topic, in a broader (SchemaOrg) context. 
#### new comment by 671238 ####
Please proceed as you like. I consider this issue a non-issue. We have elements in schema.org that cover the use cases you mention. In practice, schema.org is the new main namespace for GoodRelations; the original one is relevant only for consumption in RDF environments and both will be aligned even further in the future. I fail to understand what you want to say with th link to the curation policy document.
#### new comment by 1651447 ####
@mfhepp sorry to polluted this discussion with my PS/policy, I moved this debate to #403. 
About yor (new for me) information, that "schema.org is the new main namespace for GoodRelations", thanks (!). GoodRelations have an active and qualified community,  and merge it with SchemaOrg is a big step forward.
About my opinion: I think we need to look at SchemaOrg as a whole. Today this whole is not so consistent and have "low resuse": I think that this issue (enlarge the semantics of [areaServed](http://schema.org/areaServed)) is an improvement opportunity.
#### new comment by 4692272 ####
My intention with this issue was to record a request that came from public-vocabs@w3.org as those threads can sometimes be forgotten in the shuffle. I have no allegiance to the term "service region". Indeed, if we added something, using the existing "areaServed" makes perfect sense.
@mfhepp is correct we should consider the existing model. One should not needlessly add schema, but at the same time we should not be limited to keeping things exactly as they are, for that does not allow for growth.
I would rather not close the issue, as there is good discussion going on. Instead, I would rather people continue to discuss use cases so we can evaluate the situation and determine the best course of action, if any.
#### new comment by 671238 ####
I am fine with keeping the issue open. However, I strongly suggest that if so, we should:
1. Start with use cases, requirements, and examples of respective sites / page templates.
2. Check whether the existing elements cover the requirements by producing examples.
3. Evaluate whether the resulting markup is simple enough.
4. If necessary, carefully craft simplifications or shortcuts.
The only real contribution of GoodRelations was that:
1. Products don't have prices, but agents offer rights on some objects and ask for a compensation. This simplifies a lot of things - discounts, seasonal rebates, pricing by customer type, ...
2. Companies don't have opening ours, but their places of service have. And there is a difference between the legal entities address and a point of sales. You do not want to guide people to the corporate headquarters office in a map if they search for a store.
3. Products and product models are not the same things. If I tear one page out of my Python for Dummies copy, the book still has 432 pages for anybody else in the work.
With these five distinctions:
- Business Entitity (Organization or Person)
- Place of Service Provisioning (Place)
- Offer
- Product (IndividualProduct or SomeProducts)
- Product Model
we have so managed to cover all requests from all industries, stages of the value chain, and regional contexts. 
Previous schemas mixed many of these aspects, ending up with different conceptual models for different products, industries, or stages of the value chain, which was not good.
Now, I have nothing against evolving schema.org to cater for the needs of publishers or consumers of data, but quick-and-dirty stove-piping would sooner or later corrupt schema.org as a whole.
#### new comment by 986438 ####
Back to the remaining question within this issue...
@ppKrauss 
http://schema.org/areaServed - is wide open, not locked into a "broadcast service" as you originally thought.  Check it out, use it, and then let us know...but I think the definition of it is fine and not restrictive other than for a ContactPoint ... which any business will have at least one of.
http://schema.org/area - is indeed a property used currently only on the BroadcastService Type
#### new comment by 1651447 ####
@thadguidry  Yes, thanks (!), the _areaServed_ property definition is not "so locked" than _area_ property... But, on my opinion, both are "insufficiently broader".
Well, need "opinions" (!),  _areaServed_  and many other SchemaOrg definitions are so "fuzzy" and vague... 
We are back to _issue #280_, the vague definitions creates a lot (!) of semantic ambiguity and lost of energy and discussion time... I not found the WikidataID of this "area served" business concept... A candidate (to use in a "definition by semantic intersection") is  [Q869830](https://www.wikidata.org/wiki/Q869830).
---
Rebuilding/drafting (please help me with good English!) a new text for the purpose of this issue, that, in this moment of this discussion, is _"enlarge the semantics of [areaServed](http://schema.org/areaServed)"_:
(the question-marks are **to check consensus**)
- [areaServed](http://schema.org/areaServed): now have the samantic of "location of [ContactPoint](http://schema.org/ContactPoint)". Is it? The "location" is a "geographically delimited area"? need to be spatially connected region or can be a list of regions?  Can be non-geographical? The SchemaOrg community not need for other uses that are not ContactPoint? (see LocalBusiness applications)
- [area](http://schema.org/area) as [strict BroadcastService concept](https://en.wikipedia.org/wiki/Telephone_numbering_plan#Area_code) (the link shows the exact semantic). We need this property? Why not use _areaServed_? 
#### new comment by 986438 ####
@ppKrauss the areaServed uses an Administrative Area. http://schema.org/AdministrativeArea
and YES, an AdministrativeArea has properties like geo
(UPDATE: forgot to mention, and we can talk more about this on the mailing list.. the difference of the concepts of "IS A" for Types and "HAS A" for properties.  The areaServed IS A http://schema.org/AdministrativeArea )
You are not limited to just 1 areaServed ... you could have many, and with JSON-LD it is pretty easy to express an array or list of values.
@ppKrauss Let's instead do this.  Instead of using our GitHub issues to inquire and learn more, can you instead just start a new mailing list thread called "Learning Schema.org more..."  and in that thread, many of us would be very happy to help teach you and answer all the general questions that you have.  That is what our mailing list is very useful for...answering questions and having an elaborate discussion, without mxing-in with solving specific issues that need to be addressed.  In the mailing list, once we see that an issue might need to be addressed, then we can open a new issue here in Github and track it, get feedback, etc.
@ppKrauss We look forward to helping you more on our mailing list !
#### new comment by 1651447 ####
@thadguidry ... sorry my incomplete explanations,
- **question-marks**: please, I edit (!), check the new parentheses "the question-marks are **to check consensus**". Some discussions are not terminated, or I/you think "terminated" but all other no.
- [AdministrativeArea](http://schema.org/AdministrativeArea): in a continental scale, "administrative are" is a country;  in a  country scale there are "standard areas" as cities, and another  exoctic kinds (ex. okrug), but, in my opinion, all are [GeoShape](http://schema.org/GeoShape). So if you say "uses" as "AdministrativeArea _is used as value_ for areaServed", is ok; but not understand how it changes the issue.  The exact meaning/semantic of AdministrativeArea is  [Q56061](https://www.wikidata.org/wiki/Q56061)... 
- before "Learning Schema.org more" iniciatives, a good homework here is to enhance [schema_org_rdfa.html](http://schema.org/docs/schema_org_rdfa.html) with  WikidataIDs (see [issue #280  spreadsheet](https://github.com/schemaorg/schemaorg/issues/280#issuecomment-75825221)) ... anybody can help [here at GoogleDocs SchemaOrg-Wikidata spreadsheet](https://docs.google.com/spreadsheets/d/1KeTSrVjSHRfVRwSgg6-LN0pu6nVre7cspUrkf_gfMm8/). 
- "learning Schema.org more...":  an important topic, and I agree that is necessary.  Instead a new mailing list, my suggestion is to enhance participation at [stackoverflow with tag `schema.org`](http://stackoverflow.com/questions/tagged/schema.org).
#### new comment by 170265 ####
@vholland @mfhepp 
I'm catching up from travel, but from a hasty read of this this, I'd suggest
a) adding yet another way to say something we can already express is costly; however-
b) nevertheless, having some high-level property of a LocalBusiness (as 'place of service') which summarizes the general areaServed by its typical offers seems of value
It is always possible to be more precise by breaking things out into a set of offers. But there is also value in aggregation too. So we can have http://schema.org/CafeOrCoffeeShop or we can just describe a place and that it offers, tea, coffee, biscuits, etc etc. There is value sometimes in both levels of detail. Perhaps the same with areas served?
#### new comment by 671238 ####
I am not entirely against such a property, but if we can fix this by a simple markup example with existing properties, I think that is better. And we are just talking of one additional schema:Offer entity to achieve that.
Directing such information towards Offers will lead to a generally better information model. It's not the place that determines the area served or the food available, it is what they decide to offer.
#### new comment by 671238 ####
And as I wrote above:
... I strongly suggest that if so, we should:
1. Start with use cases, requirements, and examples of respective sites / page templates.
2. Check whether the existing elements cover the requirements by producing examples.
3. Evaluate whether the resulting markup is simple enough.
4. If necessary, carefully craft simplifications or shortcuts.
#### new comment by 7320889 ####
&gt; 1. Start with use cases, requirements, and examples of respective
&gt;    sites / page templates.
&gt; 2. Check whether the existing elements cover the requirements by
&gt;    producing examples.
&gt; 3. Evaluate whether the resulting markup is simple enough.
&gt; 4. If necessary, carefully craft simplifications or shortcuts.
&gt; 
&gt; +1
2015-03-30 20:39 GMT+02:00 Martin Hepp notifications@github.com:
&gt; And as I wrote above:
&gt; 
&gt; ... I strongly suggest that if so, we should:
&gt; 1. Start with use cases, requirements, and examples of respective
&gt;    sites / page templates.
&gt; 2. Check whether the existing elements cover the requirements by
&gt;    producing examples.
&gt; 3. Evaluate whether the resulting markup is simple enough.
&gt; 4. If necessary, carefully craft simplifications or shortcuts.
&gt; 
&gt; —
&gt; Reply to this email directly or view it on GitHub
&gt; https://github.com/schemaorg/schemaorg/issues/401#issuecomment-87785141.
#### new comment by 1651447 ####
Ok (!), let's do something concrete,
- _"1. Start with use cases"_: how to format and centralize the _use cases_? In a git-fork? or here, like I do in [this other issue](https://github.com/schemaorg/schemaorg/issues/242#issuecomment-76740565)? My suggestion (more simple) is the second option (see link).
- ... _"2. Chenck; 3.Evaluate; 4..."_, I think all, to go forwards, depends on the _use cases_...
#### new comment by 671238 ####
Let's get away from opinions and let the markup speak. If you want to say that a local business serves a certain area, then simply define one Offer with a broad name and use eligibleRegion:
```
&lt;div itemscope itemtype="http://schema.org/LocalBusiness"&gt;
    &lt;div itemprop="name"&gt;ACME Pizza Service&lt;/div&gt;
    &lt;div itemprop="makesOffer" itemscope="http://schema.org/Offer"&gt;
        &lt;div itemprop="name"&gt;Pizza Delivery in Bavaria&lt;/div&gt;
        &lt;meta itemprop="eligibleRegion" content="DE-BY"&gt;
    &lt;/div&gt;
&lt;/div&gt;
```
This is only one line longer than any solution with a property attached to the place. Since LocalBusiness is a subtype of Place and Organization, we can directly use the makesOffer property.
Now - is that simple enough? I bet so.
But it still works with queries that look for offers including the word "pizza", i.e. it does not introduce a new pattern for saying the same thing.
And people could (but do not have to) be more specific, e.g. by saying which delivery method or business function applies.
```
&lt;div itemscope itemtype="http://schema.org/LocalBusiness"&gt;
    &lt;div itemprop="name"&gt;ACME Pizza Service&lt;/div&gt;
    &lt;div itemprop="makesOffer" itemscope="http://schema.org/Offer"&gt;
        &lt;div itemprop="name"&gt;Pizza Delivery in Bavaria&lt;/div&gt;
        &lt;meta itemprop="eligibleRegion" content="DE-BY"&gt;
        &lt;link itemprop="availableDeliveryMethod" href="http://purl.org/goodrelations/v1#DeliveryModeOwnFleet"&gt;
    &lt;/div&gt;
&lt;/div&gt;
```
#### new comment by 671238 ####
Of course, you could also use a polygon or place instead of the ISO code DE-BY for Bavaria. Or you could use validFrom and validThrough to indicate that a certain region is served only during a particular season etc. All this are extensions - it can be as simple as shown above, but I do not recommend to break the straightforward model just to save 64 + 5 = 69 characters in Microdata markup as in 
```
&lt;div itemprop="makesOffer" itemscope="http://schema.org/Offer"&gt;
...
&lt;/div&gt;
```
</t>
  </si>
  <si>
    <t>EventType: remove UserInteraction</t>
  </si>
  <si>
    <t xml:space="preserve">Hi, 
Schema defines an event as
&gt; An event happening at a certain time and location, such as a concert, lecture, or festival. Ticketing information may be added via the 'offers' property. Repeated events may be structured as separate Event objects.
UserInteraction seems more related to comments or review, thus it is definitely not an EventType. I suggest to remove it.
</t>
  </si>
  <si>
    <t xml:space="preserve">#### new comment by 4692272 ####
This was previously proposed as [issue #172](https://github.com/schemaorg/schemaorg/issues/172).
We should get around to doing that already. :-)
</t>
  </si>
  <si>
    <t>EventType: remove ChildrenEvent</t>
  </si>
  <si>
    <t xml:space="preserve">Hi,
_Children_ is a type of audience rather than an EventType. 
An event suitable for children may be theater, music or exhibition, not neessarily made for children only.
Then come the events about children, which may be professional (scientific conferences for examples).
As there is already a field _typicalAgeRange_ is the Event Schema, i suggest to remove this type.
</t>
  </si>
  <si>
    <t xml:space="preserve">#### new comment by 15904736 ####
A primary purpose of a `ChildrenEvent` may be to offer a place where children can be stay safely for some time and be happy while their parents need to do sth elsewhere. Whether children listen to music, watch some theater, or play with toys may be secondary. Often a mix of these activities is offered within a single event.
I wouldn't know how to classify such an event with the other existing types. However, there are comparable events for other typical ages such as elderly or diseased people. Would it be a solution to coin a new subclass of `Event` covering all these?
</t>
  </si>
  <si>
    <t>EventType: what is the difference between Comedy and Theater?</t>
  </si>
  <si>
    <t xml:space="preserve">Hi,
I don't see the difference between these two event types.
Theater and comedy are quite synonym, isn't it?
</t>
  </si>
  <si>
    <t xml:space="preserve">#### new comment by 986438 ####
@romainlange  Someone just needs to add a Genre property to https://schema.org/TheaterEvent
As well as adding a Production property.  The TheaterEvent is independent of the actual Theatrical Production (also known as a Play).  Where a TheatricalProduction can be of any genre, like a Comedy, Drama, etc.
@vholland Would you mind taking up this task and filling in the missing bits for TheaterEvent that are needed ?
#### new comment by 4692272 ####
As suggested in Issue #398, there are two changes required: adding genre and adding audience. We might as well do both at the same time.
</t>
  </si>
  <si>
    <t>Hash fragments and navigation for examples</t>
  </si>
  <si>
    <t xml:space="preserve">I have seen that the syntax for examples now seems to include a mechanism for indicating a name or ID for an example, as in #itemlist-1 
TYPES: #itemlist-1 BreadcrumbList, ItemList, ListItem, itemListElement, item, WebPage
We should do the following:
1. Document that feature somewhere.
2. Improve the navigation among examples in the HTML rendering, e.g. a list or menu to first select the type of example and then select the syntax.
3. Define and add persistent fragment URIs to all examples so that they can be referred to in discussions anywhere on the Web.
4. Maybe extend the mechanism to also define a name and description for each example because we currently have to put it in the comments, which creates redundancy (because it has to maintained in all syntaxes)
</t>
  </si>
  <si>
    <t xml:space="preserve">#### new comment by 170265 ####
Thanks for noticing! I'm leaning towards having examples in separate files, rather than mutate this ad-hoc format into some grotesque parody of SGML :) It would also help with running tools over all examples, and perhaps with translations too. Giving a simple ID to each example seemed a practical first step.
</t>
  </si>
  <si>
    <t>CSV download of all terms</t>
  </si>
  <si>
    <t xml:space="preserve">This is one part of #208, for CSV only. My goal here is to provide a replacement for the outdated CSV export on http://schema.rdfs.org/ as a step towards retiring that site. Does the following sound okay?
- Two files `/docs/all-classes.csv` and `/docs/all-properties.csv`
- Columns for the class file: `id`, `label`, `comment`, `ancestors`, `supertypes`, `subtypes`, `properties`
- Columns for the property file: `id`, `label`, `comment`, `domains`, `ranges`
- Simple space-separated lists for the multi-valued columns like `subtypes`
- Use `DataCache` like done for the full tree page
- Write the CSV using `csv.writer` (no external dependencies)
Should I work off of `sdo-gozer` or `sdo-scripts`?
</t>
  </si>
  <si>
    <t xml:space="preserve">#### new comment by 170265 ####
Thanks for looking into this :) sdo-scripts is pretty volatile right now as I'm implementing our extensions model, which adds a named layer to each triple. The changes there should be pretty straightforward though, so that is probably the best place to start. 
https://github.com/schemaorg/schemaorg/issues/208 has some rough code which might still work and help get you started. What you sketch sounds fine for now. Eventually we need to rationalize the machine views into a release/snapshot process. However having a simple "this is a live view of the data via CSV" would be useful right away to many parties I'm sure.
Besides classes and properties, there are also the enumerated values btw.
#### new comment by 92551 ####
Ok, so I will work off `sdo-scripts`, and also look into providing a CSV version of the enumerated values.
The CSV writer code used on schema.rdfs.org is here:
https://github.com/mhausenblas/schema-org-rdf/blob/master/scrapers/schema2csv.py
So the plan is to retrieve the data with a variant of the code from #208, generate CSV with a variant of the `schema2csv.py` code, and integrate that into `api.py`, including caching, in a similar way as done for the JSON-LD tree.
#### new comment by 170265 ####
@cygri - FYI sdo-scripts was merged into sdo-gozer which then shipped as schema.org v2.0. The current default branch is sdo-ganymede which will be our next release. #1 has links to plans for that...
#### new comment by 13315406 ####
I am in the process of building on the [vocabulary definition file downloads](http://schema.org/docs/developers.html#defs) released in 3.1 and @cygri's previous useful work, to introduce CSV formats that will address this issue and part of (#208).
I have 3 prototype .csv files (for Types, Properties, Enumeration values) for those more versed in things CSV than me, to view for legality of format, terms included (or not), file naming, and general “quality”.
Gist: https://gist.github.com/RichardWallis/5ab417fd01b3fd3e9b7ef2e845bff13c - _view in 'raw' to see the actual file formats._
The functionality to produce these was only run against the bib extension just to keep things small for now.
Comments, criticisms, etc. eagerly sort.
~Richard
#### new comment by 170265 ####
@gkellogg any thoughts?
#### new comment by 170265 ####
I wonder whether it is preferable to have list-valued cells, versus break those columns out into further tables (i.e. one for domainIncludes, with rows that pair one property ID to one type ID, etc.).
A commonsense / healthy sanity check could be making sure it can be parsed easily by e.g. Pandas in Python, and by D3 in JS.
#### new comment by 13315406 ####
If possible I think it would be good to keep as few files as possible - with one for domains, one for range, one for properties, one for subtypes, etc. it would get very confusing.
Not a comprehensive test but Excel (except for utf8 chars) and the gist importer seems to be happy with them.
Also noting an issue with these prototype files - properties file includes properties defined outside of the bib extension but referenced from within it.
#### new comment by 170265 ####
See http://webschemas.org/docs/developers.html for what we have currently. I just noticed the download form expands when you pick "CSV" to give Types, Properties and Enums as options.
#### new comment by 170265 ####
@RichardWallis - from a quick look at the current types CSV (didn't check the others) it seems as if newline characters are leaking into the CSV:
&gt; grep "Related actions:" ~/Desktop/all-layers-types.csv 
.... shows a lot of lines whose content is just `&lt;p&gt;Related actions:&lt;/p&gt;`.  One of these lines also has commas and quotes which don't seem to be escaped - `"http://schema.org/SendAction","SendAction","&lt;p&gt;The act of physically/electronically dispatching an object for transfer from an origin to a destination.Related actions:&lt;/p&gt;`. Are we publishing wellformed CSV?
#### new comment by 13315406 ####
We are publishing CSV using standard Python CSV libraries:
```writer = csv.writer(out,quoting=csv.QUOTE_ALL,lineterminator='\n')```
[Apparently](http://stackoverflow.com/questions/566052/can-you-encode-cr-lf-in-into-csv-files) newline characters are valid in fields so long as the field is surrounded by double quotes, which ours are.
Test loaded all-layers-types.csv into Excel  and it read OK.
#### new comment by 170265 ####
Do we have an open issue along lines of "separate our descriptions into full blurb (including markup etc.) and a short purely-textual paragraph"? I know there is a Python function that approximates this (with '...' truncation) but perhaps in the managed schema files we also need to evolve and make such a distinction explicit?
#### new comment by 13315406 ####
I do remember a suggestion that we have short/long descriptions, with a way of showing the full description in a call-out in the UI,  but that is different and I can't seem to find it now.
For this particular case are you suggesting stripping out all html formatting, but keeping full description text? - and newlines?
#### new comment by 13315406 ####
Note comment from @rtroncy on PR #402:
&gt; Naive suggestion: in the DOREMUS project, we have developed https://github.com/Guhogu/owl2csv which generates useful CSV documentation of any ontology, detailing the direct and inferred properties, etc. Several CSV files are generated, for all classes, properties. This could easily be adapted to take into account the schema.org specific constructs (e.g. domainInclude). cc @delahousse who is managing this project
I suggest we see how the introduction of the current csv export implementation is received/used/commentated on when it is released (in 3.2), then revisit this area if the need is clear.
</t>
  </si>
  <si>
    <t>no obvious base type for non-product physical things</t>
  </si>
  <si>
    <t xml:space="preserve">We should consider having a recommendation for how to describe physical things which might not necessarily be best considered members of Product.
</t>
  </si>
  <si>
    <t xml:space="preserve">#### new comment by 170265 ####
e.g. for use in describing photos, we can say x is a Photograph, is is about y, and y is a ... Product? Thing? What about a tree, or an aircraft, or (anything....).
#### new comment by 7320889 ####
Since I think in markup and not in abstracts, I wonder if I interpret your example correctly, do you mean something like this:
```
&lt;figure itemid="#SomeImage" itemscope itemtype="http://schema.org/ImageObject"&gt;
    &lt;img itemprop="image" src="http://example.com/some-image.jpg" alt="Some image alt"&gt;
    &lt;figcaption itemprop="caption"&gt;
        &lt;span itemprop="about" itemscope itemtype="http://schema.org/Thing"&gt;
            &lt;link itemprop="sameAs" href="http://www.wikidata.org/entity/Q10884"&gt;
            &lt;link itemprop="sameAs" href="http://dbpedia.org/resource/Tree"&gt;
            A spectacular photo of a &lt;span itemprop="name"&gt;Tree&lt;/span&gt;
        &lt;/span&gt;
    &lt;/figcaption&gt;
&lt;/figure&gt;
```
(or should the 'sameAs' properties be 'additionalType' in case of these external enumerations?)
#### new comment by 4714748 ####
&gt; "Dan Brickley" :e.g. for use in describing photos, we can say x is a Photograph, is is about y,
&gt; and y is a ... Product? Thing? What about a tree, or an aircraft, or (anything....).
Thing seems reasonable. Just as Person can be a fictional undead person, Thing can be an abstract concept. But I don't think we preclude it being an actual thing… 
#### new comment by 170265 ####
(to @jvandriel ) Yes, that's the general idea. If "Tree" is what RDF calls a type or class, you could use an additionalType property in Microdata. Within RDFa or JSON-LD you'd use @typeof or @type respectively.
Looking at http://www.wikidata.org/entity/Q10884 I see a subClassOf relation which indicates that the Wikidata (currently :) consider Q10884 to be a type. 
(to @chaals) Thing is absolutely fine. It is literally the most meaningless of types, harmless and dull. Q is whether physical things are interesting and coherent enough as a class that we'd name one, giving a clearer extension point for others to go much deeper into detail than we could.
#### new comment by 4714748 ####
I'm not sure that there is a reason to give physical things a class. (What about fictional physical things?)
#### new comment by 7691552 ####
One of the reasons for stretching Product to describe things that are not really products is the set of properties that come with it - height, depth, colour, width, weight, isSimilarTo.
Just using Thing, misses those benefits
I can see the attraction of some sort of PhysicalThing base class if it contained such properties.
Thing&gt;PhysicalThing: A Thing with Physical attributes, height, width, weight, etc. (Real or fictional)  For example a rock, an asteroid, an aeroplane, a molecule, or a fossil.
Properties: height, depth, colour, width, weight, isSimilarTo
Theoretically, Product could be a sub type of PhysicalThing
Also under such a proposal, it could be argued for a LivingThing subtype.
Thing&gt;PhysicalThing&gt;LivingThing: A Thing that is or was alive (Real or fictional)  For example a giraffe, a tree, a microbe, or a fish.
Properties:
~Richard
On 18 Mar 2015, at 12:16, chaals &lt;notifications@github.com&lt;mailto:notifications@github.com&gt;&gt; wrote:
I'm not sure that there is a reason to give physical things a class. (What about fictional physical things?)
—
Reply to this email directly or view it on GitHubhttps://github.com/schemaorg/schemaorg/issues/385#issuecomment-82944194.
#### new comment by 10659693 ####
schema:SomeProducts is also handy for recording the fact that someone has 3 copies of something in cases where the identifiers for each of them as schema:IndividualProduct haven’t been tracked down yet.
Jeff
#### new comment by 10659693 ####
I agree that physicality shouldn't be a requirement for expressing individuality.
#### new comment by 170265 ####
There are cultural heritage use cases from museums who can't describe their collections using schema.org currently. Related discussion: http://journal.code4lib.org/articles/6400
#### new comment by 6238879 ####
I am in the process of launching a Web site (http://www.somanyaircraft.com) that will publish photographs (and physical books) about aircraft. Specific aircraft types, to be exact (e.g., Douglas DC-3). When describing a photograph (residing on the Web site) or a book (that can be physically bought), we'd like to be able classify the content specifically (e.g., [this book](http://www.somanyaircraft.com/pubs/sma-001/) is about the DC-3 but I am not sure how to say that -- so far that page only has very minimal structured data).
We have a carefully curated in-house vocabulary of approx. 5000 aircraft types that we are thinking of using, but the question is "how?"... My current thinking is that if there was a base type we could extend that by ourselves. "Aircraft" could be a subclass of "Vehicle" (although that is a product and I am not sure what ramifications that has, e.g., if I talk about Boeing 787 _as a product_ will the Boeing lawyers have a problem with that?). Rather than extending "Aircraft", we could make instances of "Aircraft" and use an external code (referring to our vocabulary) to indicate which aircraft type it is.
Any thoughts?
#### new comment by 671238 ####
re: "Theoretically, Product could be a sub type of PhysicalThing"
No, because schema:Product includes intangible products, services (which are "happenings" in the conceptual sense), and product models, which are prototypes/ideals of a product or service and thus intangible.
Practically, you could use Product as the main type for all your use cases, afaiks. Products can be physical objects, which is why there are properties for weight etc., but they don't have to be. I think i have explained elsewhere in detail why we need a Product type with such an ambiguous semantics - mainly because most shops cannot reliable provide this distinction from their back-end databases.
#### new comment by 671238 ####
Dear Ora:
I would use 
foo:Picture1 a schema:Photograph;
    schema:about foo:Plane1.
foo:Plane1 a schema:Vehicle, http://www.productontology.org/id/Airplane ;
    schema:model &lt;your_namespace:Model1&gt;.
Plane1 would then be the individual plane depicted (e.g. one of the planes listed on http://www.dc3history.org/airworthysurvivors.html), and Model1 the make and model (Douglas DC-3). Formally, it would be a vehicle only, but with the hint to http://www.productontology.org/id/Airplane or any other, externally defined type, you can signal that it is actually an airplane.
So if we consider the airplane types individuals, which is perfectly in line with schema:ProductModel, you should be all set and -- not that that matters -- could even stay within OWL DL ;-
Of course, we could also model the plane as an instance of the plane model type, i.e. &lt;your_namespace:Model1&gt; would be a class, not an individual.
Martin
On 18 Mar 2015, at 21:02, Ora Lassila notifications@github.com wrote:
&gt; I am in the process of launching a Web site (http://www.somanyaircraft.com) that will publish photographs (and physical books) about aircraft. Specific aircraft types, to be exact (e.g., Douglas DC-3). When describing a photograph (residing on the Web site) or a book (that can be physically bought), we'd like to be able classify the content specifically (e.g., this book is about the DC-3 but I am not sure how to say that -- so far that page only has very minimal structured data).
&gt; 
&gt; We have a carefully curated in-house vocabulary of approx. 5000 aircraft types that we are thinking of using, but the question is "how?"... My current thinking is that if there was a base type we could extend that by ourselves. "Aircraft" could be a subclass of "Vehicle" (although that is a product and I am not sure what ramifications that has, e.g., if I talk about Boeing 787 as a product will the Boeing lawyers have a problem with that?). Rather than extending "Aircraft", we could make instances of "Aircraft" and use an external code (referring to our vocabulary) to indicate which aircraft type it is.
&gt; 
&gt; Any thoughts?
&gt; 
&gt; �
&gt; Reply to this email directly or view it on GitHub.
#### new comment by 6238879 ####
Martin, thanks.
FYI, the problem of what is a class and what is an instance has always bothered me. ;-) I'd prefer plane model types to be classes also...
-----Original Message-----
From: "Martin Hepp" notifications@github.com
Sent: ‎3/‎18/‎2015 18:59
To: "schemaorg/schemaorg" schemaorg@noreply.github.com
Cc: "Ora Lassila" ora@lassila.org
Subject: Re: [schemaorg] no obvious base type for non-product physical things(#385)
Dear Ora:
I would use 
foo:Picture1 a schema:Photograph;
schema:about foo:Plane1.
foo:Plane1 a schema:Vehicle, http://www.productontology.org/id/Airplane ;
schema:model &lt;your_namespace:Model1&gt;.
Plane1 would then be the individual plane depicted (e.g. one of the planes listed on http://www.dc3history.org/airworthysurvivors.html), and Model1 the make and model (Douglas DC-3). Formally, it would be a vehicle only, but with the hint to http://www.productontology.org/id/Airplane or any other, externally defined type, you can signal that it is actually an airplane.
So if we consider the airplane types individuals, which is perfectly in line with schema:ProductModel, you should be all set and -- not that that matters -- could even stay within OWL DL ;-
Of course, we could also model the plane as an instance of the plane model type, i.e. &lt;your_namespace:Model1&gt; would be a class, not an individual.
Martin
On 18 Mar 2015, at 21:02, Ora Lassila notifications@github.com wrote:
&gt; I am in the process of launching a Web site (http://www.somanyaircraft.com) that will publish photographs (and physical books) about aircraft. Specific aircraft types, to be exact (e.g., Douglas DC-3). When describing a photograph (residing on the Web site) or a book (that can be physically bought), we'd like to be able classify the content specifically (e.g., this book is about the DC-3 but I am not sure how to say that -- so far that page only has very minimal structured data).
&gt; 
&gt; We have a carefully curated in-house vocabulary of approx. 5000 aircraft types that we are thinking of using, but the question is "how?"... My current thinking is that if there was a base type we could extend that by ourselves. "Aircraft" could be a subclass of "Vehicle" (although that is a product and I am not sure what ramifications that has, e.g., if I talk about Boeing 787 as a product will the Boeing lawyers have a problem with that?). Rather than extending "Aircraft", we could make instances of "Aircraft" and use an external code (referring to our vocabulary) to indicate which aircraft type it is.
&gt; 
&gt; Any thoughts?
&gt; 
&gt; �
&gt; Reply to this email directly or view it on GitHub.
—
Reply to this email directly or view it on GitHub.
#### new comment by 671238 ####
Ora:
&gt; FYI, the problem of what is a class and what is an instance has always bothered me. ;-)
&gt; I know, this is why I hesitated to reply ;-)
&gt; 
&gt; I'd prefer plane model types to be classes also...
The reason why GoodRelations treats product models as instances is mainly that we want to describe them using the same properties as instances, because otherwise we need two properties for each characteristic - one for saying that a certain plane has certain weight, and one for saying that an instance of a certain make and model class will have a certain weight.
Also, if you think of it in an OWL way, modeling models as classes is problematic: Since classes are always approximations, no matter how many axioms you add for describing a model, there could still be an instance that meets all constraints of the class definition yet still is not a certain make and model. An OWL reasoner would however classify that instance under that class.
Of course, that is just history from the Semantic Web Middle Ages, where challenging the authority of OWL DL was a dangerous offense ;-)
Martin
&gt; -----Original Message-----
&gt; From: "Martin Hepp" notifications@github.com
&gt; Sent: ‎3/‎18/‎2015 18:59
&gt; To: "schemaorg/schemaorg" schemaorg@noreply.github.com
&gt; Cc: "Ora Lassila" ora@lassila.org
&gt; Subject: Re: [schemaorg] no obvious base type for non-product physical things(#385)
&gt; 
&gt; Dear Ora:
&gt; 
&gt; I would use 
&gt; 
&gt; foo:Picture1 a schema:Photograph;
&gt; schema:about foo:Plane1.
&gt; 
&gt; foo:Plane1 a schema:Vehicle, http://www.productontology.org/id/Airplane ;
&gt; schema:model &lt;your_namespace:Model1&gt;.
&gt; 
&gt; Plane1 would then be the individual plane depicted (e.g. one of the planes listed on http://www.dc3history.org/airworthysurvivors.html), and Model1 the make and model (Douglas DC-3). Formally, it would be a vehicle only, but with the hint to http://www.productontology.org/id/Airplane or any other, externally defined type, you can signal that it is actually an airplane.
&gt; 
&gt; So if we consider the airplane types individuals, which is perfectly in line with schema:ProductModel, you should be all set and -- not that that matters -- could even stay within OWL DL ;-
&gt; 
&gt; Of course, we could also model the plane as an instance of the plane model type, i.e. &lt;your_namespace:Model1&gt; would be a class, not an individual.
&gt; 
&gt; Martin
&gt; 
&gt; On 18 Mar 2015, at 21:02, Ora Lassila notifications@github.com wrote:
&gt; 
&gt; &gt; I am in the process of launching a Web site (http://www.somanyaircraft.com) that will publish photographs (and physical books) about aircraft. Specific aircraft types, to be exact (e.g., Douglas DC-3). When describing a photograph (residing on the Web site) or a book (that can be physically bought), we'd like to be able classify the content specifically (e.g., this book is about the DC-3 but I am not sure how to say that -- so far that page only has very minimal structured data).
&gt; &gt; 
&gt; &gt; We have a carefully curated in-house vocabulary of approx. 5000 aircraft types that we are thinking of using, but the question is "how?"... My current thinking is that if there was a base type we could extend that by ourselves. "Aircraft" could be a subclass of "Vehicle" (although that is a product and I am not sure what ramifications that has, e.g., if I talk about Boeing 787 as a product will the Boeing lawyers have a problem with that?). Rather than extending "Aircraft", we could make instances of "Aircraft" and use an external code (referring to our vocabulary) to indicate which aircraft type it is.
&gt; &gt; 
&gt; &gt; Any thoughts?
&gt; &gt; 
&gt; &gt; �
&gt; &gt; Reply to this email directly or view it on GitHub.
&gt; 
&gt; —
&gt; Reply to this email directly or view it on GitHub.
&gt; —
&gt; Reply to this email directly or view it on GitHub.
#### new comment by 6238879 ####
Also, what about SKOS...?
#### new comment by 671238 ####
Re SKOS: Do you mean to use SKOS relations to link photos and books to topics, or do you mean to build a thesaurus of airplane types in SKOS and use that to indicate the content of the works?
In general, I think modeling the airplane types as ProductModel, the actual airplanes as Product or better schema:IndividualProduct, and linking like
Photo -&gt; about -&gt; IndividualProduct -&gt; model ProductModel
works best.
#### new comment by 6238879 ####
I had been thinking of a thesaurus of aircraft types as a SKOS hierarchy. That's what we have now, in fact, but turning that into something else is not hard obviously.
</t>
  </si>
  <si>
    <t>Describe the funding of a person/project/creative work</t>
  </si>
  <si>
    <t xml:space="preserve">A schema (funder name, funder identifier, award number) for describing the funding of academic research and journal articles is published as part of [FundRef](http://help.crossref.org/fundref). 
It would be useful to have something similar - and more broadly applicable - in schema.org, to describe the funding of various things.
As an example:
- A `CreativeWork` would have one or more `funding`, the value of which is a `Funding`. 
- A `Funding` would have one or more `funder`, the value of which is one or more `Organisation` or  `Person`. 
- A `Funding` would have zero or more `awardNumber`, the value of which is text (e.g. an [NIH grant number](http://era.nih.gov/commons/commons-help/198.htm)).
- A `Funding` would have zero or more `startDate` and `endDate`.
To consider:
- Should the `funding` property be attached to the `CreativeWork`, the project, or each `Person`/contributor?
- When attached to a `Person`, should this include professional awards, such as fellowships, or employers?
</t>
  </si>
  <si>
    <t xml:space="preserve">#### new comment by 4714748 ####
The best example I can think of for noting people being funded are politicians, but there are certainly cases of both projects, and creative works they produce, being funded and wanting to acknowledge that funding.
#### new comment by 4714748 ####
For schema.org's purposes, if we do this I would be inclined to keep it pretty generic - i.e. `Thing` could have a `funder` (by the time we allow for organisations, people, documents, sculptures, projects and so on, I'm not sure what we gain by trying to think of the things that cannot be funded…
#### new comment by 986438 ####
@hubgit Your ideas are similar to mine in the past:  https://www.freebase.com/user/thadguidry/default_domain/grant_program?schema=
here's my past playground, you might find some interesting types and properties to explore:
https://www.freebase.com/user/thadguidry/default_domain
So I suggest that Grants be an extension of Schema.org and try to make it as generic as possible starting out.  It seems as if your data is aligned with a list of Grants.  So I would start with a basic Grant type that anyone at any organization could use (USA, Europe, etc).  After that then you can see the abstractions needed, and perhaps then create a higher type if needed for Fund (where a project can be funded by a Grant, or Online Funding Campaign, i.e. Kickstarter, Backme, etc., or Investment and then create those other types as well, if need be... OnlineCampaign, Investment, etc...)
Best of luck.
#### new comment by 14294 ####
I wonder if the existing [PayAction](http://schema.org/PayAction) would be appropriate (perhaps with an inverse property).
#### new comment by 5252362 ####
I would strongly prefer to stay away from putting everything on Thing.
Lets start with CreativeWork and Project (or something like that). We can
then proceed from there.
guha
On Fri, Mar 20, 2015 at 3:52 AM, chaals notifications@github.com wrote:
&gt; For schema.org's purposes, if we do this I would be inclined to keep it
&gt; pretty generic - i.e. Thing could have a funder (by the time we allow for
&gt; organisations, people, documents, sculptures, projects and so on, I'm not
&gt; sure what we gain by trying to think of the things that cannot be funded…
&gt; 
&gt; —
&gt; Reply to this email directly or view it on GitHub
&gt; https://github.com/schemaorg/schemaorg/issues/383#issuecomment-83985104.
#### new comment by 5252362 ####
In keeping with our desired naming convention, let us not have both Funding
and funding. Lets come up with different terms.
Further, the term 'Funding' is a bit too generic. Lets use something more
descriptive
guha
On Tue, Mar 17, 2015 at 7:05 AM, Alf Eaton notifications@github.com wrote:
&gt; A schema (funder name, funder identifier, award number) for describing the
&gt; funding of academic research and journal articles is published as part of
&gt; FundRef http://help.crossref.org/fundref.
&gt; 
&gt; It would be useful to have something similar - and more broadly applicable
&gt; - in schema.org, to describe the funding of various things.
&gt; 
&gt; As an example:
&gt; - A ScholarlyArticle would have one or more funding, the value of
&gt;   which is a Funding.
&gt; - A Funding would have one or more funder, the value of which is one
&gt;   or more Organisation or Person.
&gt; - A Funding would have zero or more awardNumber, the value of which is
&gt;   text (e.g. an NIH grant number
&gt;   http://era.nih.gov/commons/commons-help/198.htm).
&gt; 
&gt; To consider:
&gt; - Should the funding property be attached to the CreativeWork, the
&gt;   project, or each Person/contributor?
&gt; - When attached to a Person, should this include professional awards,
&gt;   such as fellowships, or employers?
&gt; 
&gt; —
&gt; Reply to this email directly or view it on GitHub
&gt; https://github.com/schemaorg/schemaorg/issues/383.
#### new comment by 5252362 ####
Yes. There is a whole domain around 'grants', which should cover all the
use cases you mention. Including some additional ones like donations. There
is quite a bit of interest in getting this kind of data made public
(especially the donation case).
guha
On Fri, Mar 20, 2015 at 8:37 AM, Thad Guidry notifications@github.com
wrote:
&gt; @hubgit https://github.com/hubgit Your ideas are similar to mine in the
&gt; past:
&gt; https://www.freebase.com/user/thadguidry/default_domain/grant_program?schema=
&gt; 
&gt; here's my past playground, you might find some interesting types and
&gt; properties to explore:
&gt; https://www.freebase.com/user/thadguidry/default_domain
&gt; 
&gt; So I suggest that Grants be an extension of Schema.org and try to make it
&gt; as generic as possible starting out. It seems as if your data is aligned
&gt; with a list of Grants. So I would start with a basic Grant type that anyone
&gt; at any organization could use (USA, Europe, etc). After that then you can
&gt; see the abstractions needed, and perhaps then create a higher type if
&gt; needed for Fund (where a project can be funded by a Grant, or Online
&gt; Funding Campaign, i.e. Kickstarter, Backme, etc., or Investment and then
&gt; create those other types as well, if need be... OnlineCampaign, Investment,
&gt; etc...)
&gt; 
&gt; Best of luck.
&gt; 
&gt; —
&gt; Reply to this email directly or view it on GitHub
&gt; https://github.com/schemaorg/schemaorg/issues/383#issuecomment-84051106.
#### new comment by 14294 ####
Exploring some terms (deliberately broad, to try to include all the possiblities):
- grant
- payment / Pay (agent, recipient, description, amount, start + end date)
- sponsor (in some fields implies "guarantor")
- backer
- funder / fund
- contributor (using Role)
Properties needed (see [PayAction](https://schema.org/PayAction)):
- donor/giver (agent)
- recipient
- start ± end date
- purpose / assistance type
- amount + currency (price)
- description
- award id / program number (local identifier)
- id (global identifier)
- program (larger body that the grant is part of)
- other roles (administrator, institution, etc)
#### new comment by 14294 ####
An experiment at giving grant donors a "contributor" role on the work:
``` yaml
[http://example.org/works/1]:
  type: CreativeWork
  contributor:
    - type: FundingRole
      roleName: "donor" # could be "sponsor", "backer", etc
      contributor:
        - type: Organization
          name: "Medical Research Council"
      award:
        - type: Grant
          awardId: "MRC123"
          startDate: 2014-01-01
          endDate: 2015-01-01
          recipient:
            - type: Person
              name: "Bob Smith"
```
In this example, `FundingRole` has an extra `award` property, which is a `Grant`, which has similar properties to a `PayAction`.
#### new comment by 14294 ####
An experiment at attaching the grant (with properties copied from `PayAction`) directly to the work:
``` yaml
[http://example.org/works/1]:
  type: CreativeWork
  funding:
    - type: Grant      
      awardId: "MRC123"
      startDate: 2014-01-01
      endDate: 2015-01-01
      agent:
        - type: Organization
          name: "Medical Research Council"
      recipient:
        - type: Person
          name: "Bob Smith"
```
#### new comment by 14294 ####
Question: Is `Grant` a generic enough name to cover all of the following (and more)?:
- Kickstarter backing
- Donations to a political party
- Research funding by a charity
- Sponsorship by a commercial organisation
- Charitable donations
- Venture capital
- Film production companies/record labels paying for production of a movie/album.
- Employer contributions to an employee's work on an open-source project.
#### new comment by 14294 ####
An experiment at using `PayAction` to attach a `Grant` to a `CreativeWork` (following the example of  `potentialAction` =&gt; `AssessAction` =&gt; `resultReview` =&gt; `Review` =&gt; `itemReviewed` =&gt; `CreativeWork`):
``` yaml
[http://example.org/works/1]:
  type: CreativeWork
  potentialAction:
    - type: PayAction
  funding:
    - type: Grant
      url: http://example.org/grants/1
[http://example.org/payments/1]:
  type: PayAction
  startDate: 2014-01-01
  endDate: 2015-01-01
  agent:
    - type: Organization
      name: "Medical Research Council"
  recipient:
    - type: Person
      name: "Bob Smith"
  resultGrant:
    - type: Grant
      url: http://example.org/grants/1
      awardId: "MRC123"
      itemFunded:
        - type: CreativeWork
          url: http://example.org/works/1
```
I quite like this example, except that there's no way of getting from the Grant to the agent and recipient. It seems like the properties of the grant should actually be properties of the PayAction (perhaps as a `GrantAction`), but then there's no `Grant` object to use in the reverse direction…
#### new comment by 1141327 ####
Another experiment leveraging [`sponsor`](http:schema.org/sponsor) and assuming that it would be reasonable to bump the domain of `sponsor` from `MedicalStudy` to `CreativeWork`:
```
{
  "@type": "ScholarlyArticle",
  "sponsor": { // bump domain to CreativeWork
    "@type": "SponsorRole", //subclass of schema:Role
    "sponsor": {
      "@type": "Organization"
    },
    "roleOffer": {
      "@type": "FundingSource", // subclass of schema:Offer
      "serialNumber": "grantId"
    },
    "startDate": "2015-01-01"
  }
}
```
#### new comment by 38491 ####
FWIW we use the experiment that @sballesteros describes over at [http://scholarly.vernacular.io/#funding](http://scholarly.vernacular.io/#funding).
#### new comment by 170265 ####
How about broadening http://schema.org/sponsor and also adding funder as a subproperty?
#### new comment by 14294 ####
`sponsor` sounds good to me - would it still need something like `SponsorRole` to attach the properties of the sponsorship to?
#### new comment by 11330577 ####
Here is a reference to support @sballesteros comment: http://ns.science.ai/ (about which I believe he may be an author). IOHO it is comprehensive approach to this thread topic and, importantly, is an extension to schema.org and the BIB extension https://bib.schema.org/. A presentation is here http://scholarly.vernacular.io/
#### new comment by 1141327 ####
yes, @darobin and I are maintaining [http://ns.science.ai/](http://ns.science.ai/)  . We also have [http://docx.science.ai](http://docx.science.ai) which contains multiple examples of how we use schema.org (and our little extension) in the context of scholarly publishing. In particular you can find example of funding statements (and the corresponding JSON-LD in the view collected data sections).
#### new comment by 6249596 ####
Hi,
came also across this issue and would have expected something roughly like this:
``` javascript
{
    "@type": "Corporation",
    "name": "Big Company",
    "fundingReceived": 3000000,
    "fundingReceivedCurrency": "USD",
    "funding": [
      {
        "@type": "FundingRound",
        "name": "Seed",
        "Lead Investor": {
          "@type": "Corporation",
          "name": "Big VC"
        },
        "fundingDate": "2014-01-01",
        "amount": 3000000,
        "amountCurrency": "USD",
        "investments": [
          {
            "@type": "Investment",
            "investmentType": "Convertible Note",
            "amount": 1000000,
            "amountCurrency": "USD",
            "investor": [
              {
                "@type": "Person",
                "name": "Rich Guy"
              },
              {
                "@type": "Person",
                "name": "Another Rich Guy"
              }
            ]
          },
          {
            "@type": "Investment",
            "investmentType": "Convertible Note",
            "amount": 2000000,
            "amountCurrency": "USD",
            "investor": {
              "@type": "Corporation",
              "name": "Big VC"
            }
          }
        ]
      }
    ]
  }
```
Some remarks:
-Think it is important to have somewhere the whole funding received amount because the often not every single amount of every investment is known only the full amount (therefor "fundingReceived")
-Not a big fan of the "fundingReceived" &amp; "fundingReceivedCurrency" on the "Corporation" but I think probably makes sense unless another type gets created to contain the whole funding for a company
-"funding" could either have directly "Investment" or the "FundingRound"
#### new comment by 13315406 ####
Using [MonetaryAmount](http://schema.org/MonetaryAmount) would work better eg:
``` javascript
        ....
         {
            "@type": "Investment",
            "investmentType": "Convertible Note",
            "amount": {
                   "@type": "MonetaryAmount",
                   "currency": "USD",
                   "value": "2000000"
            },
            "investor": {
              "@type": "Corporation",
              "name": "Big VC"
            }
```
#### new comment by 6249596 ####
Ah yes great, that is exactly what I was looking for! Much prettier! The same then for "fundingReceived". Thanks! 
#### new comment by 14294 ####
Noting that the [funder](https://schema.org/funder) property now exists, as a sub-property of `sponsor`. 
"A person or organization that supports (sponsors) something through some kind of financial contribution."
#### new comment by 1417033 ####
Following up from discussions in https://github.com/schemaorg/schemaorg/issues/1083, I think that http://schema.org/MonetaryAmount, suggested above, would work as supertype for Grant. 
(while there might be in kind contributions too, I think that MonetaryAmount would cover the most important aspects - NIH activity codes would help confirming this: http://grants.nih.gov/grants/funding/ac_search_results.htm)
Could also another property associating a CreativeWork (and in particular a Dataset for our use cases  from https://github.com/schemaorg/schemaorg/issues/1083) and a Grant also be added?
We have used 'acknowledges' in DATS (https://github.com/biocaddie/WG3-MetadataSpecifications/) but also fundedBy would work.
#### new comment by 1417033 ####
Previous comment follows this issue: https://github.com/schemaorg/schemaorg/issues/1196 (instead of https://github.com/schemaorg/schemaorg/issues/1083)
#### new comment by 160292 ####
We are using schema.org a lot in https://oerworldmap.org (https://github.com/hbz/oerworldmap) and had to add some funding information. In the end we decided to use the [ Funding, Research Administration and Projects Ontology ontology (FRAPO)](http://purl.org/cerif/frapo/) for this. If you want to extend schema.org in this direction, I recommend taking a look at how FRAPO handles things.
#### new comment by 986438 ####
I have a need to determine and say many things about something being Sponsored or Financed.
I think we have been shortsighted on sponsor and funder properties to only take in a "by whom".
Ideally, I'd like to see [sponsor](http://schema.org/sponsor) and [funder](http://schema.org/funder) take on new life as expecting more fuller Types of Sponsorship and Financed(or whatever)...then we can say many things about a CreativeWork, Event, Organization, or Person being sponsored or financed by whom, when, why, invested in, early-stage financed, etc.  instead of just only the current "by whom."
sponsor would be updated to "sponsored" that would have a new expected type of Sponsorship
funded would be updated to "financed" that would have expected Types of LoanorCredit and Investment ( breaking up the existing InvestmentorDeposit to separate Investment and Deposit Types to allow a more richer ecosystem that is coming around with the FIBO proposals.  See my comment about FinancialProduct https://github.com/schemaorg/schemaorg/issues/1253#issuecomment-314129955
#### new comment by 14294 ####
Given that [`funder`](http://schema.org/funder) and [`PayAction`](http://schema.org/PayAction) / [`DonateAction`](http://schema.org/DonateAction) already exist, is anything else needed here?
</t>
  </si>
  <si>
    <t>WebPage example does not use WebPage</t>
  </si>
  <si>
    <t xml:space="preserve">On:
http://schema.org/WebPage
We find this example (quoted is the "Without markup" tab)
&gt; How to Tie a Reef Knot
&gt; by John Doe
&gt; This article has been tweeted 1203 times and contains 78 user comments.
However, the class schema.org/WebPage is not employed in any of the examples:  not in the microdata, RDFa or JSON-LD tabs.  The only class employed is schema.org/Article (and the only relation that Article has to WebPage is that they're both types of CreativeWork).
Accordingly, this example should either be changed to use WebPage, or removed.  The only likely consequence of using an "example" for WebPage that does not include WebPage is to confuse users that look at the example.
</t>
  </si>
  <si>
    <t xml:space="preserve">#### new comment by 7320889 ####
Since @Aaranged started an example wishlist I'd like to add something to that.
In almost every use case I've encountered I've seen folks use the 'mainContentOfPage' property as if it's a 'mainEntity' property, meaning I've seen it be used in combination with types like Article, BlogPosting, Product, etc. but almost never have I seen it be used in combination with WebPageElement or it's subClasses.
Something I think finds it's origin in [a] lack of proper examples, and [b] lack of a 'mainEntity' property. So If a proper example get's written could please make sure it also contains an example of how one is supposed to use the 'mainContentOfPage' property?
#### new comment by 4692272 ####
Can we close this and take up mainContentOfPage and WebPageElement in another issue?
</t>
  </si>
  <si>
    <t>New 'difficulty' property for Recipe</t>
  </si>
  <si>
    <t xml:space="preserve">Many recipes websites label their recipes depending on the difficulty of elaboration, so this could be a new property for Recipe schema.
</t>
  </si>
  <si>
    <t xml:space="preserve">#### new comment by 4692272 ####
The term 'difficulty' might apply to a variety of things. Can we rename to something like 'recipeDifficulty' to avoid name collisions in the future?
#### new comment by 5252362 ####
I agree, but the concept of 'how difficult these instructions are to
follow' applies to a number of things. Whilst 'difficulty' is too
ambiguous, 'recipeDifficulty' is too specific. Can we do something that
covers all 'howDifficultTheseInstructionsAreToFollow' with a better name
than that?
thanks,
guha
On Mon, Mar 16, 2015 at 7:38 AM, vholland notifications@github.com wrote:
&gt; The term 'difficulty' might apply to a variety of things. Can we rename to
&gt; something like 'recipeDifficulty' to avoid name collisions in the future?
&gt; 
&gt; —
&gt; Reply to this email directly or view it on GitHub
&gt; https://github.com/schemaorg/schemaorg/pull/381#issuecomment-81704428.
#### new comment by 986438 ####
For recipes... I typically just count(verbs)...to get a taskDifficulty score.  Seems to work pretty good for my usage.  verbs like (bake, cover, mix, stuff, mash, grind, season, fry, toss, etc...)
#### new comment by 11459148 ####
When I thought about this new property I meant 'Recipe Dificculty'. I imagine this new property with three possible values: Easy, Intermediate and Difficult. Of course, is up to the user who marks up the content to use whatever he/she wants, but in order to limit its use I think it's probably better to find a way to use only 3 possible values.
I like the option 'taskDifficulty', because it can be used not only for 'Recipes', but more types, so it can be a property for an upper level like 'CreativeWork' or 'Thing', although I prefer it being exclusive to 'Recipe'.
#### new comment by 986438 ####
I want taskDifficulty (or an even better term 'difficultyRating') to not be
limited to an enum of 3 values of: Easy, Intermediate, and DIfficult.
I want support for a https://schema.org/PropertyValueSpecification
that way, we do not limit others but provide
I think difficultyRating might be a better choice on 2nd thought...subtle
alignment with AggregateRating and such which can later on aggregate the
most difficult and least difficult, etc...
#### new comment by 11459148 ####
You're right Thad. I agree with you. 'difficultyRating' could be a great solution.
#### new comment by 4692272 ####
I like 'difficultyRating'. Instructional sites are common. I can see eventually having a general TaskInstruction type that could use this property.
#### new comment by 986438 ####
Now we just need to decide...
Is a really great Recipe... one with a default difficultyRating of 1 or 5 ? :-)
I think the best recipes and styles are those around difficulty 2, like Jamie Oliver's 15 min quick recipes...a little effort and a lot of POW ! :-)
Seriously, we might want to look more at AggregateRating also... sorting out bestRating and worstRating.
Probably should not re-use those, but instead create new easiestRating and hardestRating properties underneath ?  Dunno.
Thoughts?
#### new comment by 4714748 ####
Well, assuming 1 means "only for experts with a well-equipped culinary laboratory and team" and 5 means "your 2-year-old can do it"…
difficultyRating looks good to me.
#### new comment by 11459148 ####
I like 'difficulty Rating' option, but, against chaals's opinion, I imagine 1 as easy and 5 as difficult. But, thinking on snippets, the thing here is that this rate cannot be shown as stars by search engines, so I think is imperative to find another option to indicate this type of rating, thus distancing of 'aggregateRating'. That's why my initial thought of this rating was word-based, using some scale from Easy to Difficult (or from very easy to very difficult), so snippets could only shown a word, something like:
Difficulty: Easy
Don't know. What do you think about it?
#### new comment by 4692272 ####
Perhaps we create a new schema.org/DifficultyRating similar to schema.org/Rating. The properties are something like:
easiestRating
mostDifficultRating
ratingValue
Someone looking to provide a single word could use ratingValue.
Someone looking to provide a rating on a 1-5 scale could tell us how to interpret 1 and 5.
#### new comment by 986438 ####
@sergioredondo  I agree that Stars might not be the best option to represent difficulty of tasks, recipes, etc.  The search engines can perhaps come up with a uniform symbol for this...let's let the industry choose that.
@vholland  Agreed on having ratingValue to hold text.
Agreed on schema.org/DifficultyRating (it will make publishers lives easier this way actually)
whatever you think is best for the property names, but I sorta prefer:
schema.org/DifficultyRating
- easiestRating
- hardestRating
- ratingValue
#### new comment by 11459148 ####
Ok, I think it could be the best option. 
Excuse me, but I'm a newbie here. What's the next step?
#### new comment by 15928741 ####
Just throwing this out, levelOfDifficulty - beginner, intermediate, advanced.
#### new comment by 618076 ####
This effort started nicely, but it seems to have died out. Re @sergioredondo's question, what can be done to further this initiative?
#### new comment by 986438 ####
@sergioredondo Can you add an additional example file that uses the
numbered steps form (rather than paragraph) for the
property="recipeInstructions"  We'll need to support both
​forms ​
and teach users how to do it.
​  Real Example here:
http://allrecipes.com/recipe/241398/honey-balsamic-chicken/​
#### new comment by 986438 ####
Once we have the other file example show numbered instructions...
I am +1 for getting this into Pending.
</t>
  </si>
  <si>
    <t>Representing VAT component of a price</t>
  </si>
  <si>
    <t xml:space="preserve">- There is currently no way to indicate the VAT portion of a PriceSpecification
- We do have a boolean http://schema.org/valueAddedTaxIncluded
- Most countries have a VAT system, http://en.wikipedia.org/wiki/Value-added_tax#Different_systems
- We should somehow make it possible to indicate how much of a price is from VAT
/cc @vholland 
</t>
  </si>
  <si>
    <t xml:space="preserve">#### new comment by 122287 ####
:clap: Great!
A few points (you have probably already thought of them):
- It's important to specify the VAT sum instead of VAT rate, since a single purchase may include items at different rates, i.e. `vatAmount: 123` instead of `vatRate: 0.1384`
- This should probably supersede the boolean (e.g. it can be deprecated)
- It may be useful to specifying VAT both at the item and aggregate level (the latter is most important).
#### new comment by 4714748 ####
+1 to Sandstrom
#### new comment by 170265 ####
Rescheduled for Q2. @vholland do you have a sense how close we are?
#### new comment by 4692272 ####
I was thinking something along the lines of @sandstrom's suggestion: a vatAmount. I think I could get something together to propose with examples after sdo-gozer.
#### new comment by 170265 ####
Thanks, that would be great. I'll leave it as Q2 for now. We'll need a codename for the next release soon btw...  how about sdo-tully? 
per http://ghostbusters.wikia.com/wiki/Louis_Tully QOTD "Who does your taxes...?"
#### new comment by 170265 ####
Ping - where are we with this? 
#### new comment by 671238 ####
We are almost one year older, wiser, and a few hairs have changed their colors to a grayish tone ;-)
Other than that, the issue is still pending...
#### new comment by 671238 ####
But in any case, we need something that can handle relative price components, like a percentage on the unit price. A quick fix like vatAmount won't help IMO. Maybe a new subtype of PriceSpecification like TaxSpecification with properties like
taxPercentage
applicableRegion
exemptRegions
We will also need a mechanism to link the tax to the price components. This can either be done by adding a taxInformation property that links PriceSpecifications to TaxSpecifications or Number, or by a
priceReference property to link to the price components that are subject to the tax.
If we opt for the second route, we should encourage the use http://sdo-hotels.appspot.com/CompoundPriceSpecification in such scenarios.
#### new comment by 122287 ####
Feel free to disagree with me, but would a relative tax percentage really be needed?
A `vatAmount` is enough to back out the vat percentage if needed[1].
If the total price is a compound of multiple items (with different rates) this won't work. In those cases a per-item price (with the vat amount) would work though. I assume it's already possible to specify prices both in aggregate and with per-item specificity.
---
Regarding regions, for invoice/receipt type data that wouldn't make a difference. The amount is what it is. Although some companies can be exempt from VAT (both incoming and outgoing), for example banks. They would simply set 0 on their outgoing invoices, and when they receive an invoice with VAT they will disregard the amount.
I'd strongly suggest to **not** include properties like `applicableRegion` or `exemptRegions`.
[1]  `vat-amount` / `(total – vat-amount)` = `vat-rate`
#### new comment by 122287 ####
@danbri @vholland what's the state on this?
This would be an awesome enhancement! ⛵️ 
#### new comment by 153391 ####
I found this issue looking for a way to include VAT information in the price specification.
It seems there is no way?
Would it be an idea to set `valueAddedTaxIncluded` on the `CompoundPriceSpecificiation` to `true` to indicate it includes VAT, then have the rule that there must be exactly one price component that also has this flag set to `true` to indicate that that component is the VAT part of the total price? As @sandstrom correctly remarks above, if you have the grand total and all components, calculating the VAT percentage is easy. If you need this kind of detail information on the item level, just include compound price specs for all items. Otherwise you can leave it to the top level.
**Example:**
```json
{
  "@context": "https://schema.org",
  "@type": "Product",
  "name": "Implement VAT for Structured Data",
  "offers": {
    "@type": "Offer",
    "priceSpecification": {
      "@type": "CompoundPriceSpecification",
      "name": "Price",
      "price": "121.00",
      "priceCurrency": "EUR",
      "valueAddedTaxIncluded": true,
      "priceComponent": [
        {
          "name": "Price excluding VAT",
          "price": "100.00",
          "valueAddedTaxIncluded": false
        },
        {
          "name": "VAT",
          "price": "21.00",
          "valueAddedTaxIncluded": true
        }
      ]
    }
  }
}
```
Simply creating the rule that:
* If a `CompoundPriceSpecification` has `valueAddedTaxIncluded` set to `true`, **AND**
* It includes exactly **ONE** `UnitPriceSpecification` in its `priceComponent` that also has `valueAddedTaxIncluded` set to `true`, **THEN**
* The `UnitPriceSpecification` with the `valueAddedTaxIncluded` set to `true` contains the VAT amount
would allow us to add VAT information in a structured way without having to change any schema. In fact just writing this down in the docs would probably be enough to create enough clarity to make this workable. Parsing should already work and if agents include this rule they will be able to find VAT amounts for prices easily. 
It's been over 2 years since this issue has been opened. VAT is an important part of e-commerce so it is pretty strange imho that we still have no good solution. It should be much higher priority I think.
In the meantime any advice on workarounds would be very useful. Would the above be a good workaround or does it go against (the spirit of) the current schema?
Since my client needs a solution ASAP I'm probably just going to implement it as I described, but it would be great if there would be some official guidance. Just a few words could be enough to steer implementers like myself onto the same path, so we don't end up with 101 different solutions to this common problem.
#### new comment by 153391 ####
@RichardWallis Any thoughts? I am asking you because I noticed you have 'issue closing powers'...  
#### new comment by 13315406 ####
@Download 
&gt; Simply creating the rule...
That is something that doesn't apply in Schema.org - we can suggest and provide examples, but there are [currently] no ways to enforce such rules.
Back to the issue in question...
Looking at [PriceSpecification](http://schema.org/CompoundPriceSpecification), which already contains the _valueAddedTaxIncluded_ property, would adding a _valueAddedTaxAmount_  property be a pragmatic solution.
If the _price_ property is used, the use of _valueAddedTaxIncluded_  and _valueAddedTaxAmount_  would make sense.  It however would be ambiguous if maxPrice &amp; minPrice are used.
So:
``` {
  "@context": "https://schema.org",
  "@type": "Product",
  "name": "Implement VAT for Structured Data",
  "offers": {
    "@type": "Offer",
    "priceSpecification": {
      "@type": "PriceSpecification",
      "name": "Price",
      "price": "121.00",
      "priceCurrency": "EUR",
      "valueAddedTaxIncluded": true,
      "valueAddedTaxAmount": "21.00"
    }
  }
}
```
or 
```
    "priceSpecification": {
      "@type": "PriceSpecification",
      "name": "Price",
      "price": "100.00",
      "priceCurrency": "EUR",
      "valueAddedTaxIncluded": false,
      "valueAddedTaxAmount": "21.00"
    }
```
#### new comment by 122287 ####
@RichardWallis Yes, that would do it.
Also, `valueAddedTaxIncluded` should be deprecated (the presence of `valueAddedTaxAmount` will itself signify the same thing as the boolean).
***
*While I think `valueAddedTaxAmount` works (and the name isn't that important, it's more important to get this into the spec) here are some other name suggestions for that field:*
- `vat`
- `vatAmount`
- `valueAddedTax`
- `valueAddedTaxAmount` (the original suggestion, above)
*A shorter name is easier to type and quicker to read.*
#### new comment by 13315406 ####
&gt; Also, valueAddedTaxIncluded should be deprecated 
You can only do that if there is a rule that a price always includes the VAT amount if stated - (see my above comment about rules)
#### new comment by 153391 ####
&gt; &gt; Simply creating the rule...
&gt; That is something that doesn't apply in Schema.org - we can suggest and provide examples, but there are [currently] no ways to enforce such rules.
Yes I get that. But since atm there is no real guidance at all, simply stating that 'this is the way we envision it should be used' would be pretty close to a rule. Not all rules need to be enforced to have value.
I think your example is a lot more concise than mine. That's a big plus! The downside is it introduces the concept of multiple prices in a single price specification, bypassing CompoundPriceSpecification. I envision more complex compound price specifications including discounts, fees etc. Value Added Tax would be just one of the many components of the total price. Like we see on invoices.
I had to make a decision for my client (deadline) so I went with what I proposed. But either way would be ok I think, as long as there is some clear guidance from schema.org so people can look up how it's supposed to work. In the end people will just be copy-pasting your examples and tweaking it. So if we set a good example, it will be followed.
Please don't deprecate anything. It's not worth the pain. There is no harm in an extra property. 
/rant on
I've seen the idea to deprecate stuff being proposed here on various issues. But please heed the lesson that W3C learned. This is the web. Deprecating stuff is nigh impossible. And not very productive either. All it ends up doing is invalidating stuff that will be around for years to come. Instead, try to document existing practices and add only the minimum of stuff needed to get things done that can't be done easily without a standards body being involved. W3C tried to deprecate `&lt;b&gt;` and `&lt;i&gt;`. After years of warnings/blog posts/flame wars about that stuff being deprecated it just came back in HTML5 because deprecating it had simply failed. If only we had spend that time on doing more productive things. The same with enforcing rules and schema validation etc. It just won't work. People will be copy-pasting code snippets with the deprecated stuff in it for years to come. Let's just add the minimum of stuff needed to get VAT to work in a sane way.
/rant off
</t>
  </si>
  <si>
    <t xml:space="preserve">Invalid HTML on "schema.org" schema pages. </t>
  </si>
  <si>
    <t xml:space="preserve">"http://schema.org/Thing" and its descendants are no longer valid HTML. This seems to have been broken in Q1-Q2 2014, based on archived versions in the Internet Archive. In particular, the list of "More Specific Types" uses "li" items which are no longer within a "ul".  (There's also an extra "/table" and a bogus "/span" tag in there.) This makes it harder to machine-process that data. 
I assume those pages are automatically generated from "https://github.com/schemaorg/schemaorg/blob/master/data/schema.rdfa", which was new in 2014, so this is probably just a bad template. 
W3C validation report: http://validator.w3.org/check?uri=http%3A%2F%2Fschema.org%2FThing&amp;charset=%28detect+automatically%29&amp;doctype=Inline&amp;group=0
</t>
  </si>
  <si>
    <t xml:space="preserve">#### new comment by 170265 ####
Thanks, yes we moved to a new codebase early last year. We ought to fix this, indeed...
#### new comment by 942608 ####
Thanks.  The RDFa version of the same data, "http://schema.org/docs/schema_org_rdfa.html" (which comes from  "https://github.com/schemaorg/schemaorg/blob/master/data/schema.rdfa") could also use some work. It's OK up until line 4536; then it gets weird. There are "href" attributes on "span" tags, starting at "action The movement the muscle generates." It looks like some schema of medical information in a similar, but not quite compatible, format was pasted in there. There's similar cut and paste trouble near "series" and "wikidoc". Some of this won't even parse properly as HTML5 in a browser.
Validator:
http://validator.w3.org/nu/?doc=http%3A%2F%2Fschema.org%2Fdocs%2Fschema_org_rdfa.html
#### new comment by 170265 ####
Thanks. Don't spend too much time on the schema.rdfa file's compatibility - in its current form it is an implementation detail.  It turned out not to be ideal to use RDFa for this, and we are looking into migration to JSON-LD anyway. But I need to integrate and test a decent parser for that first...
#### new comment by 1254848 ####
Could you folks please make Turtle an option.  
- It is simpler than rdf/a or json/ld
- It is a native graph language not a tree language like json or xml
- It is the one required common language in the linked data platform.
- It can be read by things old libraries 
  Tim
#### new comment by 4714748 ####
- reply@- notifications@  13.03.2015, 22:53, "Tim Berners-Lee" notifications@github.com:Could you folks please make Turtle an option.You mean getting a turtle version of information we have, or reading Turtle from pages (how)? cheers It is simpler than rdf/a or json/ldIt is a native graph language not a tree language like json or xmlIt is the one required common language in the linked data platform.It can be read by things old libraries Tim—Reply to this email directly or view it on GitHub.   --Charles McCathie Nevile - web standards - CTO Office, Yandexchaals@yandex-team.ru - - - Find more at http://yandex.com 
#### new comment by 942608 ####
I have no strong preference on format. Please pick something parseable and implement it. Thank you.
</t>
  </si>
  <si>
    <t xml:space="preserve">Add Report under Creative Work  </t>
  </si>
  <si>
    <t xml:space="preserve">Reports generated by governmental and non-governmental organizations are currently difficult to describe using schema.org, as they aren't a scholarly article, but don't really fit in anywhere else under CreativeWork either.  Report as a type under CreativeWork would give this common publication type an accurate description.  Properties for Report could be similar to that of Article, but would also include the report number, a key piece of metadata to describe reports.
- Report
  - reportBody (Text) The actual body of the report.
  - pagination (Text or Integer) Any description of pages that is not separated into pageStart and pageEnd; for example, "1-6, 9, 55" or "10-12, 46-49".
  - pageStart (Text or Integer) The page on which the work starts; for example "138" or "xvi".
  - pageEnd  (Text or Integer) The page on which the work ends; for example "138" or "xvi".
  - wordCount  (Integer) The number of words in the text of the Report.
  - reportNumber (Text or Integer) The number or other unique designator assigned to the Report by the publishing organization.
This is an example of a report that I am currently struggling to properly describe with schema.org- a Report CreativeWork type would immediately be put to use here:  http://pubs.er.usgs.gov/publication/sir20145235
</t>
  </si>
  <si>
    <t xml:space="preserve">#### new comment by 7691552 ####
Just an observation but would a Report not be just as well served by being a subtype of Article with one new property ‘reportNumber’.
Thing &gt; CreativeWork &gt; Article &gt; Report
~Richard
On 7 Mar 2015, at 00:35, jkreft-usgs &lt;notifications@github.com&lt;mailto:notifications@github.com&gt;&gt; wrote:
Reports generated by governmental and non-governmental organizations are currently difficult to describe using schema.orghttp://schema.org, as they aren't a scholarly article, but don't really fit in anywhere else under CreativeWork either. Report as a type under CreativeWork would give this common publication type an accurate description. Properties for Report could be similar to that of Article, but would also include the report number, a key piece of metadata to describe reports.
-   Report
  -   reportBody (Text) The actual body of the report.
  -   pagination (Text or Integer) Any description of pages that is not separated into pageStart and pageEnd; for example, "1-6, 9, 55" or "10-12, 46-49".
  -   pageStart (Text or Integer) The page on which the work starts; for example "138" or "xvi".
  -   pageEnd (Text or Integer) The page on which the work ends; for example "138" or "xvi".
  -   wordCount (Integer) The number of words in the text of the Report.
  -   reportNumber (Text or Integer) The number or other unique designator assigned to the Report by the publishing organization.
This is an example of a report that I am currently struggling to properly describe with schema.orghttp://schema.org\- a Report CreativeWork type would immediately be put to use here: http://pubs.er.usgs.gov/publication/sir20145235
—
Reply to this email directly or view it on GitHubhttps://github.com/schemaorg/schemaorg/issues/374.
#### new comment by 8128936 ####
Putting the report under Article would absolutely be one way to address this issue.  It doesn't completely address the highly heterogenous nature of reports (some are really closer to books and have ISBNs and chapters), but it would address a large portion of use-cases 
#### new comment by 170265 ####
We did not have a huge amount of discussion on this, but it is a reasonable idea and so @RichardWallis and I have merged this into the work-in-progress site build to see if it enjoys rough consensus in review.
#### new comment by 1143699 ####
Hi Dan,
Any chance you can also include "Glossary" with a Term, Definition, and
Reference (URL)?
Kind regards,
Frank M. Palinkas
Senior Technical Writer
Information Architect and Developer
Quixey, Inc., Mountain View, California
Mobile: +1 650 248 5315
Web page: https://github.com/fmpalinkas/web-accessibility-tutorials/wiki
On Tue, Jul 21, 2015 at 7:57 AM, Dan Brickley notifications@github.com
wrote:
&gt; We did not have a huge amount of discussion on this, but it is a
&gt; reasonable idea and so @RichardWallis https://github.com/RichardWallis
&gt; and I have merged this into the work-in-progress site build to see if it
&gt; enjoys rough consensus in review.
&gt; 
&gt; —
&gt; Reply to this email directly or view it on GitHub
&gt; https://github.com/schemaorg/schemaorg/issues/374#issuecomment-123359140
&gt; .
</t>
  </si>
  <si>
    <t>Proposal: Podcast and PodcastEpisode</t>
  </si>
  <si>
    <t xml:space="preserve">## Introduction
New schema types: **Podcast** and **PodcastEpisode**.
Podcasts are part of the common Internet slang for more than 10 years, they are everywhere, they are slowly becoming very popular, but they are not quite well represented by the Semantic Web.
So far, if anyone wanted to classify a podcast page, it suppose to use a generic “CreativeWork” type for the list of content and an “Episode” type for each instance. Expanding CreativeWork into “Podcast” type gives it the proper meaning, plus a few useful properties, and, specifying Episode into “PodcastEpisode” makes clear the difference between it and other episodes (RadioEpisode/TVEpisode).
## Podcast
### Definition:
A podcast, referring to a main theme containing a series of related sequential episodes.
### Inheritance
`Thing &gt; CreativeWork &gt; Podcast`
### Properties
| Property | Expected Type | Description |
| --- | --- | --- |
| `network` | Organization | An Organization specialized in provide or host a group of Podcasts, not only this one. “Directories” (like iTunes) does not qualify. |
| `category` | Text | The category of the Podcast. It is a good practice to follow the [taxonomy from iTunes](https://www.apple.com/itunes/podcasts/specs.html#category). |
| `rssFeed` | URL | RSS Feed URL. |
### Mapping from RSS "channel" sub-tags:
Just for reference:
| RSS Tag | Property | from |
| --- | --- | --- |
| `&lt;title&gt;` | name | Thing |
| `&lt;description&gt;` | description | Thing |
| `&lt;link&gt;` | url | Thing |
| `&lt;language&gt;` | inLanguage | CreativeWork |
| `&lt;copyright&gt;` | copyrightHolder | CreativeWork |
| `&lt;managingEditor&gt;` | editor | CreativeWork |
| `&lt;lastBuildDate&gt;` | dateModified | CreativeWork |
| `&lt;image&gt;` | image | Thing |
| `&lt;category&gt;` | category | Podcast |
| `&lt;itunes:author&gt;` | author | CreativeWork |
| `&lt;itunes:category&gt;` | category | Podcast |
| `&lt;itunes:image&gt;` | image | Thing |
| `&lt;itunes:explicit&gt;` | [not] isFamilyFriendly | CreativeWork |
| `&lt;itunes:owner&gt;` | accountablePerson | CreativeWork |
| `&lt;itunes:subtitle&gt;` | alternativeHeadline | CreativeWork |
| `&lt;itunes:summary&gt;` | text | CreativeWork |
| N/A | rssFeed | Podcast |
| N/A | network | Podcast |
### Notes
- The following `&lt;channel&gt;` sub-tags aren't mapped because they are implementation details:
  - `&lt;webMaster&gt;`
  - `&lt;generator&gt;`
  - `&lt;docs&gt;`
  - `&lt;ttl&gt;`
  - `&lt;itunes:block&gt;`
  - `&lt;itunes:complete&gt;`
  - `&lt;itunes:new-feed-url&gt;`
## PodcastEpisode
### Definition:
A podcast episode, referring to a single instance of multimedia content (audio or video).
### Inheritance
`Thing &gt; CreativeWork &gt; Episode &gt; PodcastEpisode`
### Properties
| Property | Expected Type | Description |
| --- | --- | --- |
| `podcast` | Podcast | The Podcast that contains this PodcastEpisode. |
| `guid` | Text | Permanent, case-sensitive "Globally Unique Identifier". |
| `category` | Text | The category of the PodcastEpisode (in case it differs from Podcast's category). It is a good practice to follow the [taxonomy from iTunes](https://www.apple.com/itunes/podcasts/specs.html#category). |
### Mapping from RSS "item" sub-tags:
Just for reference:
| RSS Tag | Property | from |
| --- | --- | --- |
| `&lt;title&gt;` | name | Thing |
| `&lt;description&gt;` | description | Thing |
| `&lt;link&gt;` | url | Thing |
| `&lt;guid&gt;` | guid | PodcastEpisode |
| `&lt;author&gt;` | author | CreativeWork |
| `&lt;pubDate&gt;` | datePublished | CreativeWork |
| `&lt;comments&gt;` | discussionUrl | CreativeWork |
| `&lt;enclosure&gt;` | associatedMedia | CreativeWork |
| `&lt;category&gt;` | category | PodcastEpisode |
| `&lt;itunes:author&gt;` | author | CreativeWork |
| `&lt;itunes:image&gt;` | image | Thing |
| `&lt;itunes:duration&gt;` | timeRequired | CreativeWork |
| `&lt;itunes:explicit&gt;` | [not] isFamilyFriendly | CreativeWork |
| `&lt;itunes:order&gt;` | episodeNumber | Episode |
| `&lt;itunes:subtitle&gt;` | alternativeHeadline | CreativeWork |
| `&lt;itunes:summary&gt;` | text | CreativeWork |
| N/A | podcast | PodcastEpisode |
### Notes
- The following `&lt;item&gt;` sub-tags aren't mapped because they are implementation details:
  - `&lt;itunes:block&gt;`
  - `&lt;itunes:isClosedCaptioned&gt;`
## Example
Adapted from [http://www.relay.fm/inquisitive/27](http://www.relay.fm/inquisitive/27).
### Without Markup
``` html
&lt;div class="show__description"&gt;
  &lt;img src="https://.../inquisitive_artwork.png"&gt;
  &lt;h2&gt;&lt;a href="http://www.relay.fm/inquisitive"&gt;&lt;span&gt;Inquisitive&lt;/span&gt;&lt;/a&gt;&lt;/h2&gt;
  &lt;h3&gt;
    &lt;p&gt;
      Inquisitive is a show for the naturally curious.
      Each week, Myke Hurley takes a look at what makes creative
      people successful and what steps they have taken to get there.
    &lt;/p&gt;
  &lt;/h3&gt;
  &lt;h5&gt;Subscribe&lt;/h5&gt;
  &lt;ul&gt;
    &lt;li&gt;&lt;a href="http://www.relay.fm//inquisitive/feed"&gt;RSS&lt;/a&gt;&lt;/li&gt;
    &lt;li&gt;&lt;a href="https://itunes.apple.com/us/podcast/id909109678"&gt;iTunes&lt;/a&gt;&lt;/li&gt;
  &lt;/ul&gt;
  &lt;h5&gt;Hosted By&lt;spam&gt;Myke Hurley&lt;/span&gt;&lt;/h5&gt;
&lt;/div&gt;
&lt;div class="episode__entry"&gt;
  &lt;h2&gt;
    &lt;a href="http://www.relay.fm/inquisitive/27"&gt;
      &lt;span&gt;#27: Behind the App #1: History&lt;/span&gt;
    &lt;/a&gt;
  &lt;/h2&gt;
  &lt;small&gt;February 18th, 2015&lt;/small&gt;
  &lt;small&gt;37 minutes&lt;/small&gt;
  &lt;p&gt;
    In the first episode of “Behind the App”, a special series of
    Inquisitive, we take a look at the beginnings of iOS app development,
    by focusing on the introduction of the iPhone and the App Store.
  &lt;/p&gt;
  &lt;p&gt;
    Download:
    &lt;a href="http://.../Inquisitive_027.mp3"&gt;MP3 (25.75 MB)&lt;/a&gt;
  &lt;/p&gt;
&lt;/div&gt;
```
### Microdata
``` html
&lt;div itemscope itemtype="http://schema.org/Podcast" class="show__description"&gt;
  &lt;img itemprop="image" src="https://.../inquisitive_artwork.png"&gt;
  &lt;h2&gt;
    &lt;a itemprop="url" href="http://www.relay.fm/inquisitive"&gt;
      &lt;span itemprop="name"&gt;Inquisitive&lt;/span&gt;
    &lt;/a&gt;
  &lt;/h2&gt;
  &lt;h3&gt;
    &lt;p itemprop="description"&gt;
      Inquisitive is a show for the naturally curious.
      Each week, Myke Hurley takes a look at what makes creative
      people successful and what steps they have taken to get there.
    &lt;/p&gt;
  &lt;/h3&gt;
  &lt;h5&gt;Subscribe&lt;/h5&gt;
  &lt;ul&gt;
    &lt;li&gt;&lt;a itemprop="rssFeed"
        href="http://www.relay.fm//inquisitive/feed"&gt;RSS&lt;/a&gt;&lt;/li&gt;
    &lt;li&gt;&lt;a href="https://itunes.apple.com/us/podcast/id909109678"&gt;iTunes&lt;/a&gt;&lt;/li&gt;
  &lt;/ul&gt;
  &lt;h5&gt;Hosted By&lt;spam itemprop="author" &gt;Myke Hurley&lt;/span&gt;&lt;/h5&gt;
&lt;/div&gt;
&lt;div itemscope itemtype="http://schema.org/PodcastEpisode"  class="episode__entry"&gt;
  &lt;h2&gt;
    &lt;a itemprop="url" href="http://www.relay.fm/inquisitive/27"&gt;
      &lt;span itemprop="name"&gt;#27: Behind the App #1: History&lt;/span&gt;
    &lt;/a&gt;
  &lt;/h2&gt;
  &lt;small itemprop="datePublished" datetime="2015-02-18"&gt;February 18th, 2015&lt;/small&gt;
  &lt;small itemprop="duration" datetime="PT27M"&gt;37 minutes&lt;/small&gt;
  &lt;p itemprop="description"&gt;
    In the first episode of “Behind the App”, a special series of
    Inquisitive, we take a look at the beginnings of iOS app development,
    by focusing on the introduction of the iPhone and the App Store.
  &lt;/p&gt;
  &lt;p itemprop="associatedMedia" itemscope itemtype="http://schema.org/MediaObject"&gt;
    Download:
    &lt;a itemprop="contentUrl" href="http://.../Inquisitive_027.mp3"&gt;
      MP3 (&lt;span itemprop="contentSize"&gt;25.75 MB&lt;/span&gt;)
    &lt;/a&gt;
  &lt;/p&gt;
&lt;/div&gt;
```
</t>
  </si>
  <si>
    <t xml:space="preserve">#### new comment by 4714748 ####
I'm not convinced by the `category` property. Being able to link to a popular online store is handy, but baking a particular one into schema.org doesn't feel right - there are a lot of subject classification schemes, and apart from anything else I don't find Apple's terribly good, so I would suggest using `about` for now (while letting people add the itunes category or their own equivalent, if they are using RDFa or JSON-LD to mix vocabs.
Same for `network` - I am not sure what it does beyond `publisher`.
And for `guid` I am just sceptical we need it. I note it isn't in the examples, and I am not sure what we would use as a best practice value. I suspect we can rely on existing identification instead.
Beyond that, the proposal itself seems rational. The other approach would be to explicitly state that we think podcasts are the same as radio (which is how I think of them - I also listen to as much radio streamed over the net as I do AM or FM broadcasts of audio signals), and just say "use the radio properties".
Thoughts?
#### new comment by 4692272 ####
I agree with @chaals re: network and category. CreativeWork already has a "genre" property. You could use that.
If you change your hierarchy a bit to Thing &gt; CreativeWork &gt; Series &gt; Podcast, you could use the existing properties to link up the Episodes to the Series, so you would not need the "podcast" property.
#### new comment by 7320889 ####
In regards to: _guid : Text : Permanent, case-sensitive "Globally Unique Identifier"._
Wouldn't that be the same as using @itemid, @resource or @id?
#### new comment by 7691552 ####
On 20 Mar 2015, at 11:59, chaals &lt;notifications@github.com&lt;mailto:notifications@github.com&gt;&gt; wrote:
I'm not convinced by the category property. Being able to link to a popular online store is handy, but baking a particular one into schema.orghttp://schema.org doesn't feel right - there are a lot of subject classification schemes, and apart from anything else I don't find Apple's terribly good, so I would suggest using about for now
Agree  - don’t see the special case here that is made just for Podcasts.  Using about to reference a value in a classification scheme(s) seems to be OK for most other CreativeWorks
(while letting people add the itunes category or their own equivalent, if they are using RDFa or JSON-LD to mix vocabs.
Same for network - I am not sure what it does beyond publisher.
Neither do I - its just the publishing organisation.
And for guid I am just sceptical we need it. I note it isn't in the examples, and I am not sure what we would use as a best practice value. I suspect we can rely on existing identification instead.
Yes surely the URI of the of the description is the globally unique ID.
Beyond that, the proposal itself seems rational. The other approach would be to explicitly state that we think podcasts are the same as radio (which is how I think of them - I also listen to as much radio streamed over the net as I do AM or FM broadcasts of audio signals), and just say "use the radio properties".
I have some sympathy with this approach - it feels a bit like needing an AudioSeries Type to be a super type for RadioSeries and a new PodcastSeries - then Episode would work for both.
~Richard
Thoughts?
—
Reply to this email directly or view it on GitHubhttps://github.com/schemaorg/schemaorg/issues/373#issuecomment-83993359.
#### new comment by 236879 ####
@chaals
About `category`: I agree about not recommend the Apple’s list, but lets keep it a open field and assume the Apple-based ones as legal values, since it is a “de-facto” standard in the podcast world.
About `network`: it IS a publisher, I didn’t notice when I was writing the proposal, I agree about omit this field.
@chaals / @jvandriel / @Dataliberate
About `guid`: must podcasts just use the episode page URL as am identifier, in this case it is the same as the `url` field. Some documentation recommend the use of UUIDs, but nobody actually uses it, I could not find an example different from `url`. I’m ok about omitting it as well
@vholland / @Dataliberate
The only extra fields Series give to CreativeWork are `startDate`and `endDate`,  and podcasts usually don’t have these concepts, there are cases of podcasts paused by years that just restart. Also the other children of Series (BookSeries, MovieSeries…) don’t behave like a Podcast. I think it makes more sense to keep a child of CreativeWork.
TL:DR:
- No formal Apple recommendation for category, but keep as a open field;
- Out with network in Podcast, prefer publisher;
- Out with guid in PodcastEpisode, url does the trick;
- Keep Podcast as a child of CreativeWork.
Thoughts?
#### new comment by 4714748 ####
I think, as Richard suggested, that `about` would work instead of `category` - but there is no reason not to use the apple scheme in that, and it would make a reasonable example.
#### new comment by 5252362 ####
We should collect some data.
If indeed podcasts are described using a certain categorization scheme,
given that describing podcasts is right in the middle of our charter, we
should create a relation for that categorization scheme.
guha
On Fri, Mar 20, 2015 at 8:43 AM, chaals notifications@github.com wrote:
&gt; I think, as Richard suggested, that about would work instead of category
&gt; - but there is no reason not to use the apple scheme in that, and it would
&gt;   make a reasonable example.
&gt; 
&gt; —
&gt; Reply to this email directly or view it on GitHub
&gt; https://github.com/schemaorg/schemaorg/issues/373#issuecomment-84052230.
#### new comment by 236879 ####
@chaals / @rvguha
**Personally**, I don't care too much about what categories to use, I'm way more concern about simply **have** the Podcast/PodcastEpisode schemes. But, putting personal opinions aside, I made some research about the categories, I hope it helps the discussion:
The podcast sites themselves usually don’t use categorization other than the internal categories of the site or blog, but podcast directories tend to follow the Apple convention, sometimes even down to the sub-categories, a quick googling got me these examples:
- podcastdirectory.com
  - [List of categories and sub-categories](http://www.podcastdirectory.com/)
  - [Podcast page: category breadcrumb on the left sidebar](http://www.podcastdirectory.com/podcasts/microbeworld-video-27859.html)
- learnoutloud.com
  - [List of categories](http://www.learnoutloud.com/Podcast-Directory)
  - [Podcast page: category breadcrumb on the top](http://www.learnoutloud.com/Podcast-Directory/History/-/Serial-Podcast/78735)
- ipodder.org
  - [List of categories](http://www.ipodder.org/directory/4/podcasts)
  - [Podcast page: category breadcrumb on the top](http://www.ipodder.org/p/A-Buddhist-Podcast)
For reference, [Apple's list is here](https://www.apple.com/itunes/podcasts/specs.html) (at the end of the page).
I can say that Apple's categorization "it's a thing"! Apple was the first to try to put some other in the podcast chaos about 10 years ago; their patterns stuck and were copied by many other directories after that.
#### new comment by 581406 ####
Any progress on this?
#### new comment by 236879 ####
@dhilowitz, the maintainers of the project commented on my initial proposal, I am waiting on their opinion about the Apple's category list (see above), but they are deliberating on this for months... I think I could just try my luck with a pull request!
#### new comment by 5252362 ####
Just as an FYI, all deliberations, if any, take place on this list. So, if
you don't see any, there hasn't been any.
guha
On Fri, Oct 2, 2015 at 9:23 AM, Ronaldo Ferreira notifications@github.com
wrote:
&gt; @dhilowitz https://github.com/dhilowitz, the maintainers of the project
&gt; commented on my initial proposal, I am waiting on their opinion about the
&gt; Apple's category list (see above), but they are deliberating on this for
&gt; months... I think I could just try my luck with a pull request!
&gt; 
&gt; —
&gt; Reply to this email directly or view it on GitHub
&gt; https://github.com/schemaorg/schemaorg/issues/373#issuecomment-145078168
&gt; .
#### new comment by 6901294 ####
I think `rssFeed` should be renamed to `feed` (or `webFeed`, if `feed` would be too ambiguous); making it technology-neutral (ref. [Atom](https://en.wikipedia.org/wiki/Atom_%28standard%29), [Web feed](https://en.wikipedia.org/wiki/Web_feed)).
#### new comment by 236879 ####
@unor, I agree! ...just `feed` is more elegant and doesn't look to collide with any other schema.
#### new comment by 5252362 ####
feed is too ambiguous.
I prefer rssFeed, but may be biased.
guha
On Tue, Oct 6, 2015 at 6:46 PM, Ronaldo Ferreira notifications@github.com
wrote:
&gt; @unor https://github.com/unor, I agree! ...just feed is more elegant
&gt; and doesn't look to collide with any other schema.
&gt; 
&gt; —
&gt; Reply to this email directly or view it on GitHub
&gt; https://github.com/schemaorg/schemaorg/issues/373#issuecomment-146054156
&gt; .
#### new comment by 236879 ####
@unor, @rvguha: in podcast lingo, "feed" and "rss" are used interchangeably. Both `rssFeed` and `feed` make sense, it just a matter of choose between implicit vs explicit; is there any similar case solved in other schemas to use as reference?
#### new comment by 4714748 ####
Agree that feed is way too ambiguous for schema.
Why doesn't isPartOf cover this use case?
(sleepy, so the answer might be obvious…)
#### new comment by 236879 ####
@chaals 
From the definition: "isPartOf" - Indicates a CreativeWork that this CreativeWork is (in some sense) part of.
https://schema.org/isPartOf
I don't thing the feed itself is another "CreativeWork", it is just an already machine-readable alternative representation.
#### new comment by 4714748 ####
I'm not sure isPartOf is right, but I don't think "feed" is either. Not just because the name is too generic for the concept we are using here as specific to podcasts - the concept is more general... Perhaps we shuld look at the stuff for serial publication including TV series etc.
A feed _is_ a creative work, in the same way an exhibition, blog (as distinct from blogpost) or an album is.
Schema should not get all FRBR in describing the intricate relationships between different manifestations of works and collections (inter alia, because FRBR already does it ;) ). But we should handle basics in a rational way instead of having parallel silos, if we can.
#### new comment by 4692272 ####
+1 for rssFeed to future proof against other types of feeds.
Why do we need guid? It seems "@id" or itemid as appropriate in the markup?
If Podcast is a subtype of http://schema.org/CreativeWorkSeries, we already have the link from Podcast to PodcastEpisode without introducing new properties. We could also reuse http://schema.org/publisher to avoid adding "network".
#### new comment by 236879 ####
Putting all the comments together, I think we got a simpler specification:
- No longer `Podcast.network` (use CreativeWork.publisher instead).
- No longer `PodcastEpisode.guid` (omitted).
- Attribute `category` is open-ended, there is no formal recommendation to use Apple's taxonomy, although probably the podcasts tend to use it anyway.
What do you all think?
## Podcast:
`Thing &gt; CreativeWork &gt; Podcast`
- `rssFeed`: URL
- `category`: Text
## PodcastEpisode
`Thing &gt; CreativeWork &gt; Episode &gt; PodcastEpisode`
- `podcast`: Podcast
- `category`: Text
#### new comment by 3696968 ####
+1
#### new comment by 6867357 ####
+1
#### new comment by 539338 ####
What are the next steps here? Is this proposal still planned or abandoned?
#### new comment by 236879 ####
I didn't find a contributing guide, I don't know if just need to send a PR or do anything else before.
#### new comment by 231361 ####
Hi, I'm pretty interested in this. Is there some procedure to move this on? I'm happy to do some legwork if someone can point me in the right direction.
#### new comment by 236879 ####
It is probably just a matter of editing the `/data/schema.rdfa` file, but I'm not familiar with this format, so I have no way properly test it before create a PR.
#### new comment by 231361 ####
Is there like, no one who runs this repo who can answer this question?
#### new comment by 13315406 ####
In principle - submit a Pull Request, of vocab changes accompanied by examples, for consideration in an upcoming release.  You may want to do this in files named _issue-373.rdfa_ and _issue-373-examples.txt_ instead of submitting edits to the main schema.rdfa and examples.txt. This also helps if the proposal is initially placed in the [pending area](http://pending.schema.org/).
In practice - you may find the following "schema.org in practice" articles: [part 1](http://dataliberate.com/2016/02/10/evolving-schema-org-in-practice-pt1-the-bits-and-pieces/), [2](http://dataliberate.com/2016/02/25/evolving-schema-org-in-practice-pt2-working-within-the-vocabulary/), and [3](http://dataliberate.com/2016/03/01/evolving-schema-org-in-practice-pt3-choosing-where-to-extend/), a help in how you can try/test things locally, and the [HowWeWork](http://schema.org/docs/howwework.html) document for general background. 
~Richard
#### new comment by 236879 ####
@RichardWallis you just wrote a perfect draft for a `CONTRIBUTING.md` file! :)
#### new comment by 31902357 ####
@Racum Echoing all those expressing more and more interest in this becoming part of the schema landscape. Any update on your submission @Racum?
#### new comment by 4692272 ####
I still think a Podcast should be a subclass of schema.org/CreativeWorkSeries so you can link individual episodes to the podcast as a whole.
#### new comment by 1033730 ####
@vholland Did you mean something like `PostcastSeries` for that `CreativeWorkSeries` subclass, or are you thinking that `Postcast` itself is a `CreativeWorkSeries`?  And if the latter, what would the type be for an individual podcast?
#### new comment by 4692272 ####
I was thinking the type schema.org/Podcast would be a subclass of schema.org/CreativeWorkSeries. This keeps it consistent so _This American Life_ is a series whether you are discussing the radio series or the modern podcast version.
An individual "podcast" would be a PodcastEpisode as described above. As an example _This American Life 625: Essay B_ is an episode.
I am aware that some podcast series will have only a single episode.
#### new comment by 13315406 ####
To avoid confusion  would they not be better as PodcastSeries and PodcastEpisode?
#### new comment by 4692272 ####
@RichardWallis Those names sound good to me
</t>
  </si>
  <si>
    <t>Add LongDate and LongDuration DataType's</t>
  </si>
  <si>
    <t xml:space="preserve">To replace  http://schema.org/Date when time units can't be translated to [ISO 8601](https://en.wikipedia.org/wiki/ISO_8601) ones.
`LongDate`  is a "point in geological time" or "point in astronomical time", etc.  Is to accomodate scientifically (see Geology standards, Archeology standars, etc.) valid time units and more flexible syntax representation.
`LongDuration` have the same semantic of a result in a `LongDate` _difference_ operation. 
---
See also #242, "mechanism for describing uncertain dates", for "cloudy points in time".
</t>
  </si>
  <si>
    <t>Inverse property: agent</t>
  </si>
  <si>
    <t xml:space="preserve">The "agent" of an "Action" has no invese property in "Person".
Extending the definition of "performerIn" to "Event or Action" might resolve the problem.
</t>
  </si>
  <si>
    <t>Add vocab to support description of Weather</t>
  </si>
  <si>
    <t>There was an incomplete proposal for Weather schemas, originally from a team at Microsoft. A rough draft is in W3C mercurial repo, https://dvcs.w3.org/hg/webschema/file/b4c3ad199322/schema.org/ext/weatherforecast.html but deserves recording here and revisiting as the topic comes up periodically.
What levels of detail for weather data are interesting?
- raw sensor metrics
  - consumer-oriented predictions
  - umbrellaNeededToday?
See also https://github.com/w3c/csvw/blob/gh-pages/examples/rdf-data-cube-example.md which examines datacube/csvw representations for weather datasets.</t>
  </si>
  <si>
    <t xml:space="preserve">#### new comment by 4714748 ####
If we model forecasts as events, we can reduce a fair bit of the weight of this - there are lots of things we would inherit instead of repeating...
#### new comment by 170265 ####
/cc Jeremy Tandy @6a6d74
#### new comment by 2519144 ####
(thanks - I see the draft proposal)
#### new comment by 170265 ####
Saving an URL from chat w/ @6a6d74 - http://codes.wmo.int/common/quantity-kind
#### new comment by 671238 ####
@danbri I think the codes from that link could be integrated into schema:QuantitativeValue easily - e.g.  by using the URLs of a unit (like http://codes.wmo.int/common/quantity-kind/_aerodromeMaximumWindGustSpeed)  with http://schema.org/unitCode or by defining a prefix for the local name, like wmo:.
#### new comment by 2519144 ####
(disclosure: I work for [Met Office](http://www.metoffice.gov.uk))
Way back in Feb @danbri asked "what levels of weather data are interesting?" - citing everything from raw sensor metrics to decision support (e.g. do I need my umbrella today?).
My gut feeling is that the sweet spot is the provision of a bunch of quantitative values for common weather properties at a given location and time (or time interval).
This is typical of weather forecasts published on the web - I see this kind of information provided by many people, from National Meteorological Services such as my organisation ([Met Office](http://www.metoffice.gov.uk)), to media organisations (such as [BBC](http://www.bbc.co.uk/weather/)) and commercial weather service providers (such as [Weather Company](http://uk.weather.com/weather/today/)).
Also, I note that @danbri used the term “weather data”. I think we should be talking about both _forecasts_ (future conditions) and _observations_ (past conditions).
My assumption is that most people just want to know what the weather is going to be (or was) without needing to know how those numbers were determined.
For those “power users” there are a number of rich semantic models that could be used to describe how the data was created. Examples include the [Semantic Sensor Network Ontology](http://www.w3.org/2005/Incubator/ssn/ssnx/ssn). This kind of information is vital for applications like climate science where one needs to know what kind of procedure was used, what kind of sensor was used, how that sensor was calibrated etc.  
For the rest of us, it’s probably good enough just to have the values of the weather properties themselves and infer the quality of those values by way of which organisation published them. If we considered the ‘weather report’ as a [CreativeWork](http://schema.org/CreativeWork) then the property [isBasedOnUrl](http://schema.org/isBasedOnUrl) provides a candidate mechanism to refer from the simple “weather report” view to the rich structured data (so long as that structured data is _also_ published on the web!).
I mentioned _quality_ just now - and that we often infer this based on where something came from (e.g. the publishing organisation) … I suppose that it’s a bit like choosing a particular brand when buying new tyres for your car; there’s an implicit assumption that some tyres are better than others. 
Once again, if we consider the weather report (or collection of weather reports) as a [CreativeWork](http://schema.org/CreativeWork), we can use terms such as [publisher](http://schema.org/publisher) to attribute the source organisation. Similarly, we can use [license](http://schema.org/license) to inform people about conditions of use (e.g. [OGL](http://www.nationalarchives.gov.uk/doc/open-government-licence/version/3/)).
Let’s start by looking at some examples - both taken from existing Met Office services.
- Most recent weather observations (24-hours) for Filton (South Gloucestershire - and the closest observation site to Bristol) with data provided at 1-hourly intervals: http://www.metoffice.gov.uk/public/weather/observation/gcnjj690k
- 5-day weather forecast for Clifton (Bristol) with data provided at 3-hourly intervals: http://www.metoffice.gov.uk/public/weather/observation/gcnhu2w6v
The data underpinning these web pages is also available via the [Met Office’s DataPoint API](http://www.metoffice.gov.uk/datapoint). You need to register to get an API, but access is free … 
The basic pattern for a “weather report” (either forecast or observation) is:
- specific location
- specific time (or time interval)
- set of values for atmospheric phenomena - both quantitative (numbers with units of measurement) and nominal (types, categories etc.).
This is similar to [Event](http://schema.org/Event) (in that it relates to a place and time) but the semantics don’t match; example of Event are concerts, lectures and festivals. They are things people can go to for a period of time.
As an initial suggestion lets assume that we create a new Type in schema.org: `WeatherReport` which specialises [StructuredValue](http://schema.org/StructuredValue), [Intangible](http://schema.org/Intangible) and [Thing](http://schema.org/Thing) respectively. Properties of `WeatherReport` would include [spatial](http://schema.org/spatial), `time` and a bunch of weather properties (more on those later).
Looking at existing temporal properties, I couldn’t see one that matched my needs - so think of `time` as a placeholder; a first guess :-)
A weather report might also include textual content; e.g. a summary of weather expected for a region and/or time interval. Suggest property `summary` of Type [Text](http://schema.org/Text).
So - weather properties. There are a lot of them. Those used in the examples above include:
- wind direction
- “feels like temperature” - a temperature adjusted for wind-chill (and other factors)
- wind gust speed
- relative humidity
- probability of precipitation 
- wind speed
- air temperature
- dew point temperature
- visibility
- pressure
- pressure tendency 
- solar UV Index (and exposure)
- weather type
Let’s assume that _all_ of these properties are explicitly mentioned in schema.org - whose range is defined as either [QuantitativeValue](http://schema.org/QuantitativeValue) (for numeric values that need to express a unit of measure) or instances of [Enumeration](http://schema.org/Enumeration).
It’s possible that a more _soft-typed_ approach is more appropriate - e.g. where the property is referenced from some external controlled vocabulary. [PropertyValue](http://schema.org/PropertyValue) with property [propertyID](http://schema.org/propertyID) may provide a mechanism to do this. There may be a minimum (core) set of parameters that are used in most weather reports (e.g. air temperature, wind speed, wind direction, relative humidity, weather type and probability of precipitation) that could be defined in schema.org with others being defined externally - a mix and match approach? But, for now, lets just assume that all the properties _are_ defined in schema.org.
Given that each weather report relates to a specific location, it seems sensible that information about those locations are published once as “reference data” … then we can simply refer back to that information. Met Office doesn’t currently do this. Instead, it provides a gazetteer service to help people find the site that closest to their point of interest. However, if we _did_ publish site information, we might include structured markup as follows:
Clifton (Bristol):
```
{
  "@context": "http://schema.org",
  "@id": "http://data.metoffice.gov.uk/sites/loc/350953",
  "@type": "Place",
  "geo": {
    "@type": "GeoCoordinates",
    "latitude": "51.4632",
    "longitude": "-2.6169",
    "elevation": "64.0"
  },
  "name": "CLIFTON (BRISTOL)",
  "address": {
    "@type": "PostalAddress",
    "addressLocality": "Clifton",
    "addressRegion": "Bristol",
    "addressCountry": "GB"
  }
}
```
Filton:
```
{
  "@context": "http://schema.org",
  "@id": "http://data.metoffice.gov.uk/sites/loc/3628",
  "@type": "Place",
  "geo": {
    "@type": "GeoCoordinates",
    "latitude": "51.521",
    "longitude": "-2.576",
    "elevation": "59.0"
  },
  "name": "FILTON",
  "address": {
    "@type": "PostalAddress",
    "addressLocality": "Filton",
    "addressRegion": "South Gloucestershire",
    "addressCountry": "GB"
  }
}
```
(apologies for errors … just trying to give the gist of things)
When publishing observation and forecast data, Met Office bundles up individual `WeatherReport` instances (each for a specific time &amp; location) into collections. These collections might be organised by location (e.g. a set of values for different times at the same location), by time (e.g. a set of values for different locations at the same time) or neither (e.g. a set of values for multiple locations and times).
Within the [DataPoint API](http://www.metoffice.gov.uk/datapoint) we refer to these collections as “data feeds”; we’re continually updating the content and exposing it through an API.
The concept of data feeds maps well into schema.org (or, more specifically, into the [`DataFeed` proposal](http://sdo-phobos.appspot.com/DataFeed) made in ISSUE #688 ).
(As an aside, it’s also worth noting that Met Office updates the forecast and observation data at hourly intervals which is faster, I imagine, than most search-engines will crawl the content - the content behaves like a continually refreshed data feed.)
A data feed comprises instances of [DataFeedItem](http://sdo-phobos.appspot.com/DataFeedItem), each of which would contain a `WeatherReport`.
A ‘data feed’ of weather observations might be structured like the example below; a truncated set of weather observations for Filton (not the full 24-hours) …
```
{
  "@context": "http://schema.org",
  "@type": "DataFeed",
  "about": "Weather observations for Filton, South Gloucestershire, UK (last 24-hours)",
  "publisher": {
    "@type": "Organization",
    "name": "Met Office",
    "url": "http://www.metoffice.gov.uk"
  },
  "license": "http://www.nationalarchives.gov.uk/doc/open-government-licence/version/3/",
  "datasetTimeInterval": "2015-11-03T18:00:00Z/P1D",
  "spatial": { "@id": "http://data.metoffice.gov.uk/sites/loc/350953" },
  "dataFeedElement": [
    {
      "@type": "DataFeedItem",
      "dateCreated": "2015-11-03T18:05:09Z",
      "item": {
        "@type": "WeatherReport",
        "spatial": { "@id": "http://data.metoffice.gov.uk/sites/loc/3628" },
        "time": "2015-11-03T18:00:00Z",
        "windDirection": "ENE",
        "relativeHumidity": { "@type": "QuantitativeValue", "value": "100", "unitCode": "P1" },
        "atmosphericPressure": { "@type": "QuantitativeValue", "value": "1012", "unitCode": "A97" },
        "windSpeed": { "@type": "QuantitativeValue", "value": "6", "unitCode": "HM" },
        "airTemperature": { "@type": "QuantitativeValue", "value": "11.4", "unitCode": "CEL" },
        "visibility": { "@type": "QuantitativeValue", "value": "2000", "unitCode": "MTR" },
        "weatherType": "12",
        "pressureTendency": "F",
        "dewpointTemp": { "@type": "QuantitativeValue", "value": "11.4", "unitCode": "CEL" }
      }
    }, {
      "@type": "DataFeedItem",
      "dateCreated": "2015-11-03T19:05:33Z",
      "item": {
        "@type": "WeatherReport",
        "spatial": { "@id": "http://data.metoffice.gov.uk/sites/loc/3628" },
        "time": "2015-11-03T19:00:00Z",
        "windDirection": "ENE",
        "relativeHumidity": { "@type": "QuantitativeValue", "value": "100", "unitCode": "P1" },
        "atmosphericPressure": { "@type": "QuantitativeValue", "value": "1012", "unitCode": "A97" },
        "windSpeed": { "@type": "QuantitativeValue", "value": "5", "unitCode": "HM" },
        "airTemperature": { "@type": "QuantitativeValue", "value": "11.8", "unitCode": "CEL" },
        "visibility": { "@type": "QuantitativeValue", "value": "3600", "unitCode": "MTR" },
        "weatherType": "15",
        "pressureTendency": "F",
        "dewpointTemp": { "@type": "QuantitativeValue", "value": "11.8", "unitCode": "CEL" }
      }
    }
  ]
}
```
There is a short delay between the observation `time` and the data feed item [dateCreated](http://schema.org/dateCreated). It takes a moment or two for the information to percolate though the systems. The delay here is illustrative (I made the numbers up!).
Note that the location for the weather report is specified as an external object: `{ "@id": "http://data.metoffice.gov.uk/sites/loc/350953" }`. (i) this is a fictitious URL, (ii) this is my guess at how to link to the location reference data I talked about earlier.
Also note that by default [QuantitativeValue](http://schema.org/QuantitativeValue) uses the UN/CEFACT Common Codes for units of measurement. Those used are enumerated below:
- `MTR` = metre
- `HM` = mile per hour
- `P1` = percent
- `CEL` = degree Celsius
- `A97` = hectopascal
This is the first time I have come across these Common Codes. Within the earth science community the [Unified Code for Units of Measure](http://unitsofmeasure.org) (UCUM), based on ISO 2955, has broad adoption. UCUM provides a [basic set of symbols for units](http://unitsofmeasure.org/ucum-essence.xml) and an [expression syntax](http://unitsofmeasure.org/ucum.html#section-Grammar-of-Units-and-Unit-Terms) for combining these symbols to obtain valid units for derived quantities. The symbols from UCUM are _recognisable_ (e.g. metre is `m`, hectopascal is `hPa`) and doesn’t require a table lookup. 
Values of `windDirection` are from the 16-point compass:  `N`, `NNE`, `NE`, `ENE`, `E`, `ESE`, `SE`, `SSE`, `S`, `SSW`, `SW`, `WSW`, `W`, `WNW`, `NW`, `NNW`.
Values of `pressureTendency` (change in atmospheric pressure) indicate rising, falling or steady: `R`, `F`, `S`.
Values of `weatherType` are taken from the [list specified by Met Office](http://www.metoffice.gov.uk/datapoint/support/documentation/code-definitions). The [World Meteorological Organization](http://www.wmo.int) defines a standard set of weather types — but this is much more specific and not, I think, suitable for usage with the general public. As such, it is likely that each publisher is likely to have their own set of weather types. **How would this be managed in schema.org?** 
(see the below for more details about these enumerations)
A ‘data feed’ for a weather forecast might be structured like the example below; the first two time-steps of a 5-day weather forecast for Clifton …
```
{
  "@context": "http://schema.org",
  "@type": "DataFeed",
  "about": "Weather forecast for Clifton, Bristol, UK",
  "publisher": {
    "@type": "Organization",
    "name": "Met Office",
    "url": "http://www.metoffice.gov.uk"
  },
  "license": "http://www.nationalarchives.gov.uk/doc/open-government-licence/version/3/",
  "datasetTimeInterval": "2015-11-04T18:00:00Z/P5D",
  "spatial": { "@id": "http://data.metoffice.gov.uk/sites/loc/350953" },
  "dataFeedElement": [
    {
      "@type": "DataFeedItem",
      "dateCreated": "2015-11-04T18:22:14Z",
      "item": {
        "@type": "WeatherReport",
        "spatial": { "@id": "http://data.metoffice.gov.uk/sites/loc/350953" },
        "time": "2015-11-04T18:00:00Z",
        "windDirection": "SW",
        "feelsLikeTemp": { "@type": "QuantitativeValue", "value": "12", "unitCode": "CEL" },
        "windGustSpeed": { "@type": "QuantitativeValue", "value": "16", "unitCode": "HM" },
        "relativeHumidity": { "@type": "QuantitativeValue", "value": "90", "unitCode": "P1" },
        "precipitationProbability": { "@type": "QuantitativeValue", "value": "24", "unitCode": "P1" },
        "windSpeed": { "@type": "QuantitativeValue", "value": "11", "unitCode": "HM" },
        "airTemperature": { "@type": "QuantitativeValue", "value": "14", "unitCode": "CEL" },
        "visibility": "GO",
        "solarUVExposure": "LO",
        "weatherType": "8"
      }
    }, {
      "@type": "DataFeedItem",
      "dateCreated": "2015-11-04T18:22:14Z",
      "item": {
        "@type": "WeatherReport",
        "spatial": { "@id": "http://data.metoffice.gov.uk/sites/loc/350953" },
        "time": "2015-11-04T21:00:00Z",
        "windDirection": "SSW",
        "feelsLikeTemp": { "@type": "QuantitativeValue", "value": "12", "unitCode": "CEL" },
        "windGustSpeed": { "@type": "QuantitativeValue", "value": "16", "unitCode": "HM" },
        "relativeHumidity": { "@type": "QuantitativeValue", "value": "94", "unitCode": "P1" },
        "precipitationProbability": { "@type": "QuantitativeValue", "value": "10", "unitCode": "P1" },
        "windSpeed": { "@type": "QuantitativeValue", "value": "7", "unitCode": "HM" },
        "airTemperature": { "@type": "QuantitativeValue", "value": "13", "unitCode": "CEL" },
        "visibility": "MO",
        "solarUVExposure": "LO",
        "weatherType": "7"
      }
    }
  ]
}
```
Imagine that you got forecasts on Monday and Tuesday for the weather on Wednesday. Generally speaking, the forecast published on Tuesday will be more “accurate”. Here we can use the data feed item’s [dateCreated](http://schema.org/dateCreated) value to determine which forecast is most recent, and hence may be considered the better one to use.
Meteorologists also talk about the “reference” or “analysis” time. This is the time for which the atmospheric conditions are calculated that provide the initial state used in the forecast. In this example, the reference time is the start value of the time interval provided for the [datasetTimeInterval](http://schema.org/datasetTimeInterval) property (and is usually the first time-step in the forecast).
Values of `solarUVExposure` are derived from the [World Health Organisation's "GLOBAL SOLAR UV INDEX - A Practical Guide”](http://www.who.int/uv/publications/en/UVIGuide.pdf): `LO`, `MO`, `HI`, `VH`, `EX`.
In this second example, we see `visibility` provided as a nominal value (category) rather than a quantitative value: `UN`, `VP`, `PO`, `MO`, `GO`, `VG`, `EX`. There may be other properties with this duality.
Finally, given the number of properties that are defined here, it might be pertinent to create a hosted extension for weather within schema.org … weather.schema.org anyone?
——
&lt;h2&gt;Enumerations:&lt;/h2&gt;
Visibility Category - as [defined by Met Office](http://www.metoffice.gov.uk/datapoint/support/documentation/code-definitions)
```
Value Description
UN    Unknown
VP    Very poor - Less than 1 km
PO    Poor - Between 1-4 km
MO    Moderate - Between 4-10 km
GO    Good - Between 10-20 km
VG    Very good - Between 20-40 km
EX    Excellent - More than 40 km
```
UV Index - based on [World Health Organisation's "GLOBAL SOLAR UV INDEX - A Practical Guide”](http://www.who.int/uv/publications/en/UVIGuide.pdf)
```
Value Index Exposure
LO    0-2   Low
MO    3-5   Moderate
HI    6-7   High
VH    8-10  Very high
EX    11    Extreme
```
Pressure Tendency Category
```
Value Description
F     Falling
S     Steady
R     Rising
```
Weather Type - as [defined by Met Office](http://www.metoffice.gov.uk/datapoint/support/documentation/code-definitions)
```
Value Description
NA    Not available
0     Clear night
1     Sunny day
2     Partly cloudy (night)
3     Partly cloudy (day)
4     Not used
5     Mist
6     Fog
7     Cloudy
8     Overcast
9     Light rain shower (night)
10    Light rain shower (day)
11    Drizzle
12    Light rain
13    Heavy rain shower (night)
14    Heavy rain shower (day)
15    Heavy rain
16    Sleet shower (night)
17    Sleet shower (day)
18    Sleet
19    Hail shower (night)
20    Hail shower (day)
21    Hail
22    Light snow shower (night)
23    Light snow shower (day)
24    Light snow
25    Heavy snow shower (night)
26    Heavy snow shower (day)
27    Heavy snow
28    Thunder shower (night)
29    Thunder shower (day)
30    Thunder
```
#### new comment by 671238 ####
Jeremy: Just to pick one issue from your comprehensive email: If the UN/CEFACT Common Code does not work well for you, we / you could define a prefix for another establish unit coding system and then use the other codes.
This is already supported as of now via http://schema.org/unitCode.
"The unit of measurement given using the UN/CEFACT Common Code (3 characters) or a URL. Other codes than the UN/CEFACT Common Code may be used with a prefix followed by a colon."
So we could simply add a line to the description of unitCode like "For Unified Code for Units of Measure (UCUM) unit codes, use the prefix 'ucum:', like so: ucum:hPa".
It will make the publication of data simpler but the consumption more difficult, so the major consumers of schema.org data should have a word on this, too.
Martin
---
martin hepp  http://www.heppnetz.de
mhepp@computer.org          @mfhepp
&gt; On 05 Nov 2015, at 16:47, Jeremy Tandy notifications@github.com wrote:
&gt; 
&gt; (disclosure: I work for Met Office)
&gt; 
&gt; Way back in Feb @danbri asked "what levels of weather data are interesting?" - citing everything from raw sensor metrics to decision support (e.g. do I need my umbrella today?).
&gt; 
&gt; My gut feeling is that the sweet spot is the provision of a bunch of quantitative values for common weather properties at a given location and time (or time interval).
&gt; 
&gt; This is typical of weather forecasts published on the web - I see this kind of information provided by many people, from National Meteorological Services such as my organisation (Met Office), to media organisations (such as BBC) and commercial weather service providers (such as Weather Company).
&gt; 
&gt; Also, I note that @danbri used the term “weather data”. I think we should be talking about both forecasts (future conditions) and observations (past conditions).
&gt; 
&gt; My assumption is that most people just want to know what the weather is going to be (or was) without needing to know how those numbers were determined.
&gt; 
&gt; For those “power users” there are a number of rich semantic models that could be used to describe how the data was created. Examples include the Semantic Sensor Network Ontology. This kind of information is vital for applications like climate science where one needs to know what kind of procedure was used, what kind of sensor was used, how that sensor was calibrated etc.
&gt; 
&gt; For the rest of us, it’s probably good enough just to have the values of the weather properties themselves and infer the quality of those values by way of which organisation published them. If we considered the ‘weather report’ as a CreativeWork then the property isBasedOnUrl provides a candidate mechanism to refer from the simple “weather report” view to the rich structured data (so long as that structured data is also published on the web!).
&gt; 
&gt; I mentioned quality just now - and that we often infer this based on where something came from (e.g. the publishing organisation) … I suppose that it’s a bit like choosing a particular brand when buying new tyres for your car; there’s an implicit assumption that some tyres are better than others.
&gt; 
&gt; Once again, if we consider the weather report (or collection of weather reports) as a CreativeWork, we can use terms such as publisher to attribute the source organisation. Similarly, we can use license to inform people about conditions of use (e.g. OGL).
&gt; 
&gt; Let’s start by looking at some examples - both taken from existing Met Office services.
&gt; 
&gt; 5-day weather forecast for Clifton (Bristol) with data provided at 3-hourly intervals: http://www.metoffice.gov.uk/public/weather/observation/gcnhu2w6v 
&gt; 
&gt; Most recent weather observations (24-hours) for Filton (South Gloucestershire - and the closest observation site to Bristol) with data provided at 1-hourly intervals: http://www.metoffice.gov.uk/public/weather/observation/gcnjj690k 
&gt; 
&gt; The data underpinning these web pages is also available via the Met Office’s DataPoint API. You need to register to get an API, but access is free …
&gt; 
&gt; The basic pattern for a “weather report” (either forecast or observation) is:
&gt; 
&gt;   • specific location
&gt;   • specific time (or time interval)
&gt;   • set of values for atmospheric phenomena - both quantitative (numbers with units of measurement) and nominal (types, categories etc.).
&gt; This is similar to Event (in that it relates to a place and time) but the semantics don’t match; example of Event are concerts, lectures and festivals. They are things people can go to for a period of time.
&gt; 
&gt; As an initial suggestion lets assume that we create a new Type in schema.org: WeatherReport which specialises StructuredValue, Intangible and Thing respectively. Properties of WeatherReport would include spatial, time and a bunch of weather properties (more on those later).
&gt; 
&gt; Looking at existing temporal properties, I couldn’t see one that matched my needs - so think of time as a placeholder; a first guess :-)
&gt; 
&gt; A weather report might also include textual content; e.g. a summary of weather expected for a region and/or time interval. Suggest property summary of Type Text.
&gt; 
&gt; So - weather properties. There are a lot of them. Those used in the examples above include:
&gt; 
&gt;   • wind direction
&gt;   • “feels like temperature” - a temperature adjusted for wind-chill (and other factors)
&gt;   • wind gust speed
&gt;   • relative humidity
&gt;   • probability of precipitation
&gt;   • wind speed
&gt;   • air temperature
&gt;   • dew point temperature
&gt;   • visibility
&gt;   • pressure
&gt;   • pressure tendency
&gt;   • solar UV Index (and exposure)
&gt;   • weather type
&gt; Let’s assume that all of these properties are explicitly mentioned in schema.org - whose range is defined as either QuantitativeValue (for numeric values that need to express a unit of measure) or instances of Enumeration.
&gt; 
&gt; It’s possible that a more soft-typed approach is more appropriate - e.g. where the property is referenced from some external controlled vocabulary. PropertyValue with property propertyID may provide a mechanism to do this. There may be a minimum (core) set of parameters that are used in most weather reports (e.g. air temperature, wind speed, wind direction, relative humidity, weather type and probability of precipitation) that could be defined in schema.org with others being defined externally - a mix and match approach? But, for now, lets just assume that all the properties are defined in schema.org.
&gt; 
&gt; Given that each weather report relates to a specific location, it seems sensible that information about those locations are published once as “reference data” … then we can simply refer back to that information. Met Office doesn’t currently do this. Instead, it provides a gazetteer service to help people find the site that closest to their point of interest. However, if we did publish site information, we might include structured markup as follows:
&gt; 
&gt; Clifton (Bristol):
&gt; 
&gt; {
&gt;   "@context": "http://schema.org",
&gt;   "@id": "http://data.metoffice.gov.uk/sites/loc/350953",
&gt;   "@type": "Place",
&gt;   "geo": {
&gt;     "@type": "GeoCoordinates",
&gt;     "latitude": "51.4632",
&gt;     "longitude": "-2.6169",
&gt;     "elevation": "64.0"
&gt;   },
&gt;   "name": "CLIFTON (BRISTOL)",
&gt;   "address": {
&gt;     "@type": "PostalAddress",
&gt;     "addressLocality": "Clifton",
&gt;     "addressRegion": "Bristol",
&gt;     "addressCountry": "GB"
&gt;   }
&gt; }
&gt; 
&gt; Filton:
&gt; 
&gt; {
&gt;   "@context": "http://schema.org",
&gt;   "@id": "http://data.metoffice.gov.uk/sites/loc/3628",
&gt;   "@type": "Place",
&gt;   "geo": {
&gt;     "@type": "GeoCoordinates",
&gt;     "latitude": "51.521",
&gt;     "longitude": "-2.576",
&gt;     "elevation": "59.0"
&gt;   },
&gt;   "name": "FILTON",
&gt;   "address": {
&gt;     "@type": "PostalAddress",
&gt;     "addressLocality": "Filton",
&gt;     "addressRegion": "South Gloucestershire",
&gt;     "addressCountry": "GB"
&gt;   }
&gt; }
&gt; 
&gt; (apologies for errors … just trying to give the gist of things)
&gt; 
&gt; When publishing observation and forecast data, Met Office bundles up individual WeatherReport instances (each for a specific time &amp; location) into collections. These collections might be organised by location (e.g. a set of values for different times at the same location), by time (e.g. a set of values for different locations at the same time) or neither (e.g. a set of values for multiple locations and times).
&gt; 
&gt; Within the DataPoint API we refer to these collections as “data feeds”; we’re continually updating the content and exposing it through an API.
&gt; 
&gt; The concept of data feeds maps well into schema.org (or, more specifically, into the DataFeed proposal made in ISSUE #688 ).
&gt; 
&gt; (As an aside, it’s also worth noting that Met Office updates the forecast and observation data at hourly intervals which is faster, I imagine, than most search-engines will crawl the content - the content behaves like a continually refreshed data feed.)
&gt; 
&gt; A data feed comprises instances of DataFeedItem, each of which would contain a WeatherReport.
&gt; 
&gt; A ‘data feed’ of weather observations might be structured like the example below; a truncated set of weather observations for Filton (not the full 24-hours) …
&gt; 
&gt; {
&gt;   "@context": "http://schema.org",
&gt;   "@type": "DataFeed",
&gt;   "about": "Weather observations for Filton, South Gloucestershire, UK (last 24-hours)",
&gt;   "publisher": {
&gt;     "@type": "Organization",
&gt;     "name": "Met Office",
&gt;     "url": "http://www.metoffice.gov.uk"
&gt;   },
&gt;   "license": "http://www.nationalarchives.gov.uk/doc/open-government-licence/version/3/",
&gt;   "datasetTimeInterval": "2015-11-03T18:00:00Z/P1D",
&gt;   "spatial": { "@id": "http://data.metoffice.gov.uk/sites/loc/350953" },
&gt;   "dataFeedElement": [
&gt;     {
&gt;       "@type": "DataFeedItem",
&gt;       "dateCreated": "2015-11-03T18:05:09Z",
&gt;       "item": {
&gt;         "@type": "WeatherReport",
&gt;         "spatial": { "@id": "http://data.metoffice.gov.uk/sites/loc/3628" },
&gt;         "time": "2015-11-03T18:00:00Z",
&gt;         "windDirection": "ENE",
&gt;         "relativeHumidity": { "@type": "QuantitativeValue", "value": "100", "unitCode": "P1" },
&gt;         "atmosphericPressure": { "@type": "QuantitativeValue", "value": "1012", "unitCode": "A97" },
&gt;         "windSpeed": { "@type": "QuantitativeValue", "value": "6", "unitCode": "HM" },
&gt;         "airTemperature": { "@type": "QuantitativeValue", "value": "11.4", "unitCode": "CEL" },
&gt;         "visibility": { "@type": "QuantitativeValue", "value": "2000", "unitCode": "MTR" },
&gt;         "weatherType": "12",
&gt;         "pressureTendency": "F",
&gt;         "dewpointTemp": { "@type": "QuantitativeValue", "value": "11.4", "unitCode": "CEL" }
&gt;       }
&gt;     }, {
&gt;       "@type": "DataFeedItem",
&gt;       "dateCreated": "2015-11-03T19:05:33Z",
&gt;       "item": {
&gt;         "@type": "WeatherReport",
&gt;         "spatial": { "@id": "http://data.metoffice.gov.uk/sites/loc/3628" },
&gt;         "time": "2015-11-03T19:00:00Z",
&gt;         "windDirection": "ENE",
&gt;         "relativeHumidity": { "@type": "QuantitativeValue", "value": "100", "unitCode": "P1" },
&gt;         "atmosphericPressure": { "@type": "QuantitativeValue", "value": "1012", "unitCode": "A97" },
&gt;         "windSpeed": { "@type": "QuantitativeValue", "value": "5", "unitCode": "HM" },
&gt;         "airTemperature": { "@type": "QuantitativeValue", "value": "11.8", "unitCode": "CEL" },
&gt;         "visibility": { "@type": "QuantitativeValue", "value": "3600", "unitCode": "MTR" },
&gt;         "weatherType": "15",
&gt;         "pressureTendency": "F",
&gt;         "dewpointTemp": { "@type": "QuantitativeValue", "value": "11.8", "unitCode": "CEL" }
&gt;       }
&gt;     }
&gt;   ]
&gt; }
&gt; 
&gt; There is a short delay between the observation time and the data feed item dateCreated. It takes a moment or two for the information to percolate though the systems. The delay here is illustrative (I made the numbers up!).
&gt; 
&gt; Note that the location for the weather report is specified as an external object: { "@id": "http://data.metoffice.gov.uk/sites/loc/350953" }. (i) this is a fictitious URL, (ii) this is my guess at how to link to the location reference data I talked about earlier.
&gt; 
&gt; Also note that by default QuantitativeValue uses the UN/CEFACT Common Codes for units of measurement. Those used are enumerated below:
&gt; 
&gt;   • MTR = metre
&gt;   • HM = mile per hour
&gt;   • P1 = percent
&gt;   • CEL = degree Celsius
&gt;   • A97 = hectopascal
&gt; This is the first time I have come across these Common Codes. Within the earth science community the Unified Code for Units of Measure (UCUM), based on ISO 2955, has broad adoption. UCUM provides a basic set of symbols for units and an expression syntax for combining these symbols to obtain valid units for derived quantities. The symbols from UCUM are recognisable (e.g. metre is m, hectopascal is hPa) and doesn’t require a table lookup.
&gt; 
&gt; Values of windDirection are from the 16-point compass: N, NNE, NE, ENE, E, ESE, SE, SSE, S, SSW, SW, WSW, W, WNW, NW, NNW.
&gt; 
&gt; Values of pressureTendency (change in atmospheric pressure) indicate rising, falling or steady: R, F, S.
&gt; 
&gt; Values of weatherType are taken </t>
  </si>
  <si>
    <t>Representation of schema_org_rdfa in "canonized" Polyglot HTML5</t>
  </si>
  <si>
    <t xml:space="preserve">Only to remember that http://schema.org/docs/schema_org_rdfa.html
**is** (or is near to)  a  [Polyglot representation](http://www.w3.org/TR/html-polyglot/)... And we can use this constraint for the future, to avoid any "enhance" that lost this constraint. In other works, 
Suggestion: at github and development assume that is a XHTML5 representation, that is, a polyglot with `MIME text/xml` (**needs** only a XML-utf8 **header**).
---
# Main suggestion
(after check if it is really a polyglot html) to change the introduction,
&gt; Note: the style of RDFa used here may change in the future. To see the substantive content of the schema, view the HTML source markup (it is a valid XHTML5 Polyglot representation). We use a simple subset of RDFa for syntax, including prefixes that are declared in the RDFa initial context.
# Secondary suggestion
Another issue for representation ... Ideal is to use a http://www.w3.org/TR/xml-c14n  (canonized) representation of atributes, spaces, etc. to avoid "false diff" on `diff` analysis.
... Ok, an "Polyglot-canonized", that not lost any Polyglot constraint.
IMPORTANTE EXAMPLE:  the space in the closed tags.. today schema_org_rdfa have a (mess) mix, some with `&lt;tag etc/&gt;` and some with `&lt;tag etc /&gt;`.
- With space: `&lt;meta charset="UTF-8" /&gt;` , `&lt;link property="owl:equivalentClass" href="http://xmlns.com/foaf/0.1/Person" /&gt;`,  `&lt;link property="rdfs:subPropertyOf" href="http://schema.org/location" /&gt;`, ... minority,
- Without space: `&lt;link property="owl:equivalentClass" href="http://purl.org/dc/dcmitype/Event"/&gt;`, `&lt;link property="owl:equivalentProperty" href="http://purl.org/dc/terms/description"/&gt;` , `&lt;link property="owl:equivalentClass" href="http://purl.org/ontology/bibo/Periodical"/&gt;`  ... majority.
CHANGES WHEN CANONIZE: sampling some typical changes in attribute order,
-  today is `&lt;div resource="http://schema.org/AboutPage" typeof="rdfs:Class"&gt;`, canonized will be `&lt;div typeof="rdfs:Class" resource="http://schema.org/AboutPage"&gt;`
- today is `&lt;span&gt;Subclass of: &lt;a property="rdfs:subClassOf" href="http://schema.org/Thing"&gt;Thing&lt;/a&gt;&lt;/span&gt;`, canonized will be  `&lt;span&gt;Subclass of: &lt;a href="http://schema.org/Thing" property="rdfs:subClassOf"&gt;Thing&lt;/a&gt;&lt;/span&gt;`
---
# Little errors
The version 1.93 at http://schema.org/docs/schema_org_rdfa.html 
have some other little problems... Not a matter of normalization, perhaps validation (we have an _HTML+RDFa_ validator?). 
Here something that is, before, an "HTML4 error":
```
&lt;p&gt;MusicRelease: Thing &gt; CreativeWork &gt; MusicPlaylist &gt;  (...)&lt;/p&gt;
```
must be
```
&lt;p&gt;MusicRelease: Thing &amp;gt; CreativeWork &amp;gt; MusicPlaylist &amp;gt; (...) &lt;/p&gt;
```
Ortography ("clincalPharmacology" and "clinicalPharmacology") and duplications, example:
```
    &lt;div typeof="rdf:Property" resource="http://schema.org/clinicalPharmacology"&gt;
      &lt;span class="h" property="rdfs:label"&gt;clinicalPharmacology&lt;/span&gt;
      &lt;span property="rdfs:comment"&gt;Description of the absorption and elimination of drugs, including their concentration (pharmacokinetics, pK) and biological effects (pharmacodynamics, pD).&lt;/span&gt;
      &lt;span&gt;Domain: &lt;a property="http://schema.org/domainIncludes" href="http://schema.org/Drug"&gt;Drug&lt;/a&gt;&lt;/span&gt;
      &lt;span&gt;Range: &lt;a property="http://schema.org/rangeIncludes" href="http://schema.org/Text"&gt;Text&lt;/a&gt;&lt;/span&gt;
    &lt;/div&gt;
    &lt;div typeof="rdf:Property" resource="http://schema.org/clincalPharmacology"&gt; 
      &lt;span class="h" property="rdfs:label"&gt;clinicalPharmacology&lt;/span&gt;
      &lt;span property="rdfs:comment"&gt;Description of the absorption and elimination of drugs, including their concentration (pharmacokinetics, pK) and biological effects (pharmacodynamics, pD).&lt;/span&gt;
      &lt;span&gt;Domain: &lt;a property="http://schema.org/domainIncludes" href="http://schema.org/Drug"&gt;Drug&lt;/a&gt;&lt;/span&gt;
      &lt;span&gt;Range: &lt;a property="http://schema.org/rangeIncludes" href="http://schema.org/Text"&gt;Text&lt;/a&gt;&lt;/span&gt;
      &lt;link property="supersededBy" href="http://schema.org/clinicalPharmacology" /&gt;
    &lt;/div&gt;
```
must be once.
</t>
  </si>
  <si>
    <t xml:space="preserve">#### new comment by 317113 ####
Apart from theoretical purity, what is the actual practical value of striving for "Polyglot HTML5"? Browsers can parse and display the current HTML just fine, and the RDFa can be extracted by RDF parsers such as RDFLib just fine.
Without a compelling reason (and I'm not convinced the possibility of a "false diff" is in any way compelling, even if diff tools didn't have the ability to ignore whitespace), I fear that this issue is just noise that detracts from more substantive concerns around schema.org.
#### new comment by 1651447 ####
@dbs  It is only an internal (use of tolls, etc.) operational problem... of course the objective of the issue is not to "just noise that detracts from more substantive concerns" (!), but, yes, have minor relevance, is a very low priority issue.
As you will be see bellow, it is not a proposal to "fix a bug" but, perhaps, a proposal to say _"hello, the new tools can be work with this kind of output, let's use it??"_.
**Explain the problem:**  ... the first objective of `schema_org_rdfa` is to be read (rendered and source) by any person in any browser... and if you see the HTML-source, it is a kind of HTML5.  
- "schema_org_rdfa is to the **crowd**!" constraints: need preserved as "valid HTML5".
- "schema_org_rdfa is to the **tools**!" constraints: need to be XML.
- "schema_org_rdfa is to **`diff`** tools!" constraints: need to be "canonized" (not "full c14n").
So, merging all the constraints: it is the proposal. software tools, online robots, etc. need to read and write the schema_org_rdfa **without impact of "little non-expected changes"**.    
I am working now with tools for #280, and I am preparing a software that read and write (modify the original schema_org_rdfa!) without impact... So, in this context, this issue is only a kind of NOTICE about the (possible if the tool used) future schema_org_rdfa representation.
#### new comment by 4714748 ####
- reply@
- notifications@
I agree it isn't the highest priority issue on the agenda. But I think it would be useful to fix it. 
There are people who use XML toolchains, and since it should be feasible to make schema.org work for them I don't see this as "just noise".
cheers
24.02.2015, 17:30, "Dan Scott" notifications@github.com:
&gt; Apart from theoretical purity, what is the actual practical value of striving for "Polyglot HTML5"? Browsers can parse and display the current HTML just fine, and the RDFa can be extracted by RDF parsers such as RDFLib just fine.
&gt; 
&gt; Without a compelling reason (and I'm not convinced the possibility of a "false diff" is in any way compelling, even if diff tools didn't have the ability to ignore whitespace), I fear that this issue is just noise that detracts from more substantive concerns around schema.org.
&gt; 
&gt; —
&gt; Reply to this email directly or view it on GitHub.
## 
Charles McCathie Nevile - web standards - CTO Office, Yandex
chaals@yandex-team.ru - - - Find more at http://yandex.com
#### new comment by 170265 ####
Thanks for this. In general, schema.org as a project has not aligned itself heavily with XHTML. But the public Web pages have often been polyglot. It is probably taking a bit more care with this, so thanks for the detailed list of issues.
For the data/schema.rdfa file (which gets republished as-is at docs/schema_org_rdfa.html for now) we do already have a basic unit test to ensure that an XML parser can read the file: https://github.com/schemaorg/schemaorg/blob/sdo-gozer/tests/test_basics.py#L85 
</t>
  </si>
  <si>
    <t>rdfs:comment encoding... Need quotation rules?</t>
  </si>
  <si>
    <t xml:space="preserve">The `rdfs:comment` content, when representated in DOM ([libxml2](http://xmlsoft.org/)) lost the `&amp;quot;` and `&amp;#39;` quotation entity-representation, changing them to the UTF8 correspondent chars. 
Can we change this "rule" of [schema_org_rdfa](http://schema.org/docs/schema_org_rdfa.html) representation? Ideal is to use "UTF8 representation" in any element contents. 
</t>
  </si>
  <si>
    <t xml:space="preserve">#### new comment by 170265 ####
Why?
</t>
  </si>
  <si>
    <t>InformAction from an Agent</t>
  </si>
  <si>
    <t xml:space="preserve">I have an `Agent` (a machine) that will send mail notifications to some `Person` when an `Event` occurs.
I found that `InformAction` is appropriate but i'm not quite sure about the usage.
Here is what I have so far : 
``` json
{
"@type":"http://schema.org/InformAction",
"http://schema.org/recipient": {
  "@type": "http://schema.org/Person",
  "http://schema.org/email": "user@example.com"
},
"http://schema.org/event": {
  "@type": "http://schema.org/Event",
  "http://schema.org/startDate":"..."
},
"http://schema.org/object": {
  "@type":"http://schema.org/EmailMessage",
  "http://schema.org/headline": "email subject...",
  "http://schema.org/text": "email body..."
}
}
```
Is this a correct way to describe a mail notification for an event ? 
Should I use `object` or `instrument` to include the `EmailMessage` ?
</t>
  </si>
  <si>
    <t xml:space="preserve">#### new comment by 4692272 ####
The "instrument" property would seem a better fit.
I'll update the example to illustrate this.
#### new comment by 4692272 ####
See pull request #1018 
</t>
  </si>
  <si>
    <t>Consider how to represent percentages via DataType</t>
  </si>
  <si>
    <t xml:space="preserve">(reflecting an old conversation amongst colleagues into the record)
</t>
  </si>
  <si>
    <t>articleBody and text</t>
  </si>
  <si>
    <t xml:space="preserve">`CreativeWork` defines [`text`](http://schema.org/text):
&gt; The textual content of this CreativeWork.
`Article` defines [`articleBody`](http://schema.org/articleBody):
&gt; The actual body of the article.
Is there a difference between "actual body" and "textual content", e.g., is one broader? Are there cases for an `Article` where only _one_ of these properties applies?
I wonder if we need `articleBody` at all, and if yes, if it should be a sub property of `text`.
</t>
  </si>
  <si>
    <t xml:space="preserve">#### new comment by 77741 ####
I remember telling @danbri about this, but never ended up filing an issue for that. +1.
'text' was introduced with the Comment type: http://www.w3.org/wiki/WebSchemas/Comment#Core_Proposal
#### new comment by 7691552 ####
I was about to add a +1 for rationalising things in this area when a
thought struck me....
Is a Text sufficient, in either case, to represent the body of an Article
or CreativeWork?  Many articles contain formatting, images, etc., that can
only be represented in formats more complex than plain old text - html,
pdf, etc.
This question may be solved simply by adding URL [to the actual body] as a
type.
~Richard.
On 22 February 2015 at 18:29, Stephane Corlosquet notifications@github.com
wrote:
&gt; I remember telling @danbri https://github.com/danbri about this, but
&gt; never ended up filing an issue for that. +1.
&gt; 
&gt; 'text' was introduced with the Comment type:
&gt; http://www.w3.org/wiki/WebSchemas/Comment#Core_Proposal
&gt; 
&gt; —
&gt; Reply to this email directly or view it on GitHub
&gt; https://github.com/schemaorg/schemaorg/issues/351#issuecomment-75481527.
## 
Richard Wallis
Founder, Data Liberate
http://dataliberate.com
Tel: +44 (0)7767 886 005
Linkedin: http://www.linkedin.com/in/richardwallis
Skype: richard.wallis1
Twitter: @rjw
#### new comment by 4692272 ####
I'm trying to clean up some old issues. See pull request #1017 
</t>
  </si>
  <si>
    <t>Generalize honorificSuffix to suffix?</t>
  </si>
  <si>
    <t xml:space="preserve">There are some problems with proper name suffixes, when we try to use _schema.org_...
_Person_ can express your "complete name" by _familyName_, etc. and can use http://schema.org/honorificSuffix
but is not evident that "junior" (in John Doe Jr.) is a  _honorificSuffix_, because is a suffix (Jr. isn't a _familyName_), but isn't "honorific".  
Organization can express your "complete name" by http://schema.org/legalName
but typical names like "Unilever plc" or "Faber-Castell AG" can't be splited into main name and suffixes... In these examples, the sufixes are [plc](https://www.wikidata.org/wiki/Q5225895) and [AG](https://www.wikidata.org/wiki/Q166280).
**Suggestion**: to rename the _honorificSuffix_ property (to `suffix`) and generalize it for use in (_Person_ and)  _Organization_ names.
</t>
  </si>
  <si>
    <t xml:space="preserve">#### new comment by 1651447 ####
See  this _proposal consolidated_ at [my proposals/testing/issue84etAl](https://github.com/ppKrauss/schemaorg/tree/sdo-gozer/proposals/testing/issue84etAl) and the  [diffs with honorificSuffix modification here](https://github.com/ppKrauss/schemaorg/commit/1bc594f108e2ebeaa5bec80139db13a5748a472f#diff-cf30e4569caf0e2617a5bfc3e4d6c94aL6561). 
PS: all at [my pull request](https://github.com/schemaorg/schemaorg/pull/354) to add `/proposal` folder.
</t>
  </si>
  <si>
    <t>extending rangeIncludes of dates predicates</t>
  </si>
  <si>
    <t xml:space="preserve">Hello again,
I'm suggesting to extend rangeIncludes of the following date predicates by adding http://schema.org/DateTime classe.
Predicates are:
-http://schema.org/startDate
-http://schema.org/endDate
-http://schema.org/orderDate
-http://schema.org/dateCreated
-http://schema.org/releaseDate
-http://schema.org/dateModified
By adding http://schema.org/DateTime classe in range we will be able to use them also if time is provided. Otherwise it can be by default T00:00:00Z (I think there's no harm)
Any feedback here is welcome.
Marc
</t>
  </si>
  <si>
    <t xml:space="preserve">#### new comment by 170265 ####
Thanks. I've tagged this with a cluster of related date/time/event issues.
</t>
  </si>
  <si>
    <t>MiddleName</t>
  </si>
  <si>
    <t xml:space="preserve">|  |  |
| --- | --: |
| ![question](http://cl.ly/image/2d2A1c3K2G1m/rt.jpg) | Uh, the gentleman in the blue cardigan, please. |
| Thank you. I have a two-part question. | ![cardigan](http://cl.ly/image/312Y1B3b2J3g/bc.jpg) |
1. Do you have any plans to add "middleName" as a value for the Person model?
2. If so, I'd like to propose a way to designate the Person's preference of which name they use. Possibly "preferredName".
Examples:
- Walter Bruce Willis
- Christopher Ashton Kutcher
- William Bradley Pitt
- Nicole Evangeline Lilly
- Jonathan Brock Angelo
</t>
  </si>
  <si>
    <t xml:space="preserve">#### new comment by 3585551 ####
Currently schema.org suggest https://schema.org/additionalName in place.
#### new comment by 654725 ####
thanks @twamarc I hadn't seen that one yet.
#### new comment by 327651 ####
Is anybody interested in the complexity of additional person name components? ;-)
#### new comment by 2363295 ####
@akuckartz  you can have a look here 
http://hl7-fhir.github.io/datatypes.html 1.22.0.12 HumanName 
#### new comment by 170265 ####
Personal name substructure is a very daunting area, and it is hard to handle well
http://www.w3.org/International/questions/qa-personal-names provides an overview of the complexity. If there are useful patterns of use for existing properties that would be a good start towards improving things.
#### new comment by 4714748 ####
I don't think "middle name" is a good addition. There is patronymic in a lot of places - in Russia it is part of a person's legal name and goes in the middle, in Iceland it is their "surname", and so on…
Something like formal names, and skos:preferredLabels makes more sense, but it might be better for schema that we go with giving people names and be done.
</t>
  </si>
  <si>
    <t xml:space="preserve">how to get all the contents of documentation offline </t>
  </si>
  <si>
    <t xml:space="preserve">I want to get a copy of website for transalation 
</t>
  </si>
  <si>
    <t xml:space="preserve">#### new comment by 170265 ####
The entire site is here in Github: https://github.com/schemaorg/schemaorg/ has a 'download Zip' link, or "git clone https://github.com/schemaorg/schemaorg.git "
</t>
  </si>
  <si>
    <t>Add Turtle dumps on per-term views</t>
  </si>
  <si>
    <t xml:space="preserve">It would be good if per-term page we allowed .ttl or content negotiation to get a simple Turtle description of the term.
See also: https://github.com/schemaorg/schemaorg/issues/208 on expanding formats
</t>
  </si>
  <si>
    <t xml:space="preserve">#### new comment by 170265 ####
I'll hack something towards this. TimBL asked for it, arguing that Turtle is the main format used by RDF / Linked Data people these days. Turtle also has the benefit of using basically the same syntax as the SPARQL query language. These languages are more for developers and experts (e.g. in standards groups or building apps or analysing schemas) than for mainstream publishers/webmasters, for whom json-ld, microdata and rdfa are probably better suited.
#### new comment by 327651 ####
:+1: I am seeing the use of turtle in JSON-LD specification work, probably because it contains less syntactic sugar.
#### new comment by 46296 ####
Note that the Turtle spec also has turtle in a script element in HTML, whic my processor gets, although schema.org may never do so.
#### new comment by 1254848 ####
Could you folks please make Turtle an option.  Using conneg p (or make it the sole format)
- It is simpler than rdf/a or json/ld
- It is a native graph language not a tree language like json or xml
- It is the one required common language in the linked data platform.
- It can be read by things old libraries 
  Tim
#### new comment by 170265 ####
@timbl what's "conneg p"? 
I'm planning to implement Turtle versions of the dumps and of the pages, but it will take a little Python work first.
#### new comment by 170265 ####
BTW from my perspective the biggest motivation to use Turtle is that it is effectively the same language as SPARQL, for which there are many databases that can do useful things with both triples and quads. Having basically the same notation for asserting and asking is -  amongst other things - a good educational tool. 
Here is a SPARQL db populated with the last release of schema.org: 
http://dydra.com/danbri/sdo-stantz-wip/query
#### new comment by 986438 ####
@danbri conneg(p) is Content Negotiation Proactive, I think, described here: http://tools.ietf.org/html/rfc7231#section-3.4.1
But @timbl wrote the original RFC, literally, so he would know better =)
#### new comment by 170265 ####
That seems to be what most of us have been casually calling just 'conneg'. That link says "Proactive negotiation has serious disadvantages" but I think it should be reasonably straightforward here.
#### new comment by 33829 ####
@danbri I would've thought more people would load a JSON-LD dump into a NoSQL database these days, instead of putting turtle in a triplestore. But perhaps I've got the audience for this wrong.
#### new comment by 170265 ####
@edsu 
- In general that is why we lean towards json-ld for mainstream audiences. But for a class/property vocab in the rdf tradition triples remain very relevant. Especially as we get into vocab mappings, extensions etc., the audience for all that is much more RDF-minded than your average developer/webmaster.
Btw we also make some use of SPARQL in the schema.org codebase for tests/ unit testing of the schema graph, so I am interested to support more such tooling like the link I shared above. Do take a look...
#### new comment by 92551 ####
Is there anything I can do to help here?
If adding a dependency on `rdflib` is undesirable: rendering Turtle via jinja2 templates is not difficult; the only complication would be a few custom filters for escaping IRIs and literals.
Would some code that produces a Turtle dump based on this approach be of interest? The templates could obviously be re-used for per-term Turtle views once the other machinery for that is in place.
#### new comment by 671238 ####
I can only second Richard's proposal to use jinja2 templates for serializing; www.productontology.org uses exactly that approach for generating Turtle and RDF/XML with great success.
#### new comment by 2303 ####
A +1 to Turtle availability, ideally as full dump, per-term conneg (so it's web-native) and loaded into a well-maintained SPARQL endpoint. The latter would be particularly useful as it makes it relatively simple to obtain any other required formats (via SELECT and templating/transformation) and mappings, e.g. to OWL, DC, FOAF, GoodRelations etc (via CONSTRUCT).
#### new comment by 170265 ####
See http://schema.org/version/
... there is an ntriples dump of our last release. Is ntriples still a
turtle subset?
On Sun, 24 May 2015 11:56 Danny Ayers notifications@github.com wrote:
&gt; A +1 to Turtle availability, ideally as full dump, per-term (so it's
&gt; web-native) and loaded into a well-maintained SPARQL endpoint. The latter
&gt; would be particularly useful as it makes it relatively simple to obtain any
&gt; other required formats (via SELECT and templating/transformation) and
&gt; mappings, e.g. to OWL, DC, FOAF, GoodRelations etc (via CONSTRUCT).
&gt; 
&gt; —
&gt; Reply to this email directly or view it on GitHub
&gt; https://github.com/schemaorg/schemaorg/issues/317#issuecomment-105001410
&gt; .
#### new comment by 327651 ####
@danja Would [Triple Pattern Fragments](http://www.hydra-cg.com/spec/latest/triple-pattern-fragments/) be an alternative?
#### new comment by 583021 ####
I think the point is that when you want to work with the schema you need to be able to dereference it as Linked Data. RDFa makes this a bit more complicated as many libraries do not properly implement that. 
I agree that Turtle would probably be the best option for the LD crowd. Triple Pattern Fragments doesn't really help as all we want in the end is to get a machine readable form of the URI which represents either a class or an attribute.
#### new comment by 671238 ####
I think that http://schema.org/docs/schema_org_rdfa.html provides everything that one needs for working with schema.org in a Linked Data environment. The conversion from RDFa to any other RDF syntax is straightforward and properly supported by most if not all RDF libraries for popular programming languages. 
Maintaining other syntaxes in file form in schema.org would just add redundancy and thus the risk or errors. Doing on-the-fly conversion would put load on the schema.org site which is not really related to the main purpose of schema.org.
You can use http://rdf-translator.appspot.com/ or plain RDFlib to convert the RDFa file to any syntax you want.
I do not dispute that SPARQL endpoints, dumbs in other RDF syntaxes etc. might be useful for the LOD research community, but I think it is 
1. not a high priority for schema.org
2. unclear why these services must be provided within schema.org.
Anybody can buy a proper domain name (like (linkedschema.org) and provide a respective set of services based on http://schema.org/docs/schema_org_rdfa.html.
I am sure it will be broadly appreciated if someone from the LOD community volunteers to develop and operate, in a sustainable form, such a set of services under a domain name of choice.
#### new comment by 170265 ####
In general I think we have underplayed the fact that we have machine-readable schemas, so making efforts to encourage programmatic use of the schemas is worthwhile. I agree that RDFa people ought to be able to run an RDFa 1.1 parser in 2015, but since I'd like to get a version of rdflib into the webapp anyway (so people can run the unit tests without hassle) it could be relatively easy to create a Turtle view of the RDFa in each page. AppEngine ought to be able to handle the load if we cache things.
BTW re SPARQL, Dydra's web service UI is pretty handy, e.g. http://dydra.com/danbri/schema-org/  
#### new comment by 170265 ####
Couple of points. We now have rdflib integrated (thanks @RichardWallis). And I've also been generating N-Triples and N-Quads dumps with each release. Currently they're not exposed as schema.org URLs but can be found in the repo under data/releases/
We also have an un-merged but not forgotten PR from @cygri that exposes CSV views of the data, as well as developments around JSON-LD. Once we get the looming v3.0 release out I'd like to prioritize this cluster of issues for our next release, with a rough theme of "making it easier to build things with schema.org data". 
#### new comment by 327651 ####
:smile:
#### new comment by 170265 ####
Dump level is done - http://schema.org/docs/developers.html see also data/releases/\* in the repository for various format snapshots.
Do we have an audience here for per-term Turtle? i.e. the same triples as are in RDFa at http://schema.org/Event etc but in Turtle?
#### new comment by 583021 ####
@danbri would love per-Term Turtle! Thanks for the dump, great start!
#### new comment by 832500 ####
+1
#### new comment by 13315406 ####
As probably a person that will be involved if we do implement per-term Turtle, I would be interested in some of the use-cases for it.
~Richard.
#### new comment by 583021 ####
@RichardWallis for me it's part of the Linked Data approach. I often dereference just the particular URI and for that I prefer Turtle over embedded stuff like RDFa.
We see more Linked Data apps coming up now and you can do nice stuff like:
http://lod.opentransportdata.swiss/didok/BSGB
If you click on sameAs it will dereference the referenced URI as Linked Data and embeds in into the current site. Again, RDFa would work as well but probably less implemented in parsers.
</t>
  </si>
  <si>
    <t>suggestion of aircraft registration property</t>
  </si>
  <si>
    <t xml:space="preserve">"By the way, it would be useful if an aircraft registration number (tail number) could be added to aircraft/vehicle (http://schema.org/aircraft)." 
from https://github.com/schemaorg/schemaorg/issues/203
</t>
  </si>
  <si>
    <t xml:space="preserve">Revisit Historical Info proposal (family history, genealogy etc.) </t>
  </si>
  <si>
    <t>There is no way to specify the account details for service invoices</t>
  </si>
  <si>
    <t xml:space="preserve">From https://lists.w3.org/Archives/Public/public-vocabs/2015Jan/0126.html:
The water bill and Visa bill examples are still throwing me a bit. I feel that there ought to be somewhere to represent the original agreement between the consumer and the service provider and that the invoice should refer back to that thing. Without this, the invoice doesn’t adequately describe why payment is due. Do you agree? If so, how would you represent the original agreement? Maybe we need an Account type, or more specifically a ServiceAccount type? Something that would represent the current balance, transaction history (water usage in the water bill case, purchases, interest, and fees in the Visa case). Maybe we could include this type in a future iteration?
</t>
  </si>
  <si>
    <t xml:space="preserve">#### new comment by 986438 ####
@tmarshbing The original agreement is actually in many cases an Order. http://schema.org/Order
The Order is the customers acceptance of an line from an Offer. http://schema.org/Offer
And we already have both.
Please review them both and see if there is something within Order or Offer that does not fit your liking and then add to this issue and change the issue title appropriately.
Reading your email on the mailing list, seems to suggest that your actually looking for Statement.  Described in UBL as:
&gt; Statement - A document used to report the status of orders, billing, and payment. This document is a statement of account, not a summary invoice. 
Also, you may want to scroll down through this list of Document Types from UBL 2.1 to see if there is a type that you are thinking of more specifically that Schema.org should have: http://docs.oasis-open.org/ubl/os-UBL-2.1/UBL-2.1.html#S-UBL-2.1-DOCUMENT-SCHEMAS
#### new comment by 9203402 ####
@thadguidry Statement or Utility Statement from that list seem like the most applicable, but they weren't what I originally intended.
I now think there are two distinct concepts I was mixing up: agreements and statements. Let's take two examples:
Credit card:
- The agreement: In a credit card agreement, the consumer gets access to credit in exchange for a set of terms and conditions such as interest rates, repayment terms, penalties, credit limits, etc.
- The statement: In a credit card statement, the consumer can see things like the current month's activity, the periodic rate, credit available, etc.
- The "something else": In an online banking website, the consumer can also see more in-depth information on past purchases (not just this months'), payments, etc. Is this a statement, too?
Water service:
- The agreement: In the water service agreement, the customer gets access to water service at their residence in exchange for a set of terms and conditions such as backflow testing requirements, payment terms, penalties, etc.
- The statement: In a water service statement, the customer can see things like meter readings, consumption per day or per month, consumption vs. the same period last year, etc.
So, if I get an invoice/bill for a service, it seems like there is at least an agreement (aka contract?) and possibly also a statement associated with it. These are the concepts I think should be represented/linked. I don't see a way to specify any of the fields I listed in my examples on either Order or Offer. IMO, that's OK, because I think that agreement and statement are and should be separate concepts from Order or Offer.
#### new comment by 170265 ####
Rescheduled for Q2, but it would be good to plan next steps here. @tmarshbing any thoughts? /cc @vholland 
#### new comment by 9203402 ####
@danbri I think we can move this to the distant, hazy future milestone. If we get more interest in making these additions, we can bring this back to a nearer milestone and have further discussion on the details. I don't have an immediate need for them.
#### new comment by 170265 ####
Thanks, it has been sent into the future (like https://www.youtube.com/watch?v=nY3kZswIG3U ) but I'll leave it open so it is easier to find.
</t>
  </si>
  <si>
    <t xml:space="preserve">dissolutionLocation </t>
  </si>
  <si>
    <t xml:space="preserve">Schema has properties foundationLocation and dissolutionDate but no dissolutionLocation. In contrast, for a person all 4 properties are present (birth/death place/date).
Getty ULAN has such a field, and 70 records that use it.
Often the foundation place and dissolution place are the same place. There are instances, however, where the places are different. For instance, during WWII a firm founded in Berlin may have been forced to move to Paris, and then was eventually dissolved in Paris.
Getty internal tracker: https://jira.getty.edu/browse/ITSLOD-283
</t>
  </si>
  <si>
    <t xml:space="preserve">#### new comment by 170265 ####
Thanks, noted. We're quite backlogged but I've put this on the someday pile. We have some related vocabulary also in https://www.w3.org/wiki/WebSchemas/HistoricalDataSchema that was never finally incorporated.  #304
</t>
  </si>
  <si>
    <t>applicability of Event to online events e.g. consider Webinar subtype</t>
  </si>
  <si>
    <t>Add a new property (careProvider) to MedicalProcedure</t>
  </si>
  <si>
    <t xml:space="preserve">#### new comment by 986438 ####
@jvandriel  I dunno.  I feel that the Multi Type Entity would be a better approach, practically because we say that MedicalProcedure is a class of Service, and that seems right to me.  I differ also in that I consider a "care provider" to be the same beast, but more specialized than a "provider".
I like the idea of knowing that I can search for a "Lap Band" provider...a doctor or clinic that can perform the procedure for me.  We just need to agree how we express what that doctor or clinic.  In Google Now, it would be cool to say "find the nearest Lasik doctor"...so really the 1st step is knowing that a "doctor", "clinic", "hospital" are already terms/subtypes used for a www.schema.org/MedicalOrganization and we already have them.  The next step is knowing that a MedicalOrganization = Provider (and we already have that as well, since MedicalOrganization is a subtype of Organization where http://schema.org/Service can use the provider property.
So then the real Next step ?  Get MedicalProcedure, MedicalTest, and MedicalTherapy as specific types under http://schema.org/Service  That is what is needed, IMHO, not a new property.
#### new comment by 3585551 ####
+1. Making careProvider a subproperty of provider.
+1. Making MedicalProcedure  Multi Type Entity.
#### new comment by 7320889 ####
_"I differ also in that I consider a "care provider" to be the same beast, but more specialized than a "provider"."_
Good point, I stand corrected.   :)
_"Get MedicalProcedure, MedicalTest, and MedicalTherapy as specific types under http://schema.org/Service"_
+1
Personally I'm not too crazy about the idea for an MTE either, because imagine one has a MedicalProcedure making an Offer. That would lead to a MTE containing 3 types:
```
&lt;script type="application/ld+json"&gt;
{
    "@context": "http://schema.org",
    "@type": ["MedicalProcedure","Service","Product"], 
    "name": "Some procedure name"
    "careProvider": {
        "@type": "Physician",
        "@id": "#physician",
        "name": "etc"
    },
    "offers": {
        "@type": "Offer",
        "seller": "#physician",
        "priceSpecification": {
            "@type": "PriceSpecification", 
            "mixPrice": "5000",
            "maxPrice": "10000",
            "priceCurrency": "USD"
        },
    },
}
&lt;/script&gt;
```
_"That is what is needed, IMHO, not a new property."_
Originally this was my POV as well but the folks behind the MedicalEntity modification proposal (http://bit.ly/165EvWk) insisted they need/want it to be named 'careProvider', which I can understand from their POV. So how about what @twamarc suggested by adding it as a subProperty of 'provider'?
</t>
  </si>
  <si>
    <t xml:space="preserve">Consider parent type for ApplyAction </t>
  </si>
  <si>
    <t xml:space="preserve">#### new comment by 170265 ####
I trimmed " and remove "NOTE(goto)" from its description " from the description of this issue, as I've tidied the RDFS. Let's consider what parent type for ApplyAction should be. /cc @samuelgoto
</t>
  </si>
  <si>
    <t>Change domain of associatedMedia to Thing</t>
  </si>
  <si>
    <t xml:space="preserve">Proposal can be found at: https://www.w3.org/wiki/index.php?title=WebSchemas/SchemaDotOrgProposalsArchive#2011-2014_Proposals_for_Schema.org
Discussion at:
http://lists.w3.org/Archives/Public/public-vocabs/2014May/0224.html
</t>
  </si>
  <si>
    <t xml:space="preserve">#### new comment by 170265 ####
From the proposal, https://www.w3.org/wiki/WebSchemas/associatedMediaToThing
```
Currently, http://schema.org/associatedMedia, which has a range of http://schema.org/MediaObject and which would otherwise seem suitable for this purpose, has a domain of CreativeWork. 
This means that http://schema.org/MedicalProcedure and other children of Thing 
that do not descend from CreativeWork have no straightforward means of 
including media objects that complement their content.
See the discussion at http://lists.w3.org/Archives/Public/public-vocabs/2014May/0204.html and http://lists.w3.org/Archives/Public/public-vocabs/2014May/0224.html
Proposed solution
Change the domain of associatedMedia to Thing. The benefit of this proposal is that we would 
cover AudioObject, DataDownload, ImageObject, MusicVideoObject, VideoObject, and 
any other MediaObject subclass that comes into being.
```
All of the examples listed in the proposed solution,
- http://schema.org/AudioObject
- http://schema.org/DataDownload
- http://schema.org/ImageObject
- http://schema.org/MusicVideoObject
- http://schema.org/VideoObject
... are already subtypes of CreativeWork they can already be used with http://schema.org/associatedMedia without problems.
The only other type offered as motivation for this was MedicalProcedure.
We would prefer to add specific additional domains to a property rather than just open it up for random use in any situation. Schema.org does not have so many types directly under Thing. So let's take this case-by-case.
Let's consider one: BroadcastService. Currently http://schema.org/BroadcastService is a direct subtype of Thing (and this should probably be reconsidered). An example of this would be the UK's broadcasting service BBC1. According to https://en.wikipedia.org/wiki/BBC#Finances "The BBC has the second largest budget of any UK-based broadcaster with an operating expenditure of £4.896 billion in 2012/13". 
"In December 2012, the BBC completed a digitisation exercise, scanning the listings of all BBC programmes ... They identified around five million programmes, involving 8.5 million actors, presenters, 
writers and technical staff.". What would the associatedMedia for the BroadcastService BBC1 be? All of its output? The property is already vague, but manageably so do to its applicability being scoped to (roughly) "document like objects" i.e. Creative Works.
Every time we admit a new type into the domain of a property we create implicit questions like this (and therefore usability challenges for users of the vocabulary.
Perhaps there are specific scenarios where we could usefully extend associatedMedia - e.g. for describing Event? In each case we'll have such questions. Should the associatedMedia of an Event be a representation of it, if it happened? A photo of a performer if it has not yet happened? etc.
So what are the kinds of non-CreativeWork that are the strongest candidates for use with associatedMedia? MedicalEntity, maybe Event, Action?  
What would it mean to be the associatedMedia of an Organization, Person, Place or Product? Remembering that we already have http://schema.org/about to indicate the subject matter, which captures a related but stronger association between entities and content.
#### new comment by 7320889 ####
"So what are the kinds of non-CreativeWork that are the strongest candidates for use with associatedMedia?"
Besides personally wanting to express such for MedicalProcedure, the most common examples I get confronted with/asked about is "How do I add a video to a Product or Organization". 
Which in most cases is because folks would like to express they have an introductory video about a Product or Organization.
Now I agree that one could markup a VideoObject and have it's 'about' property refer to the Product or Organization but in this case, given the fact there's no 'mainEntity' property yet, current heuristics of the search engines will cause the VideoObject to be treated as the 'mainEntity', where in these cases the Product or Organization should be considered the 'mainEntity'.
And because there is no 'associatedMedia' property for MedicalEntity, Product and Organization, this forces folks to markup multiple entities, leading to more markup than is needed. For example:
```
&lt;div itemscope itemtype="http://schema.org/Product"&gt;
    ...
   &lt;i-frame* itemprop="associatedMedia" src="url-to-some-video"&gt;&lt;/i-frame&gt;
&lt;/div&gt;
```
Seems much more efficient and less prone to error than:
```
&lt;div id="about-product" itemid="#about-product" itemscope itemtype="http://schema.org/Product"&gt;
    ...
    &lt;div itemscope itemtype="http://schema.org/VideoObject"&gt;
        &lt;i-frame itemprop="embedUrl" src="url-to-some-video"&gt;&lt;/i-frame&gt;
        &lt;link itemprop="about" href="#about-product"&gt;
    &lt;/div&gt;
&lt;/div&gt;
```
*
i-frame is purposely misspelled to prevent Chrome from rendering the element, thus making the markup invisible.
#### new comment by 170265 ####
Thanks for the examples, that helps. If we get mainEntity finished, how much of the problem goes away?
#### new comment by 7320889 ####
50%, as it would still prevent simpler markup like:
```
&lt;div itemscope itemtype="http://schema.org/Product"&gt;
    ...
   &lt;i-frame itemprop="associatedMedia" src="url-to-some-video"&gt;&lt;/i-frame&gt;
&lt;/div&gt;
```
#### new comment by 7320889 ####
I just noticed `mainEntity` and `mainEntityOfPage` were added to sdo-gozer, which I think is great, but it still leaves me wondering whether or not associatedMedia's domain will be expanded to Thing (or limited to Organization and Product).
Because personally I still don't believe the mainEntity route is enough (as illustrated in my previous post).
#### new comment by 4692272 ####
One example is live (video or audio) broadcasts of an Event. We have "recordedIn", but it is unclear if that should be used for live streams.
#### new comment by 7320889 ####
Do you have an url where I can look @vholland?
#### new comment by 4692272 ####
Major League Baseball livestreams games (with a subscription). http://mlb.mlb.com/mediacenter/index.jsp?c_id=mlb&amp;affiliateId=mlbMENU
I suppose they could create a WatchAction or ListenAction as appropriate for each stream. 
#### new comment by 7320889 ####
I see, I was more thinking about pages like these:
- http://www.volkswagen.nl/modellen/passat (sorry it's in Dutch)
- http://www.apple.com/macbook/ (watch the design film)
- http://www.cosmeticsurg.net/procedures/brazilian-butt-lift/ (video withing the text)
#### new comment by 11649720 ####
Hi all, I was hoping that we could renew this conversation about changing the domain of associatedMedia to Thing.  It seems to be a viable solution that could be used to associate various forms of media to various types of entities.
#### new comment by 11649720 ####
Would it be possible to move forward with changing the domain of associatedMedia to Thing in response to the issues raised here?
</t>
  </si>
  <si>
    <t>Alias "@id" to "id" ?</t>
  </si>
  <si>
    <t xml:space="preserve">This was suggested by @msporny in https://github.com/json-ld/json-ld.org/pull/380#issuecomment-71382239 and https://github.com/json-ld/json-ld.org/pull/380#issuecomment-71392999
The other "@"-properties would be renamed as well.
I created the same issue here: https://github.com/HydraCG/Specifications/issues/95
</t>
  </si>
  <si>
    <t xml:space="preserve">#### new comment by 317113 ####
Note that the actual suggestion by @msporny was:
&gt; Any chance that you might alias "@id" -&gt; "id", and "@type" -&gt; "type" in the AS2 JSON-LD Context in the future?
"alias" is subtly but significantly different from "rename"!
#### new comment by 46296 ####
Exactly, as @msporny said, the `@` keywords are intentional so that JSON-LD won't mess up someone's existing JSON serialization. But, when an application is expecting it, then aliasing keywords is often the right thing to do. And, for using with JavaScript `.id` is much more convenient than `["@id"]`.
The only keyword that can't be aliased is `@context`.
#### new comment by 170265 ####
I am not aware of any major schema.org JSON-LD consumption actually using information from the @context file, so I'm wary of pushing such a change. Perhaps when/if JSON-LD consumer implementations mature this would be easier to roll out. For now I'm going to file this under "dim and distant future", although I appreciate that it has some aesthetic and practical appeal.
#### new comment by 170265 ####
(I'll leave this open though as it is a reasonable request to revisit.)
#### new comment by 170265 ####
If any other major JSON-LD -using vocabularies are aliasing @id and @type, it would be good to hear about it here.
</t>
  </si>
  <si>
    <t>jobTitle property on Person</t>
  </si>
  <si>
    <t xml:space="preserve">#### new comment by 170265 ####
The Role type was designed to be applicable everywhere, without it being explicitly anticipated in the schemas. It could be useful to work through some examples if you have anything specific in mind.
</t>
  </si>
  <si>
    <t>Schema.org should have mappings to Wikidata terms where possible</t>
  </si>
  <si>
    <t xml:space="preserve">From Lydia Pintscher in https://twitter.com/nightrose/status/558549091844886528 
```
@danbri any issue to track progress on http://schema.org  mapping to Wikidata? 
Maybe even get people to help out?
```
Update 2016-01-26 - since the original post there have been some improvements at both Wikidata and Schema.org:
- Wikidata: mappings (exact, super/sub) from properties and (perhaps to a lesser extent in that the notion isn't so built-in) types to schema.org can be expressed within Wikidata.
- Wikidata now has a SPARQL endpoint at https://query.wikidata.org which is the most natural way of retrieving data; other explorations such as JSON dumps below are less important now.
- Schema.org has updated its extension mechanism and is encouraging both hosted and external extensions.
- D3-compatible RDFS JSON-LD is published from schema.org and can be used for visualization; this would also be a good model for getting an overview of Wikidata. See http://bl.ocks.org/danbri/1c121ea8bd2189cf411c for example visualization. 
- Various notes towards using Wikidata as an extension language for Schema.org are explored towards the end of this issue, as are SPARQL queries for extracting Wikidata's structure and property metadata for use in mappings.
#  Nearby
- List of Wikidata properties https://www.wikidata.org/wiki/Wikidata:List_of_properties/all
- SPARQL interface https://query.wikidata.org/
</t>
  </si>
  <si>
    <t>#### new comment by 170265 ####
Notes from IRC,
- Example of a schema.org property marked as equiv to another:  schema:description equivalentProperty dcterms:description. https://github.com/schemaorg/schemaorg/blob/master/data/schema.rdfa#L5696
- this info is currently exposed in schema.org per-term pages like view-source: http://schema.org/description e.g. as &lt;link property="owl:equivalentProperty" href="http://purl.org/dc/terms/description"/&gt;
- Wikidata RDF dumps (oldish?), http://tools.wmflabs.org/wikidata-exports/rdf/exports/20141013/
- Wikidata toolkit, https://www.mediawiki.org/wiki/Wikidata_Toolkit
- There are also JSON dumps, e.g. http://dumps.wikimedia.org/other/wikidata/20141215.json.gz
#### new comment by 550412 ####
Here is how mapping can be done on the Wikidata side for example: https://www.wikidata.org/wiki/Property:P31
The JSON dumps are the best dumps.
#### new comment by 170265 ####
- https://git.wikimedia.org/raw/mediawiki%2Fextensions%2FWikibase/master/docs%2Fjson.wiki
- https://www.wikidata.org/wiki/Wikidata:Database_download#JSON_dumps_.28recommended.29 
- -&gt; http://dumps.wikimedia.org/other/wikidata/ 
- -&gt; http://dumps.wikimedia.org/other/wikidata/20150120.json.gz
#### new comment by 215795 ####
+1
#### new comment by 876431 ####
happy to help here a little! I had chance to meet few people from Wikidata crew during 31C3 and remember that serving turtle also needs some fixing... but it already uses schema.org quite a lot!
``` shell
$ curl http://www.wikidata.org/entity/Q80 -iL -H "Accept: text/turtle"
```
#### new comment by 170265 ####
I went looking for the code that generates this. For those without turtle, an excerpt from running 
curl http://www.wikidata.org/entity/Q42 -iL -H "Accept: text/turtle" 
(full response is at https://gist.github.com/danbri/66616096d42e595376f6 )
[update]Hmm actually you can get it all in the browser without using content negotiation, just via suffixes:
- http://www.wikidata.org/wiki/Special:EntityData/Q42.ttl
- http://www.wikidata.org/wiki/Special:EntityData/Q42.nt
- http://www.wikidata.org/wiki/Special:EntityData/Q42.rdf
( edit! I have moved a big chunk of text to https://gist.github.com/danbri/181ff7763f479c397e10 - apologies to those who got accidental notifications due to the '@' symbol.)
This is great but also unfortunately "the easy part" in that these are fixed built-in properties that each Wikidata entry will always carry.
Looking around for relevant source code,
- https://meta.wikimedia.org/wiki/Wikidata/Development
- http://git.wikimedia.org/search/?s=schema.org&amp;r=mediawiki/extensions/Wikibase&amp;st=COMMIT
- http://git.wikimedia.org/blob/mediawiki%2Fextensions%2FWikibase/10729fd431938bc59333875b30855066c0f12f73/repo%2Fincludes%2Frdf%2FRdfBuilder.php#L253
It would be interesting to see how addEntityMetaData might be amended to exploit equivalentProperty information in Wikidata, at @lydiapintscher  mentioned re https://www.wikidata.org/wiki/Property:P31
#### new comment by 1651447 ####
**I agree, "Schema.org should have mappings to Wikidata terms where possible"**. How to vote? or how to colaborate and/or check work in progress?  There are a link about work in this issue?
#### new comment by 876431 ####
@danbri please remember to fence code snippets with three backticks which can also include clue for syntax highlighting
``````
```ttl
  code goes here @bg @dr @mr
  @prefix data: http://www.wikidata.org/wiki/Special:EntityData/ .
  @prefix schema: http://schema.org/ .
  no mentions using @foo
```
``````
also see code tab in Examples of github markdown https://guides.github.com/features/mastering-markdown/#examples
#### new comment by 876431 ####
@ppKrauss I think people would appreciate more machine readable mappings using owl:equivalentProperty etc.
e.g. https://github.com/schemaorg/schemaorg/blob/d370e33a97654746e696973c7966b84b501a59dc/data/schema.rdfa#L5706
IMO we could consider everything from subset of OWL used by RDFa Vocabulary Entailment
http://www.w3.org/TR/rdfa-syntax/#s_vocab_expansion
#### new comment by 1651447 ####
@elf-pavlik thanks (!), so the issue now is only to add something as 
  `&lt;link property="owl:equivalentProperty" href="http://WikiDataURL"/&gt;`
in each `rdf:Property` and each `rdfs:Class` ... is it?
New suggestion: we may  colaborate with an online interface or (initially) by a spreadsheet (ex. Excel) at github, with the columns wikidataID and Property or wikidataID  and Class.
#### new comment by 550412 ####
Why not add it directly in Wikidata?
#### new comment by 1651447 ####
@lydiapintscher , perhaps I am not understanding your point, sorry... The objetive in this issue is to map the Schema.org's definitions into the Wikidata.org's concept-definitions, not the inverse.
#### new comment by 550412 ####
Both should happen, no? ;-)
#### new comment by 1651447 ####
@lydiapintscher , I think it is a matter of scope. You can imagine Wikidata as an (external and closed) didictionary, like Webster, not like an open project like Wiipedia. 
#### new comment by 550412 ####
Wikidata is just as open as Wikipedia.
#### new comment by 901528 ####
Peter, 22/02/2015 18:39:
&gt; wikipedia.org concept definitions
Does such a thing exist?
#### new comment by 876431 ####
@lydiapintscher once schema.org URIs have mappings to wikidata URIs added, do you see a way to add them to wikidata in programmable way? IMO it doesn't make sense to do it manualy via web UI... maybe wikidata team could just import them from schema.rdfa?
BTW I'll stay most of march ~Berlin and could meet IRL with you and anyone else from wikidata interested in this issue... Whenever in Berlin I go anyways to #OKLab / CodeForBerlin on every monday evening at Wikimedia HQ :smile:  (we can discuss details over pm - just see my gh profile)
#### new comment by 1651447 ####
I am trying (with bad English) to consolidate this issue in a _draft of the proposal_, can you help? 
A next step  will be to create a `Readme.md` for everybody edit this text, perhaps with the #352 mechanism, and (phase1) implement "by hand" some examples in  [schema.rdfa](https://github.com/schemaorg/schemaorg/blob/sdo-gozer/data/schema.rdfa).
---
Foundations collected from comments posted in this discussion:
1.  @danbri and [Lydia Pintscher](https://twitter.com/nightrose/status/558549091844886528) summary, _"schema.org  mapping to Wikidata"_.
2. Techinal suggestion to _"schema.org property marked as equiv to another: schema:description "_, @danbri. 
3. @danbri and @elf-pavlik  looking for some automation ... or _"how `addEntityMetaData` might be amended to exploit `equivalentProperty` information in Wikidata"_. 
4. ...
5. @elf-pavlik  suggestion to add the tag `&lt;link property="owl:equivalentProperty" href="http://WikiDataURL"/&gt;`, into  each `rdfs:Class` and each `rdf:Property` resource definitions.&lt;br/&gt; The `equivalentProperty`  is the same as showed in the [Property:P31 example](https://www.wikidata.org/wiki/Property:P31)) of @lydiapintscher.
6. Proposal of @ppkrauss to start at Schema.org and with human work, with no automation (for test and start).
7. Suggestion of @lydiapintscher  for think also about  _Wikidata mapping to Schema.org_...
# PROPOSAL OF THE ISSUE #280
Proposal for enhance [schema.rdfa](http://schema.org/docs/schema_org_rdfa.html) definition descriptors (`rdfs:comment`) and semantics, mapping each vocabulary item to a Wikidata item. 
A sibling project at Wikidata will be the _Wikidata.org-to-Schema.org_ mapping.
**PART 1 - SchemaOrg  mapping to Wikidata**
_Actions_: add `&lt;link property="{$OWL}" href="{$WikiDataURL}"/&gt;` with the correct _$WikiDataURL_.   
- At  each `rdfs:Class` add the `&lt;link&gt;` tag with   `$OWL="owl:equivalentClass"` or, when not possible, use`$OWL="rdfs:subClassOf"`.
- At  each `rdf:Property` add the `&lt;link&gt;` tag with   `$OWL="owl:equivalentProperty"` or, when not possible, use`$OWL="rdfs:subPropertyOf"`.
_Actions on testing phase_:  do some with no automation. Example: start with classes Person and Organization, and its properties.
_Examples_
- http://schema.org/Organization  is `owl:equivalentClass`  to _[Q43229](https://www.wikidata.org/wiki/Q43229)_.
- http://schema.org/City is `owl:equivalentClass`  to  _[Q515](https://www.wikidata.org/wiki/Q515)_.
- http://schema.org/Person is `owl:equivalentClass`  to _[Q215627](https://www.wikidata.org/wiki/Q215627)_.
- http://schema.org/PostalAddress is `owl:equivalentClass`  to  _[Q319608](https://www.wikidata.org/wiki/Q319608)_.
---
**PART 2 -  Wikidata mapping to SchemaOrg**
... under construction... see similar mappings at  [schema.rdfs.org/mappings.html](http://schema.rdfs.org/mappings.html)...  Wikidata also have a lot of iniciatives maping Wikidata to external vocabularies (ex. there are a map from Wikidata to BNCF Thesaurus)...
#### new comment by 1651447 ####
@lydiapintscher , Sorry again... I not saw that there are also a proposal of "sibling project at Wikidata" (!)...  Can you please check if my "[draft of this proposal](https://github.com/schemaorg/schemaorg/issues/280#issuecomment-75565671)" text is now on the rails? I am trying to "translate" and consolidate all comments in one document... To start all with the same scope, objective, etc.
#### new comment by 1651447 ####
@danbri , @elf-pavlik , and others, I not understand if there are a "formal procedure for create proposals" here... 
Can you please check if my "[draft of this proposal](https://github.com/schemaorg/schemaorg/issues/280#issuecomment-75565671)" text is now on the rails?   I need your help to "translate" and consolidate it. 
---
About automation, I still do not understand well, you want to automate? 
My opinion. I think we can start with non-automated procedures, that will be util to check automated ones,  which happen to be introduced later... Or to check the "size" of the non-automated task (~1000 items!). I think that a reliable mapping needs human control.
#### new comment by 876431 ####
@ppKrauss thanks for trying to summarize this thread into a proposal!
&gt; http://schema.org/Organization is owl:equivalentProperty to Q43229
please don't confuse _owl:equivalentClass_ with _owl:equivalentProperty_
if you look at [schema.rdf](https://github.com/schemaorg/schemaorg/blob/sdo-gozer/data/schema.rdfa) we need accordingly
-  _typeof="rdfs:Class"_ needs _owl:equivalentClass_ or _rdfs:subClassOf_
-  _typeof="rdf:Property"_ needs _owl:equivalentProperty_ or _rdfs:subPropertyOf_
for the automation, once we map one way schema.org -&gt; wikidata (however we manage to do it) then we can automate importing most of that mapping into wikidata so no one needs to click and copy&amp;paste...
Last but not least, schema.org just starts using github recently and also seems to go through various other processes, I would encourage you to stay patient and give people time to reply :smile: 
#### new comment by 170265 ####
Thanks all. Indeed I'm on a trip and can't currently give this the
attention it deserves, but I would try to nudge the focus towards actual
mappings and away from the specific implementation details at schema.org.
We will be making some changes in the site tooling to support mechanisms
for extension that may be relevant here.
How about we just jump into the details and start a spreadsheet with a
table of schema.org types and properties? Eg on google docs...?
On Mon, 23 Feb 2015 09:06 ☮ elf Pavlik ☮ notifications@github.com wrote:
&gt; @ppKrauss https://github.com/ppKrauss thanks for trying to summarize
&gt; this thread into a proposal!
&gt; 
&gt; http://schema.org/Organization is owl:equivalentProperty to Q43229
&gt; 
&gt; please don't confuse _owl:equivalentClass_ with _owl:equivalentProperty_
&gt; 
&gt; if you look at schema.rdf
&gt; https://github.com/schemaorg/schemaorg/blob/sdo-gozer/data/schema.rdfa
&gt; we need accordingly
&gt; - _typeof="rdfs:Class"_ needs _owl:equivalentClass_ or
&gt;   _rdfs:subClassOf_
&gt; - _typeof="rdf:Property"_ needs _owl:equivalentProperty_ or
&gt;   _rdfs:subPropertyOf_
&gt; 
&gt; for the automation, once we map one way schema.org -&gt; wikidata (however
&gt; we manage to do it) then we can automate importing most of that mapping
&gt; into wikidata so no one needs to click and copy&amp;paste...
&gt; 
&gt; Last but not least, schema.org just starts using github recently and also
&gt; seems to go through various other processes, I would encourage you to stay
&gt; patient and give people time to reply [image: :smile:]
&gt; 
&gt; —
&gt; Reply to this email directly or view it on GitHub
&gt; https://github.com/schemaorg/schemaorg/issues/280#issuecomment-75584818.
#### new comment by 1651447 ####
@elf-pavlik   thanks (!), I edited with your correction (and now coping also to my  [issue280](https://github.com/ppKrauss/schemaorg/tree/sdo-gozer/proposals/testing/issue280) "ahead of work" :-)
---
@danbri Ok I send to [to **this googleDoc**](https://docs.google.com/spreadsheets/d/1KeTSrVjSHRfVRwSgg6-LN0pu6nVre7cspUrkf_gfMm8/)   and updated my #352  with the [tool that generates the spreadsheet](https://github.com/ppKrauss/schemaorg/blob/sdo-gozer/proposals/testing/issue280/generateCSV.php).
---
@elf-pavlik and @danbri , no urgence (!). As a novice here, I am experimenting/testing the collaboration possibilities, and studing schemaOrg as a project ... Now I have a better "schema.org big picture", I see a good work(!), by moderators and vibrant community. My only help/clue about "better Github use" is at #352, and perhaps still a little messy.
Returning to talk about the  [spreadsheet](https://docs.google.com/spreadsheets/d/1KeTSrVjSHRfVRwSgg6-LN0pu6nVre7cspUrkf_gfMm8/), there are ~1500 items (!)... A good starting point is the classes [Person](http://schema.org/Person) and [Organization](http://schema.org/Organization), the "vCard semantic" is the more used in the Web, 
http://webdatacommons.org/structureddata/index.html#toc2
so, I am starting to work with them (Person and Organization)... It is ok, good starting point?
#### new comment by 170265 ####
Thanks. Yes starting with the more most general / common types makes sense.
Where I got stuck: I could not figure out a good programmatic way to access
Wikidata's schema information in all its richness.
Maybe there is a way to take the JSON dumps, load them into some
fast-access NoSQL-ish database, so that things can be
searched/matched/retrieved easily?
nearby: https://gist.github.com/chrpr/23926c4650ce4363c51b dumps DBpedia's vocab (not Wikidata, but worth a look for comparison)
#### new comment by 1047581 ####
Wikidata provides RDF dumps here: http://tools.wmflabs.org/wikidata-exports/rdf/exports/20150126/
It is easy to get the classes from the wikidata-taxonomy dump but needs to be joined with the wikidata-terms dump to get the labels. For properties you can use the wikidata-properties dump
If you want something more fine-grained you can try the WKDT toolkit
https://github.com/Wikidata/Wikidata-Toolkit
Or create a DBpedia extractor, we have experimental support for wikidata in this branch: 
https://github.com/alismayilov/extraction-framework/tree/wikidataAllCommits
RDF dumps can be directly loaded in a SPARQL endpoint or easily manipulated in CLI/code and load in any store.
#### new comment by 1651447 ####
OK, **phase1 completed**! In this phase we can only to use "by hand" procedures... My basic work was,  
- develop a basic _tool_ (with 10-years old PHP+DOM technology), to transform RDFa to [CSV](https://en.wikipedia.org/wiki/Comma-separated_values) and to get back the RDFa from updated CSV.
-  [the **GoogleDoc with spreadsheet**](https://docs.google.com/spreadsheets/d/1KeTSrVjSHRfVRwSgg6-LN0pu6nVre7cspUrkf_gfMm8/). I edited only a dozen of items; see classes _Person_ (search by Q215627) and 3 itens of _Organization_ (line 85).
- after goole export, my tool generates [**a new version for `schema.rdfa.htm`**](https://github.com/ppKrauss/schemaorg/blob/sdo-gozer/proposals/testing/issue280/schema.rdfa.htm)
... for more details (while the corresponding fork is pending) [here](https://github.com/ppKrauss/schemaorg/tree/sdo-gozer/proposals/testing/issue280). 
---
I finished my first test with report/edit/rewrite "by hand" process... And, some new (minor) problems were evidenced, a kind of normalization demand:
1. HTML-soruce-code normalization problems: reported as   #360 and #359.
2. "`&lt;link&gt;` _vs_ `&lt;span&gt;&lt;a&gt;`", seems also a normalization problem. My suggestion is to show transparently all the links to the crown, so, format link with  the `span`  template.  
About item 2, countings:
- all ~670 "subClassOf"  was in the template `&lt;span&gt;Subclass of: ...&lt;/span&gt;`
- all ~60 "equivalentClass" , "subPropertyOf" and "equivalentProperty" was tagged with `&lt;link&gt;`
**Question** (perhaps for @elf-pavlik, but _no_ urgence!): can I adopt the `span` templates instead simple `link` tag?  An convert all the residual `&lt;link ..../&gt;` also to `span`?
#### new comment by 1651447 ####
Starting **phase2**: let's discuss and check the automation possibilities!
( while anybody can _enhance the volume of Wikidata links_ at  [the **GoogleDoc with spreadsheet**](https://docs.google.com/spreadsheets/d/1KeTSrVjSHRfVRwSgg6-LN0pu6nVre7cspUrkf_gfMm8/) of the phase1).
---
The first step here is to discuss about reality, that is summarized by the "schema_org_rdfa profile"  (see #361).
**gozer release profile (countings):**
- number of div tags (nDivs): **1521**
- number of definitions by classes+properties (nDefs): **1478**
- number of rdfs-classes (nClass): **620**
- number of rdf-Properties (nProp): **858**
- number of schema-supersededBy (nSupBy): **33**
- number of duplicated rdfs-labels (nDup): **2**
- number of defs with `link` tag (nLinks): **105**
- total number of link tags over defs (nLinksTot): **112**
- **tag `link` countings:**
  - links with property='owl:equivalentClass': **10**
  - links with property='rdfs:subPropertyOf': **53**
  - links with property='http://schema.org/inverseOf': **16**
  - links with property='http://schema.org/supersededBy': **1**
  - links with property='owl:equivalentProperty': **8**
  - links with property='dc:source': **24**
- **tag `span` `a` countings:**
  - span-a with property='rdfs:subClassOf': **663**
  - span-a with property='dc:source': **130**
  - span-a with property='http://schema.org/domainIncludes': **1158**
  - span-a with property='http://schema.org/rangeIncludes': **986**
---
AUTOMATION OPPORTUNITIES: 
1. _Propagating as semantic subset_: it is valid for specific items, as to say "addressLocality is a semantic subset of [PostalAddress](http://schema.org/PostalAddress)", when we can propagate the WikidataID (ex. as rdfs:subPropertyOf); but not for broader items as [Thing](http://schema.org/Thing). There are 663 (!), so, we can expect some automation here... The **first step** is to indicate (we can add a column in the  spreadsheet) who items are "broader" (so can not be used as semantic super-classes for WikidataID).
    1.1. _inheriting semantic_: all Property inherits the semantic of its parent Class, so, it is also a kind of "semantic subset" (and gain need to excluse the "broader cases")... There are another indirect situations in the graph?  We must excluse all elected cases to excluse (later) from the spreadsheet.
2. _Geting WikidataID from external-equivalent item_: I not see many, there are only ~70 `link`s relating semantic definition in external vocabularies, see _nLinks_ and countings with 'owl:equivalentClass', 'rdfs:subPropertyOf' and 'owl:equivalentProperty'. Perhaps 'dc:source', but it adds only more 24.
#### new comment by 11268712 ####
The mapping from Schema.org types to Wikidata conceptual items seems very interesting.
How is it going? I can see there has been no comment for a while.
If applicable, I would like to join for the effort of mapping between these two. :)
ps. I found it hard to get the meaning of Wikidata class concepts (schema-level, not instance-level) as they use Qxxxxxx (not intuitive) terms for their conceptual items.
Is there any tip to figure out what Qxxxxxxes mean in usual words?
#### new comment by 1651447 ####
Hello @boanuge, well come to this iniciative!  It is not abandoned... Do you try to [collaborate here, with the **GoogleDoc with spreadsheet**](https://docs.google.com/spreadsheets/d/1KeTSrVjSHRfVRwSgg6-LN0pu6nVre7cspUrkf_gfMm8/) of the phase1? 
Perhaps we (you and I at this moment) need to show "more and good results" to restart this proposal... So, you can also [help here in an extesion of the spreadsheet](https://github.com/ppKrauss/schemaOrg-wikidata)... Them, later, when we have "critical mass" of results, we will return here. 
About your PS: no, Qxxxxxx is a Wikidata's project decision, an [opaque identifier](https://en.wikipedia.org/wiki/Unique_identifier) have some advantages.
#### new comment by 7452727 ####
For a human the label and description should define the meaning in words so far as it needs to be disambiguated from other concepts. Just look the Qxxxxxx up on wikidata.org or use its API to get the label and description in your favorite language.
#### new comment by 11268712 ####
@ppKrauss Thank you very much. I will see what I can do. :)
@JanZerebecki Thank you for the comment.
I hoped there is a nice one page view for each Qxxxxxx term with label and description, such as schema.rdfa, instead of looking up one by one (there are too many Qxxxxxx to go through. :)
Any comments about how Wikidata generates their items are appreciated.
#### new comment by 7452727 ####
There are too many items (item = Qxxxxxx) to list them all (currently more than 13 million). These are edited manually and in automated ways, see https://www.wikidata.org/wiki/Wikidata:Introduction for more information. Note that there are also properties. There is a list of all properties: https://www.wikidata.org/wiki/Wikidata:List_of_properties/all .
Example: https://www.wikidata.org/wiki/Q25169#P50 tells us: "The Hitchhiker's Guide to the Galaxy" (item Q25169) its author (property P50) is Douglas Adams (item Q42).
https://www.wikidata.org/wiki/Property:P50#P1629 tells us that the property author (P50) is for the subject (P1629) item author (Q482980).
Maybe it is more useful to map to Wikidata properties instead of Wikidata items. https://schema.org/author would map to https://www.wikidata.org/wiki/Property:P50 .
Note that people already use Wikidata.org itself to do this mapping, like is done on https://www.wikidata.org/wiki/Property:P18#P1628 which says the Wikidata property image (P18) is equivalent to http://schema.org/image . These could be exported and added to schema.org which would ensure that the mapping is actually symmetric.
#### new comment by 170265 ####
Yes the idea is purely to map the descriptive vocabulary (hundreds or low thousands of mainly types/properties), not millions of items.
#### new comment by 986438 ####
@danbri then update the issue title.. instead of wikidata terms ... wikidata properties
#### new comment by 1651447 ####
@JanZerebecki, as stated by Dan, "the idea is purely to map the descriptive vocabulary", is a SchemaOrg-to-Wikidata map, and SchemaOrd have max. ~1500 items, see countings [above](https://github.com/schemaorg/schemaorg/issues/280#issuecomment-75958699)...  
The main objective is to complement the poor/imprecise descriptions (`rdfs:comment`) of SchemaOrg.
(also @thadguidry) About properties like [P50](https://www.wikidata.org/wiki/Property:P50), in my opinion, they are like "internal database descriptors" of Wikidata, while Qxxxxxx are  the entries for Wikipedia concepts. 
So [the "author" concept](https://en.wikipedia.org/wiki/Author) is not P50, it is [Q482980](https://www.wikidata.org/wiki/Q482980)... The Qxxxxxx concepts are more stable and complete.
&lt;!-- Wikidata itens are concepts, produce direct maps; properties not produce direct maps. --&gt;
PS: the properties can generate cyclic references for SchemaOrg.
#### new comment by 50891 ####
https://en.wikipedia.org/wiki/Ontology_alignment
So there are entity (class, property) resolutions (and disambiguation trees (w/ information gain))? 
- http://refine.deri.ie/sparqlRecon (Reconciling countries GDP against DBpedia (w/ OpenRefine, RDF Refine, and SPARQL))
- http://wiki.dbpedia.org/get-involved/google-summer-code/gsoc-2013/ideas/wikidata-mappings
#### new comment by 3585551 ####
Mapping to wiki is a plus -Among others. The health extension is now experimenting mapping concepts to defined concepts in healthcare standards and terminologies like SNOMED CT but also to RxNorm, LOINC, and ICD.
#### new comment by 50891 ####
On Sep 3, 2015 1:38 PM, "Marc" notifications@github.com wrote:
&gt; Mapping to wiki is a plus -Among others. The health extension is now
&gt; experimenting mapping concepts to defined concepts in healthcare standards
&gt; and terminologies like SNOMED CT but also to RxNorm, LOINC, and ICD.
http://schema.org/code
http://schema.org/MedicalCode
&gt; —
&gt; Reply to this email directly or view it on GitHub.
#### new comment by 170265 ####
Quick update to make sure everyone is aware that Wikidata has a SPARQL endpoint now; linked from https://www.wikidata.org/wiki/Wikidata:Data_access#SPARQL_endpoints
#### new comment by 170265 ####
Rather related: http://addshore.com/2015/12/wikidata-references-from-microdata/ from @addstore
#### new comment by 170265 ####
I've been looking into how wikidata could look like as an external schema.org extension. Perhaps something like this (don't worry about the big header, eventually it would be hidden behind a simple URL). It be good if the corresponding triples were as close as possible to those in the Wikidata SPARQL endpoint.
```
&lt;script type="application/ld+json"&gt;
{
"@context": {
  "@vocab": "http://schema.org/",
   "wd_lnbIdentifier": {"@id": "https://www.wikidata.org/entity/P1368" },
   "wd_countryOfCitizenship": {"@id": "https://www.wikidata.org/entity/P27" , "@type": "@id"},
   "wd_religion": {"@id": "https://www.wikidata.org/entity/P140", "@type": "@id"},
   "wd_nativeLanguage": {"@id": "https://www.wikidata.org/entity/P103", "@type": "@id"}
 },
  "@type": "Person",
  "@id": "https://www.wikidata.org/entity/Q42",
  "name": "Douglas Adams",
  "wd_lnbIdentifier": "000057405",
  "wd_countryOfCitizenship":
    {
      "@type": "Country",
      "@id": "https://www.wikidata.org/entity/Q145",
      "name": "United Kingdom"
    },
  "wd_religion": {
    "@id": "https://www.wikidata.org/entity/Q7066",
    "name": "atheism"
  },
  "wd_nativeLanguage": {
     "@type": "Language",
     "@id": "https://www.wikidata.org/entity/Q7979",
     "name": "British English"
  }
 }
&lt;/script&gt;
```
#### new comment by 170265 ####
@vrandezo and I have been exploring this some more.
For now, just a SPARQL query to try at query.wikidata.org 
```
PREFIX wikibase: &lt;http://wikiba.se/ontology#&gt;
PREFIX rdfs: &lt;http://www.w3.org/2000/01/rdf-schema#&gt;
PREFIX wdt: &lt;http://www.wikidata.org/prop/direct/&gt;
SELECT ?property ?ptype ?label ?extsuper ?extsub ?extequiv
WHERE {?property a wikibase:Property; rdfs:label ?label; wikibase:propertyType ?ptype .
OPTIONAL { ?property wdt:P2235 ?extsuper . }
OPTIONAL { ?property wdt:P2236 ?extsub . }
OPTIONAL { ?property wdt:P1628 ?extequiv . }
FILTER( REGEX(STR(?extequiv), "schema.org") ||
  REGEX(STR(?extsub), "schema.org") ||
  REGEX(STR(?extsuper), "schema.org") )
FILTER(LANG(?label) = "en")}
```
... this shows that Wikidata itself can be used as a registry of mappings to/from schema.org terms :)
#### new comment by 7691552 ####
The approach of using Wikidata to hold these mappings looks worth exploring
further.
#### new comment by 170265 ####
Here is another one (thanks to Denny):
```
PREFIX wd: &lt;http://www.wikidata.org/entity/&gt;
PREFIX wdt: &lt;http://www.wikidata.org/prop/direct/&gt;
PREFIX rdfs: &lt;http://www.w3.org/2000/01/rdf-schema#&gt;
# which properties are most commonly found on things that are 
# 'instance of' (P31) the 'Cat' type (Q146)?
SELECT ?prop (count(?prop) as ?count) WHERE {
  ?i  wdt:P31 wd:Q146 .
  ?i ?prop ?val .
  FILTER(STRSTARTS(STR(?prop), "http://www.wikidata.org/prop/direct/"))
} group by ?prop order by desc(?count)
# TODO: 
# - figure out how to get the rdfs:label of these 
# - figure out how to handle v common types like human (Q5), can we sample e.g. 1000 items only?
```
... any help with the last parts gratefully received :)
#### new comment by 170265 ####
Here is the complementary query, which finds most common properties whose value is something 'instance of' 'Cat'.
The query is written more compactly here, and has the same issues/problems as noted above:
```
SELECT ?prop (count(?prop) as ?count) WHERE {
  # some thing with some property that is some item, where that ...
  ?x ?prop ?i . 
  # item instanceOf Cat.
  ?i  &lt;http://www.wikidata.org/prop/direct/P31&gt; &lt;http://www.wikidata.org/entity/Q146&gt; . 
  FILTER(STRSTARTS(STR(?prop), "http://www.wikidata.org/prop/direct/"))
} group by ?prop order by desc(?count)
```
This corresponds loosly to the notion of properties whose http://schema.org/rangeIncludes is the type "Cat":
- https://www.wikidata.org/wiki/Property:P161 'cast member' (6 items)
- https://www.wikidata.org/wiki/Property:P674 'characters' (5 items)
- https://www.wikidata.org/wiki/Property:P1429 'pet' (3 items)
- https://www.wikidata.org/wiki/Property:P921 'main subject' (2 items)
- https://www.wikidata.org/wiki/Property:P157 'killed by' (1 item)
To compare, here are top results for the earlier query, i.e. properties
whose domainIncludes the type "Cat". In other words, properties commonly
found on items that are cats. Here is the earlier query in more compact form:
```
SELECT ?prop (count(?prop) as ?count) WHERE {
  ?i ?prop ?x . # some item has some property whose value x is an item, where that ...
  # item instanceOf Cat.
  ?i  &lt;http://www.wikidata.org/prop/direct/P31&gt; &lt;http://www.wikidata.org/entity/Q146&gt; . 
  FILTER(STRSTARTS(STR(?prop), "http://www.wikidata.org/prop/direct/"))
} group by ?prop order by desc(?count)
```
Currently this gives 45 results, the most common properties (from 68 cats in wikidata) being:
- https://www.wikidata.org/wiki/Property:P31 'instance of' (68 items)
- https://www.wikidata.org/wiki/Property:P570 'date of death' (20 items)
- https://www.wikidata.org/wiki/Property:P646 'freebase identifier' (19 items)
- https://www.wikidata.org/wiki/Property:P569 'date of birth' (19 items)
- https://www.wikidata.org/wiki/Property:P21 'sex or gender' (12 items)
- https://www.wikidata.org/wiki/Property:P18 'image' (12 items)
- https://www.wikidata.org/wiki/Property:P127 'owned by' (7 items)
- https://www.wikidata.org/wiki/Property:P373 'commons category' (6 items)
- https://www.wikidata.org/wiki/Property:P551 'residence' (6 items)
- https://www.wikidata.org/wiki/Property:P20 'place of death' (5 items)
- https://www.wikidata.org/wiki/Property:P138 'named after' (5 items)
- https://www.wikidata.org/wiki/Property:P106 'occupation' (5 items)
- https://www.wikidata.org/wiki/Property:P19 'place of birth' (4 items)
- https://www.wikidata.org/wiki/Property:P1441 'present in work' (4 items)
- https://www.wikidata.org/wiki/Property:P345 'imdb identifier' (3 items)
- https://www.wikidata.org/wiki/Property:P607 'conflict' (3 items)
- https://www.wikidata.org/wiki/Property:P509 'cause of death' (3 items)
-  https://www.wikidata.org/wiki/Property:P214 'viaf identifier' (3 items)
- https://www.wikidata.org/wiki/Property:P856 'official website' (3 items)
- https://www.wikidata.org/wiki/Property:P1050 'medical condition' (3 items)
- https://www.wikidata.org/wiki/Property:P462 'color' (3 items)
- 23 more results elided... including facebook id, military branch, allegiance, musicbrainz artist id, employer, award received, position held, twitter username, continent, military rank, member of political party, country of citizenship, official name, image of grave, commons gallery, genre, gnd identifier, lc identifier, birth name, instagram username, ...
- https://www.wikidata.org/wiki/Property:P706 'located on terrain feature' (1 item)
Both Wikidata and schema.org vocabularies have a relatively loose, flexible and evolving association between types and properties; Wikidata even more so. While schema.org lists a current set of incoming and outgoing properties on each type, often adjusting these over time, Wikidata does not formally do this at all. There are currently some non-machine-readable notes on the relevant talk pages but nothing exposed via RDF/SPARQL. Consequently we need to mine this information from actual descriptions (such as the 68 cat descriptions in Wikidata) to get a sense of the emergent structure. This process also gives a feel for the "long tail" of property definitions that exists in Wikidata and which we can now re-use within schema.org descript</t>
  </si>
  <si>
    <t xml:space="preserve">Adds abstract property to Article </t>
  </si>
  <si>
    <t xml:space="preserve">http://schema.org/Article
There is a proposal - see discussion in https://github.com/schemaorg/schemaorg/pull/228 - that we should add an 'abstract' property, rather than use 'description' for everything. 
</t>
  </si>
  <si>
    <t xml:space="preserve">#### new comment by 429987 ####
Consider slightly relaxing the semantics around "abstract" and not be specific to `schema:Article`. See also: https://github.com/schemaorg/schemaorg/pull/228#issuecomment-109749159
#### new comment by 170265 ####
There is more discussion in the old pull request at #228, but let's continue here. 
From a quick look back at the discussion my sense is that the notion of a structured abstract is what adds complexity here. In a schema.org setting there are two obvious ways to do that: by having property values be markup (easier in RDFa, feasible in JSON-LD, tricky in Microdata), and by using more graph/triple-based entities.  
@sballesteros - can you summarize what's going on in https://github.com/scienceai/scholarly-article/issues/4 ? Did you go off the idea of a structured abstract?
#### new comment by 38491 ####
Where the Scholarly Article ontology is concerned, we still need to support structure at the abstract level — the reason it isn't moving much is because we're hoping to just use schema.org and align :)
One use case that hasn't (to my knowledge) been discussed in these issues is that of capturing language information about an abstract. The reason for this is that it is common for articles written in non-English languages to have a same-language abstract and an English abstract (in some cases there can be more).
Where this runs into trouble is that even simple, single-paragraph abstracts need to contain some markup (emphasis, strong, possibly some maths). However, the RDF data model forbids `rdf:HTML` (and in fact anything but the dumbest literals) to sport language information. It's a rather daft limitation, but AFAICT it's not going away. There are various hacks that one can resort to, but none are really any good.
Because of this, even in cases when we are not facing abstracts with structured subsections, it would be most useful to have a `schema:abstract` (or broadened `schema:description`) containing some subtype of `CreativeWork` so that it could be given at the very least an `schema:isLanguage`.
I'll let @sballesteros speak to the broader subsections issue.
#### new comment by 1141327 ####
Still would love to be able to support structured abstracts (right now we are just using `schema:description` for the abstract).
This is the latest of what we were thinking:
- 1 new class: `Abstract` (subClassOf `CreativeWork`)
- Adding CreativeWork to the range of `description` or adding 1 new property: `hasAbstract` (domain: `CreativeWork`, range: `Abstract`)
Structured abstracts can then simply leverage the [`hasPart`](http://schema.org/hasPart) property of `CreativeWork`.
Example:
``` js
{
  "@type": "ScholarlyArticle",
  "hasAbstract": { // or description
    "@id": "http://example.com/abstract",
    "@type": "Abstract",
    "hasPart": [
      {
        "@id": "http://example.com/abstract#Methods",
        "@type": [ "Abstract", "http://purl.org/spar/deo/Methods" ],
        "name": "Methods",
        "text": "We used ..."
      },
      {
        "@id": "http://example.com/abstract#Results",
        "@type": [ "Abstract",  "http://purl.org/spar/deo/Results" ],
        "name": "Results",
        "text": "We found ..."
      }
    ]
  }
}
```
 Not super happy with `hasAbstract` but it is to avoid `abstract` / `Abstract` which is discouraged by schema.org and seems to be a "pattern" (e.g [`hasDigitalDocumentPermission`](http://schema.org/hasDigitalDocumentPermission)  and [`DigitalDocumentPermission`](http://schema.org/DigitalDocumentPermission)).
Adding `CreativeWork` to the range of  `description` would remove the need for an `hasAbstract` property. I kind of like this solution (no metaphysical issue of what is the difference between an abstract and a description) but it is probably a bit too wild?
#### new comment by 38491 ####
FWIW adding `CreativeWork` to the range of `description` is my favourite option here 🍦 
#### new comment by 1141327 ####
I was looking at the [Google Knowledge graph API](https://developers.google.com/knowledge-graph/) and noticed that they use `detailedDescription` (see http://schema.googleapis.com/detailedDescription). That would work pretty well instead of bumping the range of description or adding a `hasAbstract` prop. 
#### new comment by 38491 ####
Does anyone have an objection to just reusing Google's `detailedDescription` here? At our end we've pretty much stretched reuse of `description` beyond usefulness or recognisability and are looking at just adopting that instead.
#### new comment by 170265 ####
http://schema.org/Thing also has http://schema.org/disambiguatingDescription ...
#### new comment by 1141327 ####
Issue with disambiguatingDescription is that the range is `schema:Text` as opposed to `schema:CreativeWork` (goog:detailedDescription)
#### new comment by 170265 ####
yeah, maybe we could fix that. I'd like to minimize use of goog-specific terms if we can. I think that one was added at Google for the Google KG API but I forget, maybe @vholland can advise? 
#### new comment by 38491 ####
My understanding is that `disambiguatingDescription` is completely different, it is meant to mark up "TV Series" in "Buffy (TV Series)", as in Wikipedia. I don't think it's a great idea to conflate the two. What this issue is about is more powerful descriptions, and since there's a `goog` extension the wild that seems to be a perfect match why not use it?
#### new comment by 986438 ####
@darobin So in summary... your using description for a "short description" and would like a property for "much longer description" ? (voiding anything about "abstract" or not and focusing instead on the actual applicability of your needs here)
#### new comment by 4692272 ####
As @darobin said, the intent of ```disambiguatingDescription``` was to add short phrases ala Wikipedia to disambiguate similarly named entities.
At Google, we have been experimenting with the property ```detailedDescription```, described as:
&gt; An article which is a detailed description of the entity. The entity should be the primary focus of the article.
It's range is schema.org/Article, but I don't see why it could not be schema.org/CreativeWork instead.
#### new comment by 38491 ####
@thadguidry It's not so much that as the fact that `description` is `Text`, whereas an abstract is more structured (sometimes a _lot_ more so) and makes sense as a `CreativeWork` (since it may have a title, different authors, languages, etc.). Based on this discussion overloading `description` for that feels like the wrong option.
#### new comment by 986438 ####
@darobin OK, so since your need is really for dealing with Abstracts better and in having and providing structure FOR Abstracts...then the only way to solve that is with
:+1:  for adding a new class: Abstract (subClassOf CreativeWork)
#### new comment by 5252362 ####
Can we have a more descriptive name (than Abstract)?
guha
On Tue, Dec 6, 2016 at 1:34 PM, Thad Guidry &lt;notifications@github.com&gt;
wrote:
&gt; @darobin &lt;https://github.com/darobin&gt; OK, so since your need is really
&gt; for dealing with Abstracts better and in having and providing structure FOR
&gt; Abstracts...then the only way to solve that is with
&gt;
&gt; 👍 for adding a new class: Abstract (subClassOf CreativeWork)
&gt;
&gt; —
&gt; You are receiving this because you are subscribed to this thread.
&gt; Reply to this email directly, view it on GitHub
&gt; &lt;https://github.com/schemaorg/schemaorg/issues/276#issuecomment-265279679&gt;,
&gt; or mute the thread
&gt; &lt;https://github.com/notifications/unsubscribe-auth/AFAlCtF89NtWxsFPd6HUF82OXDA-ru6Sks5rFdT9gaJpZM4DV_Mn&gt;
&gt; .
&gt;
#### new comment by 317113 ####
If we're going to create a new type, let's call it what it is: StructuredAbstract.
#### new comment by 5252362 ####
We should discuss that.
Another possibility is ArticleAbstract. Just don't want it to be confused
with the many Abstract X (such as Abstract Class). Just being super careful
guha
On Tue, Dec 6, 2016 at 2:00 PM, Dan Scott &lt;notifications@github.com&gt; wrote:
&gt; If we're going to create a new type, let's call it what it is:
&gt; StructuredAbstract.
&gt;
&gt; —
&gt; You are receiving this because you commented.
&gt; Reply to this email directly, view it on GitHub
&gt; &lt;https://github.com/schemaorg/schemaorg/issues/276#issuecomment-265286515&gt;,
&gt; or mute the thread
&gt; &lt;https://github.com/notifications/unsubscribe-auth/AFAlCmnPVBUn-7i6zX-_lyXVv10_rXNrks5rFdsNgaJpZM4DV_Mn&gt;
&gt; .
&gt;
#### new comment by 7691552 ####
Yes, *Abstract* is a dangerously generic word.
StructuredAbstract does describe the type of ’Thing’ it would be.
This definition &lt;http://www.medilexicon.com/dictionary/327&gt; kind of sums it
up:
Summary description of a published paper, *or other document,* in which
information about the study reported in the paper is set out in a
systematic, stylized form with separate paragraphs broken down under
headings such as aims, methods, main outcome measures, results,
conclusions. *[My insert]*
ArticleAbstract is another good candidate with a similar definition, unless
there are other abstracts of documents, that are not articles, that we
would want to encompass with this.
~Richard
Richard Wallis
Founder, Data Liberate
http://dataliberate.com
Linkedin: http://www.linkedin.com/in/richardwallis
Twitter: @rjw
On 6 December 2016 at 22:02, R.V.Guha &lt;notifications@github.com&gt; wrote:
&gt; We should discuss that.
&gt;
&gt; Another possibility is ArticleAbstract. Just don't want it to be confused
&gt; with the many Abstract X (such as Abstract Class). Just being super careful
&gt;
&gt; guha
&gt;
&gt; On Tue, Dec 6, 2016 at 2:00 PM, Dan Scott &lt;notifications@github.com&gt;
&gt; wrote:
&gt;
&gt; &gt; If we're going to create a new type, let's call it what it is:
&gt; &gt; StructuredAbstract.
&gt; &gt;
&gt; &gt; —
&gt; &gt; You are receiving this because you commented.
&gt; &gt; Reply to this email directly, view it on GitHub
&gt; &gt; &lt;https://github.com/schemaorg/schemaorg/issues/276#
&gt; issuecomment-265286515&gt;,
&gt; &gt; or mute the thread
&gt; &gt; &lt;https://github.com/notifications/unsubscribe-auth/AFAlCmnPVBUn-7i6zX-_
&gt; lyXVv10_rXNrks5rFdsNgaJpZM4DV_Mn&gt;
&gt;
&gt; &gt; .
&gt; &gt;
&gt;
&gt; —
&gt; You are receiving this because you are subscribed to this thread.
&gt; Reply to this email directly, view it on GitHub
&gt; &lt;https://github.com/schemaorg/schemaorg/issues/276#issuecomment-265287044&gt;,
&gt; or mute the thread
&gt; &lt;https://github.com/notifications/unsubscribe-auth/AHVdIOUBsw49hBv9UGBav1pjA9zvpV4dks5rFduEgaJpZM4DV_Mn&gt;
&gt; .
&gt;
#### new comment by 986438 ####
I'd actually just prefer ... that we intend for the real reasoning behind it all... abstacting a CreativeWork (summarizing) ...so...
CreativeWorkAbstract
is a subtype and in the end, we are simplifying data about any CreativeWork.
@dbs (with your library hat on) what do you think ?
#### new comment by 658047 ####
No all abstracts are structured abstracts, so StructuredAbstract makes perfect sense to me.  Ordinary abstracts are just text.
@thadguidry as far as I can see the proposal is that it abstracts a ScholarlyArticle, not any CreativeWork. That seems the scope for which structured abstracts are a significant type of thing.
I quite like hasAbstract as a property of ScholarlyArticle (excepting the name) as it would cut out some ambiguity and graph hopping when looking for abstracts.
#### new comment by 13315406 ####
Wishing to provide the focused functionality we are looking for, and providing as much generic usefulness at the same time how about:
New Type:
**StructuredAbstract**
subType of CreativeWork 
"_Summary description of a published paper, or other work, in which information about what is reported in the paper is set out in a systematic, stylised form with separate paragraphs broken down under headings such as aims, methods, main outcome measures, results, conclusions._"
New Property:
**hasStructuredAbstract**
"_Structured abstract of this work_"
domainIncludes: Article (_or possibly CreativeWork_)
rangeIncludes: StructuredAbstract, URL
New Property:
**abstractOf**
"_Work that is the focus of this abstract_"
domainIncludes: StructuredAbstract
rangeIncludes: CreativeWork
The inverse property _abstractOf_ may seem a little superfluous, however it could be useful in certain situations such as for abstracting services.
#### new comment by 1141327 ####
So for the property, I kind of think that `detailedDescription` is a better fit that `hasStructuredAbstract` as it applies to more use cases than just abstracts. I would like to avoid having to think about things like: should i use `description` or `abstract` but just think in terms of do i just want to plug in the text (`description`) or additional metadata about the description as well (`detailedDescription`). `detailedDescription` with a broad range (`CreativeWork`) avoids that confusion while giving author the opportunity to use the right subclass of `CreativeWork` for the value.
With respect to the class (`StructuredAbstract`) my concern is that (at least in science), a structured abstract is an established concept: see https://www.nlm.nih.gov/bsd/policy/structured_abstracts.html
&gt; A structured abstract is an abstract with distinct, labeled sections (e.g., Introduction, Methods, Results, Discussion) for rapid comprehension (see Figure 1)
So using `StructuredAbstract` for unlabeled abstracts (where we just want access to more properties from CreativeWork such as `inLanguage` etc.) might seem weird to some authors. I think that we could prevent that confusion with a different name (`CreativeWorkAbstract` or `ArticleAbstract`).
#### new comment by 986438 ####
@RichardWallis @philbarker AH ! Now I see the disconnect between my thoughts and others.  Your treating Abstract as just a blob of text, perhaps less than 20 lines...like arXiv does: https://arxiv.org/help/prep#abstracts
For Scholarly stuff:
I saw the need for more structure for an Abstract. Where some metadata is sometimes available for the section / paragraph of the Abstract.  But perhaps you think its not really needed. But I'm telling you, you'll want at least some kind of "conclusion" or "summary" property for any StructuredAbstract.  99% of them have one.   And why I was asking for more than a blob of text.
StructuredAbstract:section1 "Objectives"
StructuredAbstract:paragraph3 "Conclusions"
example: http://bmjopen.bmj.com/content/6/12/e013359.abstract
@RichardWallis I am ok with starting out with those 2 properties you mention.  We'll probably need a 3rd for "summary" or "conclusion", etc. is my hunch. :)
and it looks like @sballesteros has the same opinion.
For CreativeWork stuff:
I am +1 for detailedDescription
#### new comment by 38491 ####
@philbarker Actually, there are lots of abstracts that are not "structured abstracts" but are more than (or different from) text. At the very least abstracts, even the very simplest ones, almost always markup and a language. Since it is impossible to apply a language to `rdf:HTML` content, we need an object to apply `inLanguage`. Structured abstracts tend to reproduce the structure of what they're abstracting; it's a term of art and I believe it would be confusing to label all abstracts with the name of a specific kind of abstract. It's a bit like calling all mammals "elephants".
Graphical abstracts are also relatively common, they would have to be structured (you need to assemble text, titles, images) but they would not constitute what the scholarly world would recognise as a "structured abstract".
Note that there is also no requirement that one would have a `ScholarlyArticle` range, or that the abstract be somehow textual. For instance, standards have abstracts (though rarely structured in the scholarly sense). In video publications we have the case of a video abstract being a shorter version of the video (think trailer but without the voice from a hell dimension). Therefore `CreativeWork` is a sensible domain.
That's one reason I like `detailedDescription` as a name. It's a description, but you know, detailed.
#### new comment by 986438 ####
@RichardWallis Looking at schema:Article... that actually fits fairly well for subtyping... it already has articleSection ! So we get Abstract sections for free :)
#### new comment by 13315406 ####
@sballesteros I think we may be trying to satisfy two concerns here.
1. Some people are looking to markup Structured Abstracts as defined "_A structured abstract is an abstract with distinct, labeled sections..._" - see @thadguidry's ambitions for capturing even more markup about that structure.
2. Others, as you describe, are interpreting the term 'abstract' to mean a more detailed description than you would expect in ```description```.
It would be nice to try and solve both with the same proposal or perhaps this is a conflation that might be too confusing to solve [very] simply.
So evolving my previous suggestion based on comments:
New Type:
**WorkAbstract**
subType of CreativeWork 
"_Detailed or summary description of a CreativeWork (or subtype such as Article, Book, Video, etc.)_"
New Type:
**StructuredAbstract**
subType of WorkAbstract 
"_Summary description of a published paper, or other work, in which information about what is reported in the paper is set out in a systematic, stylised form with separate paragraphs broken down under headings such as aims, methods, main outcome measures, results, conclusions._"
New Property:
**abstract**
"_Structured abstract of this work_"
domainIncludes:  CreativeWork
rangeIncludes: WorkAbstract, URL
New Property:
**abstractOf**
"_Work that is the focus of this abstract_"
domainIncludes: WorkAbstract
rangeIncludes: CreativeWork
#### new comment by 658047 ####
@thadguidry @darobin  Agreed. There are StructuredAbstracts, (what I think of as) ordinary abstracts that are just text, and others as yet not fully defined.
@darobin: 
&gt; "I believe it would be confusing to label all abstracts with the name of a specific kind of abstract. It's a bit like calling all mammals "elephants"." 
--that's exactly what I was worried about. I am not worried about calling all elephants "mammals", so I would be happy to call the other as yet undefined abstracts anything from text through CreativeWork to Abstract
#### new comment by 658047 ####
@Dataliberate 
Having the definition of the property abstract mention "structured abstract" but the range not being StructuredAbstract seems odd.
#### new comment by 13315406 ####
@philbarker true!
How's this tweak?:
New Property:
abstract
"Abstract or detailed description of this work"
domainIncludes: CreativeWork
rangeIncludes: WorkAbstract, URL, Text
#### new comment by 986438 ####
@RichardWallis Ship it !
#### new comment by 429987 ####
+1 to @RichardWallis 's suggestion https://github.com/schemaorg/schemaorg/issues/276#issuecomment-265490152 to include Text. I've been using schema:abstract with ^^rdf:HTML.
I think that the following would be sufficient to wrap up this issue:
domainIncludes: CreativeWork
rangeIncludes: URL, Text
with is practically https://github.com/schemaorg/schemaorg/issues/276#issuecomment-109749204
If the new class types can be well-defined (in another issue) and incubated, it'd make sense to introduce them through there. I kind of like the idea of adding WorkAbstract but only if Text is a possible range, and maybe if new properties that's interesting for an instance of WorkAbstract. Otherwise, I'm not sure if I actually see the benefit of introducing a new class which doesn't particularly make it more interesting/useful than CreativeWork.
[And for the love of the Web, can we avoid using the term *paper* when actually talking about *digital* articles on the Web?]
#### new comment by 170265 ####
I've been about to raise the question of HTML content values, but it seems a shame to complicate as we have something approaching consensus here. Markup-valued properties are difficult or barely possible (need escaping?) in Microdata, but we could support them in RDFa and JSON-LD. Not sure whether we ought to have a HyperText/TextMarkup/HTMLText datatype alongside Text or some related idiom...
#### new comment by 429987 ####
If the definition of schema:Text is **strictly** non-markup text, then I can see that different datatypes would be necessary for markup literals. I surely hope that's not the case with schema:Text right now. I'm treating it as both plain text as well as for markup (with a datatype accompanied) as needed. Which is also great to avoid additional datatypes for *text* in schema.org.
If schema:Text is only for non-markup text, does that exclude Markdown or some other convention for text? If so, why would any convention be different?
Some typographical rules can only be represented through a domain's own conventions. Ignoring that possibility would mean that the value of say schema:abstract or even schema:*Abstract's own properties will have to be strictly non-markup. I don't think that's even the case in practice e.g., authors do *emphasise* their text at least for human readers. This is not to say that all properties with Text is expected to have markup e.g., a person's name mostly likely doesn't include some form of markup. I assume that the current usage of schema:Text out there includes both plain literals as well as markup. Do you know?
#### new comment by 38491 ####
This may be veering somewhat off-topic but I am increasingly operating under the assumption that _all_ text may be markup (with accompanying datatype of course, otherwise this is madness — and I would do the same if I used MD).
You mention the case of a `Person`'s name — it could for instance feature ruby annotations for pronunciation (though that's admittedly rare) or directionality information for people who have multi-script names (also rare, but I've heard of Arabic texts in which a person might use a latinised nickname with their Arabic family name). If you consider the `name` property more broadly, then you definitely have markup all over.
So far almost every time I've assumed that something would only ever be unmarked text I've been wrong. That Microdata cannot represent that is just another nail in that specific coffin. Having said that RDF is also maddeningly broken here since you can't attach language information to anything other than a plain text literal. I'm not sure how that got past the I18N people. I haven't seen any interest in W3C for fixing that, sadly.
#### new comment by 1141327 ####
If we agree that there is a use case to provide a `CreativeWork` as value for things that fall under the broad category of `schema:description` then I think that a property of the level of generality of `detailedDescription` is better suited than `abstract` as the use case is of interest for more creative works than just articles (Audio, Video, etc). It may be worth considering starting with that and then adding sub properties when needed (and ask ourselves if we really need an `abstract` subproperty should we already have access to `description` and `detailedDescription` ?). 
With that in mind, for the abstract use case we would have: 
```
"detailedDescription": {
  "@type": "WorkAbstract"
  ...
}
```
taking advantage of the new `WorkAbstract` class proposed by @RichardWallis .
And, for the knowledge graph API use case:
```
"detailedDescription": {
  "@type": "Article"
  ...
}
```
#### new comment by 429987 ####
@darobin I shouldn't have generalised with 'mostly likely'. You are correct.
@sballesteros The idea of an 'abstract' or 'summary' of some resource is not novel and already exists in the wild. I think we agree that it differs from description, title/label of some resource. It sits somewhere in between. How people use abstract in practice may of course vary quite a bit. Having 'abstract' is not competing with a more complex and structured Abstract. I'd like to see both cases covered. And prefer not to hop around another resource to get to a simple abstract/summary.
</t>
  </si>
  <si>
    <t>Add a Quotation type with supporting properties</t>
  </si>
  <si>
    <t xml:space="preserve">#### new comment by 170265 ####
This has been floating around forever. I have recently created a 'pending' schema to surface some of these ideas that have been stuck in review, so that they can be seen, implemented, reviewed without diving around inside the issue tracker.
http://pending.webschemas.org/Quotation 
The old Wiki page linked above has some more potential properties that could be added. We also should add an example, especially showing how to include the main body of the quotation (via 'text' property). 
May also be relevant to https://github.com/schemaorg/schemaorg/issues/1061 for fact-checking sites.
#### new comment by 4692272 ####
There are two types of examples: quotes from fiction and quotes by real people. As an example, of both:
```
{
  "@context": "http://schema.org/",
  "@type": "Quotation",
  "spokenByCharacter": {
    "@type": "Person",
    "name": "Princess Leia"
  },
  "text": "Help my Obi Wan. You're my only hope.",
  "isPartOf": {
    "@type": "Movie",
    "name": "Star Wars Episode IV: A New Hope"
  }
}
```
```
{
  "@context": "http://schema.org/",
  "@type": "Quotation",
  "creator": {
    "@type": "Person",
    "name": "Franklin Delano Roosevelt"
  },
  "text": "The only thing we have to fear is fear itself."
}
```
#### new comment by 170265 ####
Updated http://pending.webschemas.org/Quotation with these examples. 
#### new comment by 170265 ####
Does anyone want to argue for the inclusion of more properties? 
Or know where things got to in the Wikipedia/Wikidata world on this front?  I found https://www.wikidata.org/wiki/Q19581108 in Wikidata but it seems incomplete.
#### new comment by 170265 ####
Note that Vicki's examples simply use isPartOf for the quotation coming from a creative work; earlier sketches used http://schema.org/isBasedOnUrl
#### new comment by 2006752 ####
Structurally, I think this covers use cases in publishing without attempting to duplicate PROV-O or FRBR and friends. It would be a good idea to include examples of quotes from publications that are not intended to be credited to fictional characters. It is very common for a book or article to begin with an epigraph. 
Something like this:
```
"@context": "http://schema.org/",
  "@type": "Quotation",
  "creator": {
    "@type": "Person",
    "name": "F Scott Fitzgerald"
  },
    "text": "So we beat on, boats against the current, borne ceaslessly into the past.",
    "isPartOf": {
    "@type": "CreativeWork",
    "name": "The Great Gatsby"
}
```
#### new comment by 170265 ####
Thanks, @TzviyaSiegman - are you also suggesting we should figure out a pattern to represent the case where a quote like this one appears within another work? Let's say a book chapter leads with this Great Gatsby quote, ... the example above captures the basics of the quote (who said it and where); but how should we tie that to the chapter itself? /cc @RichardWallis @dbs 
Ingredients include:
- http://schema.org/citation
- http://schema.org/exampleOfWork / http://schema.org/workExample (FRBRish)
- http://schema.org/hasPart / http://schema.org/isPartOf
- http://schema.org/isBasedOnUrl (see #950; could be renamed isBasedOn)
- http://schema.org/source (currently pulled into health-lifesci proposed extension structure but see #579; see also #975 /cc @darobin) 
#### new comment by 2006752 ####
Yes, and I'm going to let @darobin answer.
On Mon, Apr 4, 2016 at 3:08 PM, Dan Brickley notifications@github.com
wrote:
&gt; Thanks, @TzviyaSiegman https://github.com/TzviyaSiegman - are you also
&gt; suggesting we should figure out a pattern to represent the case where a
&gt; quote like this one appears within another work? Let's say a book chapter
&gt; leads with this Great Gatsby quote, ... the example above captures the
&gt; basics of the quote (who said it and where); but how should we tie that to
&gt; the chapter itself? /cc @RichardWallis https://github.com/RichardWallis
&gt; @dbs https://github.com/dbs
&gt; 
&gt; Ingredients include:
&gt; - http://schema.org/citation
&gt; - http://schema.org/exampleOfWork / http://schema.org/workExample
&gt;   (FRBRish)
&gt; - http://schema.org/hasPart / http://schema.org/isPartOf
&gt; - http://schema.org/isBasedOnUrl (see #950
&gt;   https://github.com/schemaorg/schemaorg/issues/950; could be renamed
&gt;   isBasedOn)
&gt; - http://schema.org/source (currently pulled into health-lifesci
&gt;   proposed extension structure but see #579
&gt;   https://github.com/schemaorg/schemaorg/issues/579; see also #975
&gt;   https://github.com/schemaorg/schemaorg/issues/975 /cc @darobin
&gt;   https://github.com/darobin)
&gt; 
&gt; —
&gt; You are receiving this because you were mentioned.
&gt; Reply to this email directly or view it on GitHub
&gt; https://github.com/schemaorg/schemaorg/issues/271#issuecomment-205451202
#### new comment by 7691552 ####
A http://schema.org/citation could be http://schema.org/isPartOf a http://bib.schema.org/Chapter
http://schema.org/citation is more about a work that cites another in its text.  Source is a better match I believe for defining who or where a quotation came from.  However the current definition of http://schema.org/source is way wide of what is needed here.
#### new comment by 170265 ####
I have just posted a fix for #950 so isBasedOn is now available. Queued at http://webschemas.org/isBasedOn
(assuming nobody objects, which I would predict is a reasonable assumption)
#### new comment by 170265 ####
(Now I'm thinking isBasedOn was a poor name since property isn't boolean. Investigating whether we've used "is*" for non-booleans...)
#### new comment by 658047 ####
@danbri isPartOf
#### new comment by 170265 ####
Thanks @philbarker. I just looked at the data too :)
We have lots of relational properties with names beginning with "is*", so this is ok.
- isRelatedTo, isSimilarTo, isVariantOf, isConsumableFor, isBasedOnUrl, isPartOf, isAccessoryOrSparePartFor (relational)
- isAccessibleForFree,isGift, isFamilyFriendly, isLiveBroadcast (boolean valued)
(via ./scripts/rdfa2nt  data/schema.rdfa  | grep "Property" | grep '#type' | grep '/is' )
#### new comment by 850385 ####
Guys, any idea when this will be published on schema.org? We are planing to implement it on [www.quotetab.com](http://www.quotetab.com). Is it possible to use it while it is in pending status and than once it is published to switch to real version?
#### new comment by 671238 ####
Can we please avoid using "Quotation" for this and use e.g. "quote"? Quotation is also used in the commercial world and me might  want to extend schema.org lateron to support commercial quotations.
---
martin hepp  http://www.heppnetz.de
mhepp@computer.org          @mfhepp
&gt; On 04 Jul 2016, at 10:27, Semin Alkic notifications@github.com wrote:
&gt; 
&gt; Guys, any idea when this will be published on schema.org? We are planing to implement it on www.quotetab.com. Is it possible to use it while it is in pending status and than once it is published to switch to real version?
&gt; 
&gt; —
&gt; You are receiving this because you are subscribed to this thread.
&gt; Reply to this email directly, view it on GitHub, or mute the thread.
#### new comment by 4714748 ####
Business also uses "quote" extensively. I think we should go with "Quotation" and if we want to describe a price offered from a business, we should use something that sounds more clearly like that.
#### new comment by 170265 ####
I can't speak for technical usage in ecommerce formats but my native speaker intuition for general colloquial usage is that "quote" is very widely used in the business / cost estimation sense and that "quotation", while used in both ways, leans somewhat to the "something someone said" sense.
#### new comment by 13315406 ####
My native speaker intuition concurs with @danbri 
#### new comment by 1033730 ####
FWIW Google Finance ([e.g.](https://www.google.com/finance?q=ibm)) uses these locally-extended schema.org types and properties that include "quote" (none contain "quotation"):
FinancialQuote
afterHoursQuoteTime
quoteTime
#### new comment by 671238 ####
ok, no more objections against "Quotation" for the liberal arts and "Quote" for the business worlds ;-)
#### new comment by 170265 ####
@mfhepp Thanks - I may quote you on that!
#### new comment by 671238 ####
@danbri I am looking forward to the quotation ;-)
#### new comment by 11330577 ####
When doing so will you use single quotes or double quotes?
#### new comment by 170265 ####
This is available in pending, http://pending.schema.org/Quotation
... any feedback on it? Should we move it towards inclusion in the core?
#### new comment by 986438 ####
@danbri
1. Improve definition grammer...
   A quotation from some work, attributable to **a** real world author and - if associated with a fictional character - to any fictional Person. Use isBasedOnUrl to link to source/origin.
2. Need to add or expand example to have the WHEN of the quotation.  We have the property [spokenByCharacter](http://pending.schema.org/spokenByCharacter) but no dateSpoken.  We cannot use any dates from the CreativeWork because that aligns a work to a quote, but what if there is no creative work and a journalist has a need to state what date/time they got a quotation?...(see 3.) 
   For instance, how can we use Quotation to note the date/time of when Abraham Lincoln said "Four score and seven years ago our fathers brought forth on this continent a new nation..." without jumping hoops to linking it to the Gettysburg Address ?
3. The Quotation definition is narrowed a bit too much I think in the definition with the phrase..."from some work".  Can we remove that ?
#### new comment by 1105329 ####
Hi, just saw this proposal; I was waiting for a schema.org for Quotations! I will implement it on our website [PensieriParole](http://www.pensieriparole.it/) as soon as it's released officially.
@thadguidry 
I think `dateSpoken` could be a duplication of `dateCreated`. The `dateCreated` in the case of the `Quotation` to me refers to the date on which the `Quotation` was conceived, so for a quotation from a book it's the date on which the book was written, for a part of a speech it will be the date on which the speech was written; `datePublished` for a quotation from a book is the date of the publishing of the book, for a part of a speech it's the date on which the speech was given. I don't see any problem in linking the quotation dates to its "owning" creative work.
#### new comment by 170265 ####
Could http://pending.schema.org/contentReferenceTime be useful for Quotation?
I have addressed @thadguidry 's points 1.) and 3.) with some minor edits.
2.) (spoken time) is partially addressed by noting that Event has recordedIn. As @ibobo mentions dateCreated, datePublished is relevant too. 
#### new comment by 7691552 ####
Also many quotations are not spoken, they appear in literary form only.  So
I think that dateCreated is even more valid.
#### new comment by 170265 ####
@Dataliberate the definition to date was very literary-minded, today's tweaks make it more applicable to quotations that don't have a canonical literary reference.
#### new comment by 986438 ####
@danbri 
No, contentReferenceTime still mentions 'works' ... I don't care about 'works'.   rNews doesn't have this idea of a 'date of a quote' either yet. And Apple News Format has the Type, but not WHEN properties on them yet
Quote https://developer.apple.com/library/ios/documentation/General/Conceptual/Apple_News_Format_Ref/Quote.html#//apple_ref/doc/uid/TP40015408-CH32-SW1
and Pull Quote
https://developer.apple.com/library/ios/documentation/General/Conceptual/Apple_News_Format_Ref/Pullquote.html#//apple_ref/doc/uid/TP40015408-CH31-SW1
re: 2. (spoken time) - I don't want to have to attach a quote to an Event.
I just have a need to attach additional data about a Quote itself.
When your a journalist... you write down who said what and when.  We just need to capture all of these at a Quote level.  Then the Wordpress, Drupal, and even rNews communities will have their cake.
#### new comment by 170265 ####
My preference would be to live with using dateCreated for the "date spoken" usecase, since not all quotes are from spoken speeches. 
For example, Donald Trump recently said:
&gt;  "Mainstream media never covered Hillary’s massive “hacking” or coughing attack, yet it is #1 trending. What’s up?"
&gt; URL: https://twitter.com/realDonaldTrump/status/773181751749402624
He said this on Twitter via a textual post; he did not AFAIK speak those exact words.
But if others here agree with @thadguidry on this I'm not going to argue strongly against dateSpoken, it might have its uses. The pending extension was designed to reduce friction for adding potentially-useful properties. Perhaps we can evolve Quotation into the core and have a dateSpoken sub-property of dateCreated and leave that in pending a little longer? Thoughts?
#### new comment by 986438 ####
@danbri I would like to see that dateSpoken sub-property to be in pending, sure.
#### new comment by 4850686 ####
Any news about this?
#### new comment by 170265 ####
Noting that we should at least update to use isBasedOn instead of isBasedOnUrl
</t>
  </si>
  <si>
    <t xml:space="preserve">Improvements to the content accessibility properties </t>
  </si>
  <si>
    <t xml:space="preserve">#### new comment by 170265 ####
@chaals - what is the status of https://www.w3.org/wiki/WebSchemas/Accessibility/Issues_Tracker (linked from https://www.w3.org/wiki/WebSchemas/Accessibility/ToDo ).
https://www.w3.org/wiki/index.php?title=WebSchemas/Accessibility/ToDo&amp;action=history is untouched in over a year, and https://www.w3.org/wiki/index.php?title=WebSchemas/Accessibility&amp;action=history since last March (I don't count :) ... would it be worth arranging a call or starting a mail thread to move things along again? Are discussions happening anywhere besides public-vocabs@?
#### new comment by 4714748 ####
There are discussions in ISO (which is where the material is being developed). Unfortunately they are both slow and generally not recorded. Hopefully there will be a draft that can be shared around soon...
#### new comment by 170265 ####
Thanks for the update. Let's see what the ISO folk say. Do you have a pointer to a description of the group, at least? That would be handy for those not in the know.
I've added 'awaiting advice' and 'standards + orgs' status labels here, and pushed it to 2015 Q2 milestone. Sound fair?
#### new comment by 170265 ####
_bump_
Which ISO group are we talking about here?
</t>
  </si>
  <si>
    <t>(CreativeWork)Collection proposal for bib: extension</t>
  </si>
  <si>
    <t xml:space="preserve">#### new comment by 170265 ####
I've tagged this as 'rough proposal idea' which is maybe unfair, rather better to say that we would need to work out how collections differed from types/classes.
#### new comment by 170265 ####
Based on a quick twitter exchange, it sounds like this proposal has served its purpose (the creation of isPartOf / hasPart plus ItemList fixes) and won't need to be progressed further. 
- https://twitter.com/rjw/status/560083536968175616 " Was hoping that lists [ordered/non-ordered] would solve it. List + CreativeWorlk could equal Collection"
- https://twitter.com/denials/status/560100371474165760 "Perhaps make it a #schemabibex action item to add 1 or more collection example to our "Recipes and Guidelines"?"
#### new comment by 170265 ####
@dbs @Dataliberate ... are we ok to close this one? /cc @vholland 
#### new comment by 7691552 ####
Not so sure.
Although you could describe a collection as being a CreativeWork and its members using hasPart, however I believe there is need for a CreativeWork subtype specifically to assert it is a Collection.   
This subtype was supposed to be part of the bib extension proposal - the examples made it into the proposal https://github.com/schemaorg/schemaorg/blob/sdo-ganymede/data/ext/bib/bsdo-collection-examples.txt but the definition seems to have been lost from the rdfa - I'll reinsert it.
#### new comment by 2939046 ####
+1
I agree that while "you could describe a collection as being a
CreativeWork", that could be asserted about any of the subtypes of
CreativeWork. Good to see it reinserted, Richard. A specific subtype of
Collection would have clear uses with learning resources where resources
frequently assert membership in collections.
On Wed, May 27, 2015 at 3:53 PM, Richard Wallis notifications@github.com
wrote:
&gt; Not so sure.
&gt; 
&gt; Although you could describe a collection as being a CreativeWork and its
&gt; members using hasPart, however I believe there is need for a CreativeWork
&gt; subtype specifically to assert it is a Collection.
&gt; 
&gt; This subtype was supposed to be part of the bib extension proposal - the
&gt; examples made it into the proposal
&gt; https://github.com/schemaorg/schemaorg/blob/sdo-ganymede/data/ext/bib/bsdo-collection-examples.txt
&gt; but the definition seems to have been lost from the rdfa - I'll reinsert it.
&gt; 
&gt; —
&gt; Reply to this email directly or view it on GitHub
&gt; https://github.com/schemaorg/schemaorg/issues/269#issuecomment-106102638
&gt; .
#### new comment by 170265 ####
Thanks. I've tagged this issue with "extension tracking" so we don't miss it from 'bib:'. Would CreativeWorkCollection or perhaps ItemCollection be ok as a more explicit name for the same idea? ('Collection' is a common enough term for list constucts as well as for real world collections. I'd like to make sure it is not mistaken for http://docs.oracle.com/javase/7/docs/api/java/util/Collection.html or http://www.w3.org/TR/rdf11-mt/#rdf-collections since Collection in that sense is most more like our http://schema.org/ItemList.
Q: Would we use this sense of Collection for a set of otherwise unremarkable secondhand kitchen utensils I am selling via Offer/Product markup?
#### new comment by 2939046 ####
I'm not sure that a bright line can be found between something that is merely a random aggregation (some arbitrary list) with any old thing thrown in and what would be considered a "formal" collection (whatever that is). Is your  "set of otherwise unremarkable secondhand kitchen utensils" an aggregation gathered by some antique collector from across the UK that documents such artifacts from the 17th century? (Maybe that renders them remarkable.) Is a collection of learning resources subject to a common licensing regimen really a collection? Not sure there is a satisfactory answer, Dan, beyond context. In the library world, no one ponders the meaning when the librarians says, "yes we have that in the collection." Or, "that painting is in the National Gallery collection." Are the samples from the Museum of Dirt in Boston really part of "a collection"? (http://www.bestourism.com/items/di/391?title=Museum-of-Dirt-in-Boston-Massachusetts&amp;b=51) 
#### new comment by 170265 ####
@stuartasutton yes, I sympathise with not drawing that line. However we should also be careful to indicate how broadly applicable any new term is, even if it is in an extension. I lean towards CreativeWorkCollection, which doesn't particularly narrow things given that we don't exclude much from being a CreativeWork.
#### new comment by 7691552 ####
That kind of implies that you need a collection of CreativeWorks for it to be a CreativeWorkCollection - which is an obvious use case.
[Creatively] creating a collection of non-creativeWorks, however, is also a valid use case — fossils in a museum, a random collection of kitchen utensils to sell. It is the ‘collecting’ together that is creative.
I agree that drawing that line is difficult for some uses where the creative effort is minimal — was there any creative effort in selecting which kitchen utensils would sell well together?
I think the benefit of broadening out the definition for a simple Collection subtype of CreativeWork to include most types of things in a collection outweighs the downside of it being over engineered for boxes of assorted stuff in a garage sale.
~Richard
On 28 May 2015, at 16:24, Dan Brickley &lt;notifications@github.com&lt;mailto:notifications@github.com&gt;&gt; wrote:
@stuartasuttonhttps://github.com/stuartasutton yes, I sympathise with not drawing that line. However we should also be careful to indicate how broadly applicable any new term is, even if it is in an extension. I lean towards CreativeWorkCollection, which doesn't particularly narrow things given that we don't exclude much from being a CreativeWork.
—
Reply to this email directly or view it on GitHubhttps://github.com/schemaorg/schemaorg/issues/269#issuecomment-106405517.
</t>
  </si>
  <si>
    <t>Social account proposal</t>
  </si>
  <si>
    <t xml:space="preserve">https://www.w3.org/wiki/WebSchemas/SocialAccountProperty
</t>
  </si>
  <si>
    <t>Create tracking issues for old proposals in W3C Wiki</t>
  </si>
  <si>
    <t xml:space="preserve">There are still proposals listed in https://www.w3.org/wiki/index.php?title=WebSchemas/SchemaDotOrgProposalsArchive#2011-2014_Proposals_for_Schema.org that are not tracked here or finalized. They should be noted in github issues.
</t>
  </si>
  <si>
    <t xml:space="preserve">#### new comment by 170265 ####
These are unsorted and need issues.
- [ ] https://www.w3.org/wiki/WebSchemas/Sports
- [ ] https://www.w3.org/wiki/WebSchemas/PeriodicalsComics
- [ ] https://www.w3.org/wiki/WebSchemas/HistoricalDataSchema
- [ ] https://www.w3.org/wiki/WebSchemas/BioDatabases
- [ ] https://www.w3.org/wiki/WebSchemas/Breadcrumbs
- [ ] https://www.w3.org/wiki/WebSchemas/DiscussionSchema
#### new comment by 170265 ####
Dissolution date was added - http://schema.org/dissolutionDate
#### new comment by 26463 ####
When was dissolutionDate added? It's not showing up in the [changelog](http://schema.org/docs/releases.html#v1.93). Just curious as I had [proposed](https://www.w3.org/wiki/WebSchemas/dissolutionDate) it.
#### new comment by 3696477 ####
@danbri :+1: I created Issue: #542 to migrate **[DiscussionSchema]**(https://github.com/schemaorg/schemaorg/wiki/Discussion-Schema "Discussion Schema")
</t>
  </si>
  <si>
    <t>Measurement (Sports-motivated) vocabulary proposal</t>
  </si>
  <si>
    <t xml:space="preserve">- See https://www.w3.org/wiki/WebSchemas/Measurement 
- From Jason Johnson's work on Sports schemas.
- https://www.w3.org/wiki/images/4/42/Schema.orgMeasurement.pdf
</t>
  </si>
  <si>
    <t>Relationship with GS1 standards: Extension planning</t>
  </si>
  <si>
    <t xml:space="preserve">[GS1](https://github.com/schemaorg/schemaorg/issues?q=is%3Aissue+is%3Aopen+gs1) define various e-commerce related standards. Several of these show up in existing schema.org vocabulary, e.g. [gtin](https://github.com/schemaorg/schemaorg/issues?q=is%3Aissue+is%3Aopen+gtin).
See also [docs from GS1](http://www.gs1.org/gtin_plus_public_review) and [W3C discussion](http://lists.w3.org/Archives/Public/public-vocabs/2015Jan/0069.html) ("public review lasts until until the 27 February 2015"):
```
    GS1 has been working on a best practices document for embedding structured data about  
    parties, products and product offerings within web pages as well as a draft web vocabulary. 
    GS1 is an international not-for-profit association with Member Organisations 
    in over 100 countries. GS1 is dedicated to the design and implementation of 
    global standards and solutions to improve the efficiency and visibility of 
    supply and demand chains globally and across sectors.
    We have completed an initial version of both the guideline and the 
    vocabulary and they are available for review  and comment at the following link:
    http://www.gs1.org/gtin_plus_public_review
    This link provides access to drafts of the GS1 Vocabulary Standard and an 
    implementation guideline that shows how to use GS1 identification 
    keys (e.g. GTIN) and GS1 defined properties to add structured data.  
    The web vocabulary focuses on properties for food and beverage 
    products in support of EU 1169 as well as apparel and footwear.
```
Related sub-issues: 
- [x] https://github.com/schemaorg/schemaorg/issues/119 global location info
- [x] https://github.com/schemaorg/schemaorg/issues/122 gtin12
- [ ] https://github.com/schemaorg/schemaorg/issues/99 usability issues around offer
</t>
  </si>
  <si>
    <t xml:space="preserve">#### new comment by 170265 ####
This was filed under Q1. I have now tagged it with the new "Extension" label to reflect the expectation that this will be handled via new extensions mechanism (#429).
</t>
  </si>
  <si>
    <t>add rangeHint and domainHint annotation properties for recommending types in the documentation</t>
  </si>
  <si>
    <t xml:space="preserve">We often want to use a generic type for range or domain (like Thing or Place) but also point developers to popular specializations (like Restaurant or Vehicle). Instead of logically redundant unions like "Place OR Restaurant" (with Restaurant being a subclass of Place already), we should add two internal "annotation" properties "rangeHint" and "domainHint" that allow explicitly triggering the display of certain schema.org types in the documentation.
   &lt;div typeof="rdf:Property" resource="http://schema.org/purpose"&gt;
...
     &lt;span&gt;Range: &lt;a property="http://schema.org/rangeHint" href="http://schema.org/MedicalDevicePurpose"&gt;MedicalDevicePurpose&lt;/a&gt;&lt;/span&gt;
     &lt;span&gt;Range: &lt;a property="http://schema.org/rangeIncludes" href="http://schema.org/Thing"&gt;Thing&lt;/a&gt;&lt;/span&gt;
   &lt;/div&gt;
The documentation could then list the formal range (Thing) and popular types for the range (e.g. MedicalDevicePurpose)
This requires just ten lines in the RDFa and tweaking the Python code and Jinja templates that generate the documentation.
Martin
</t>
  </si>
  <si>
    <t xml:space="preserve">#### new comment by 170265 ####
I arrived at a parallel design in github comments yesterday, pretty much while same thing emerged on public-vocabs, see comments in: https://github.com/schemaorg/schemaorg/issues/233
It would probably benefit us to clarify rangeIncludes and domainIncludes first, though...
#### new comment by 876431 ####
I suggested over mailing list to consider instead acknowledging range/domainIncludes as such informal _hints_. Then instead of even more informal hints, add something something more formal eg _owl:unionOf_ directed at smaller audience of people who build validators or extend schema.org in their vocabularies
- https://lists.w3.org/Archives/Public/public-vocabs/2015Jan/0084.html
- https://lists.w3.org/Archives/Public/public-vocabs/2015Jan/0089.html
Also @gkellogg posted some interesting feedback on this topic
- https://lists.w3.org/Archives/Public/public-vocabs/2015Jan/0101.html
#### new comment by 170265 ####
/cc @RichardWallis 
</t>
  </si>
  <si>
    <t>Accessibility of places</t>
  </si>
  <si>
    <t xml:space="preserve">We should provide some simple properties to describe the accessibility characterisitics of places (do restaurants have a wheelchair-accessible entry? What about toilet? Is there enough guidance for a blind person to find their way around a train station with a cane? Is there an assistance service available?…)
</t>
  </si>
  <si>
    <t xml:space="preserve">#### new comment by 170265 ####
Thanks! Can you dig out our previous discussions and experiments? /cc @rvguha 
#### new comment by 170265 ####
http://lists.w3.org/Archives/Public/public-vocabs/2014Mar/0075.html
Here's my and @chaals versions of the strawman we hacked in London last year: 
- https://github.com/danbri/schemaorg/blob/sdo-physa11y/data/sdo-physa11y-schema.rdfa https://github.com/danbri/schemaorg/blob/sdo-physa11y/data/sdo-physa11y-examples.txt
- https://github.com/chaals/schemaorg/blob/sdo-physaxs/data/sdo-physa11y-schema.rdfa https://github.com/chaals/schemaorg/blob/sdo-physaxs/data/sdo-physa11y-examples.txt
@rvguha has argued that we should try harder to get agreement on machine-friendly controlled values e.g. around common usecases like finding a restaurant that suits wheelchairs, to enable search engines to offer search filters or prioritization.
To summarize ... in 2014 we got as far as rough consensus that we want to do something in this area, but couldn't agree on exactly what.
#### new comment by 4714748 ####
See also thread beginning https://lists.w3.org/Archives/Public/public-vocabs/2015Mar/0087.html
#### new comment by 50891 ####
- https://www.w3.org/wiki/WebSchemas/Accessibility
- accessibilityFeature -- https://schema.org/accessibilityFeature
- accessibilityHazard -- https://schema.org/accessibilityHazard
- accessibilityAPI -- https://schema.org/accessibilityAPI
- accessibilityControl -- https://schema.org/accessibilityControl
- accessibilityPhysicalFeature
- [ ] P: an accessibilityPhysicalFeature property with a range including {Place, Event, Course, CourseInstance} and a domain TBD given one of the following solutions:
- OR
  - Old/current-school schema.org:
    - [ ] a wiki page like https://www.w3.org/wiki/WebSchemas/Accessibility listing enumerated Text values in a table
      - [ ] accessibilityPhysicalFeature domain: Text
    - [ ] Enumeration and Enumeration::members like https://schema.org/OrderStatus
      - [ ] accessibilityPhysicalFeature domain: AccessibilityPhysicalFeature
      - [ ] an Enumeration &gt; AccessibilityPhysicalFeature [Enumeration](https://meta.schema.org/Enumeration) class
        - name
        - URL
        - description
        - [image]
        - [thumbnail]
      - [ ] AccessibilityPhysicalFeature:: Enumeration members
  - [ ] EnumerationValueSet, EnumerationValue: https://github.com/schemaorg/schemaorg/issues/894
    - [ ] a wiki page like https://www.w3.org/wiki/WebSchemas/Accessibility listing the EnumerationValue(s) as an EnumerationValueSet ["external enumerations"]
      - [ ] accessibilityPhysicalFeature domain: _?
    - [ ] an EnumerationValueSet of EnumerationValue(s) for accessibilityPhysicalFeature
      - [ ] accessibilityPhysicalFeature domain: _?
#### new comment by 50891 ####
From https://github.com/schemaorg/schemaorg/pull/972#issuecomment-173698449 
- ADA symbols: https://www.access-board.gov/guidelines-and-standards/buildings-and-sites/about-the-ada-standards/ada-standards/chapter-7-communication-elements-and-features
From https://github.com/schemaorg/schemaorg/pull/972#issuecomment-175907591 : 
- Accessible tourism
  https://en.wikipedia.org/wiki/Accessible_tourism
- ADA signs
  https://en.wikipedia.org/wiki/ADA_Signs
- International Symbol of Access (wheelchair sign)
  https://en.wikipedia.org/wiki/International_Symbol_of_Access
- Downloadable Disability Access Symbols (12)
  https://www.graphicartistsguild.org/tools_resources/downloadable-disability-access-symbols
#### new comment by 50891 ####
@danbri @rjw How should these Enumerations (?) be listed? https://github.com/schemaorg/schemaorg/issues/254#issuecomment-223049660
#### new comment by 5718022 ####
Example pre-existing datasets for localGovernment related information: http://data.gov.au/organization/city-of-ballarat 
noting:
http://data.gov.au/dataset/ballarat-reserves
http://data.gov.au/dataset/ballarat-dog-bag-dispensers
http://data.gov.au/dataset/ballaratbbq
http://data.gov.au/dataset/ballarat-bike-racks
http://data.gov.au/dataset/ballarat-litter-bins
http://data.gov.au/dataset/ballarat-drinking-fountains
http://data.gov.au/dataset/ballarat-parking-machines
http://data.gov.au/dataset/ballarat-artwork
http://data.gov.au/dataset/ballarat-tables-and-seating
http://data.gov.au/dataset/ballarat-car-parking-areas
http://data.gov.au/dataset/ballarat-playgrounds
http://data.gov.au/dataset/ballarat-public-toilets
http://data.gov.au/dataset/ballarat-senior-citizen-clubs
http://data.gov.au/dataset/ballarat-aquatic-facilities
http://data.gov.au/dataset/ballarat-cultural-facilities
http://data.gov.au/dataset/ballarat-indoor-recreation-facilities
http://data.gov.au/dataset/ballaratbusshelters
http://data.gov.au/dataset/ballarat-avenue-of-honour-plaques
http://data.gov.au/dataset/ballarat-off-leash-areas
noting that whilst the datasets need to be made available in some suitable form of structured-data interface (perhaps userAgent aware, et.al.) i had difficulty finding suitable Schema.org references, where the objective i hoped to figure out is how to produce an accessibility pathway.
ie: 'ok google, where's the closest toilet'.... 
#### new comment by 170265 ####
Note that the latest schema.org release (this week's 3.1) includes a general construction http://schema.org/amenityFeature + http://schema.org/LocationFeatureSpecification to capture a long tail of location-related features that are not explicitly anticipated by schema.org. 
We should still continue towards adding dedicated support but this is a useful extension mechanism, or possible prototyping syntax, that can complement more explicit markup structures.
#### new comment by 50891 ####
&gt; Note that the latest schema.org release (this week's 3.1) includes a general construction http://schema.org/amenityFeature + http://schema.org/LocationFeatureSpecification to capture a long tail of location-related features that are not explicitly anticipated by schema.org.
Use case: Specify that an Event (in a Place w/ "WheelchairRamps" (?)) will include sign language interpretation.
- In this example, there would be properties for/of the Event and for/of the Place
Thing &gt; Intangible &gt; StructuredValue &gt; PropertyValue &gt; LocationFeatureSpecification
PropertyValue &gt; ?:
- value r: {Boolean, Number, StructuredValue, Text}
- valueReference r: {Enumeration, PropertyValue, QualitativeValue, QuantitativeValue, StructuredValue}
- url r:URL
- sameAs r:URL
&gt; We should still continue towards adding dedicated support but this is a useful extension mechanism, or possible prototyping syntax, that can complement more explicit markup structures.
- Should there be Enumerations for IRL accessibilityFeatures?
  - I think there should.
    - Would an EnumerationSet be helpful? https://github.com/schemaorg/schemaorg/issues/254#issuecomment-223049660 (thanks @mediaprophet)
- With PropertyValue, the range of valueReference includes Enumeration.
- Is EnumerationSet the current/correct/most consistent way to specify known "AccessibilityPhysicalFeature"s?
```
Event
  name: speech #1
  accessibilityPhysicalFeature:
     - PropertyValue &gt; ?:
       name: Sign Language Interpretor
       value: True
       url: &lt;EnumerationSet::SignLanguageInterpretor&gt;
  location:
    Place
      name: auditorium xyz
      amenityFeature:
        - LocationFeatureSpecification:
             name: "Off Leash Areas"
             value: True
             url: http://data.gov.au/dataset/ballarat-off-leash-areas
             valueReference: ?
      accessibilityPhysicalFeature:
         - PropertyValue &gt; ?:
             name: Wheelchair Ramps
             value: True
             url: &lt;EnumerationSet::WheelchairRamps&gt;
             description: "..."
```
#### new comment by 50891 ####
People:
- Domain experts
  - Which organizations have an expert to help out with this?
- Schema.org experts
  - @danbri
  - @rjw
- Schema.org amateurs
- Data publishers
  - [ ]
- Data consumers
  - Data presenters
    - search engines
    - aggregator sites
User stories:
- Data publishers can specify available accessibilityPhysicalFeatures (at least) for Places and Events (**URLs**)
- Data presenters can display (themed) icons for available services (**URLs**)
- Data consumers can locate Place and Events with specific AccessibilityPhysicalFeatures (**URLs**)
Technical approach:
- Enumeration &gt; AccessibilityPhysicalFeature 
- List of Enumeration URLs for known "AccessibilityPhysicalFeatures"
  - @accessibilityExperts: catalog known accessibility features
  - @schemaorgExperts: should these be Enumerations in schema.org core or listed in a wiki page?
- Property: "accessibilityPhysicalFeature"? d: {Place,Event}
  - @schemaorgExperts: Relation to amenityFeature r: LocationFeatureSpecification
#### new comment by 5718022 ####
Also note:
https://drive.google.com/file/d/0B_-AWWDVv3V2YWgzdkd2Vlo4ZG8/view?usp=sharing
some such concepts interact with https://github.com/schemaorg/schemaorg/issues/425 
WIP... (work in progress).
Related, yet seperate accessiblityOfPlaces concept is whether / how accessibility may also apply to tracks / roads.  
Therein also;
- road related info ie: Bridges (height of vehicle), noise and other properties relating to whether the road is suitable for trucks for instance... 
- vehicleCharacteristics or similar; as to include some sort of 4WD capableVehicle grading (ie: urban versions vs. serious 4WD vehicles); snowChains, et.al.  
- walkingTrackAccessibility may also have an array of properties.
- marineAccessibility may have minDepth and/or tidal information 
- bicyclePaths may also have info
- petFriendly may relate ie: Whether Dogs are allowed on beaches, if so when. 
On Fri, 19 Aug 2016, 11:30 AM Wes Turner notifications@github.com wrote:
&gt; People:
&gt; - Domain experts
&gt;   - Which organizations have an expert to help out with this?
&gt; - Schema.org experts
&gt;   - @danbri https://github.com/danbri
&gt;   - @rjw https://github.com/rjw
&gt; - Schema.org amateurs - @westurner https://github.com/westurner
&gt; - Data publishers -
&gt; - Data consumers
&gt;   - Data presenters: e.g. search engines, aggregator sites
&gt; 
&gt; User stories:
&gt; - Data publishers can specify available accessibilityPhysicalFeatures
&gt;   (at least) for Places and Events (_URLs_)
&gt; - Data presenters can display (themed) icons for available services (
&gt;   _URLs_)
&gt; - Data consumers can locate Place and Events with specific
&gt;   AccessibilityPhysicalFeatures (_URLs_)
&gt; 
&gt; Technical approach:
&gt; - Enumeration &gt; AccessibilityPhysicalFeature
&gt; - List of Enumeration URLs for known "AccessibilityPhysicalFeatures"
&gt;   - @accessibilityExperts: catalog known accessibility features
&gt;   - @schemaorgExperts: should these be Enumerations in schema.org
&gt;     core or listed in a wiki page?
&gt; - Property: "accessibilityPhysicalFeature"? d: {Place,Event}
&gt;   - @schemaorgExperts: Relation to amenityFeature r:
&gt;     LocationFeatureSpecification
&gt; 
&gt; —
&gt; You are receiving this because you were mentioned.
&gt; Reply to this email directly, view it on GitHub
&gt; https://github.com/schemaorg/schemaorg/issues/254#issuecomment-240904428,
&gt; or mute the thread
&gt; https://github.com/notifications/unsubscribe-auth/AFdABipyj97D1nUPVgO-tT46PPPNRsqRks5qhQc_gaJpZM4DVSqt
&gt; .
#### new comment by 5718022 ####
Also, whilst noting https://github.com/schemaorg/schemaorg/issues/509 what about EV Charge Points? 
#### new comment by 50891 ####
Is the new Google Maps wheelchair accessibility information schema.org
JSONLD?
https://www.blog.google/products/maps/building-map-everyone/
On Tuesday, August 23, 2016, Timothy Holborn &lt;notifications@github.com&gt;
wrote:
&gt; Also, whilst noting #509
&gt; &lt;https://github.com/schemaorg/schemaorg/issues/509&gt; what about EV Charge
&gt; Points?
&gt;
&gt; —
&gt; You are receiving this because you were mentioned.
&gt; Reply to this email directly, view it on GitHub
&gt; &lt;https://github.com/schemaorg/schemaorg/issues/254#issuecomment-241742987&gt;,
&gt; or mute the thread
&gt; &lt;https://github.com/notifications/unsubscribe-auth/AADGyzyFB1qmosVqTKuW5YWrXy2kLBfVks5qiv8rgaJpZM4DVSqt&gt;
&gt; .
&gt;
</t>
  </si>
  <si>
    <t>rNews plans in 2015?</t>
  </si>
  <si>
    <t xml:space="preserve">We should check in with the rNews project to discuss vocabulary updates.
</t>
  </si>
  <si>
    <t xml:space="preserve">#### new comment by 170265 ####
pinging https://twitter.com/kansandhaus and https://twitter.com/agebhard ...  via https://twitter.com/danbri/status/621716079883210752
Andreas, Evan ... any news on rNews? vocab changes to propose, or feedback on deployment, plans etc? As far as I know http://dev.iptc.org/rNews-1-The-Storyline-Class is the main development at rNews that is not yet reflected into schema.org. Anything else we're missing out on?
see also #205 (#423)
#### new comment by 170265 ####
- https://twitter.com/smyles whose twitter I couldn't find for some reason :)
#### new comment by 170265 ####
ping...
</t>
  </si>
  <si>
    <t>Schema.org should define how to use SKOS-like vocabularies</t>
  </si>
  <si>
    <t xml:space="preserve">Migrating in from https://www.w3.org/2011/webschema/track/issues/30
```
    Stephane Corlosquet, Jean Delahousse and others have explored proposals
    for representing SKOS in Schema.org. After much discussion on 
    public-vocabs@w3.org and amongst schema.org partners, we didn't 
    achieve consensus on doing this. A followup proposal "MiniSKOS" 
    has received broadly positive feedback. This issue tracks the 
    MiniSKOS proposal.
    See http://www.w3.org/wiki/WebSchemas/SKOS for earlier discussion, 
    http://lists.w3.org/Archives/Public/public-vocabs/2013Nov/0121.html for miniskos proposal.
```
This also relates to the issues we sometimes discuss as 'external enumerations'.
</t>
  </si>
  <si>
    <t xml:space="preserve">#### new comment by 170265 ####
/cc @scor 
#### new comment by 170265 ####
see also https://www.w3.org/2011/webschema/track/issues/31  Schema.org miniSKOS proposal needs careful design for LRMI targetUrl property
```
    "From Phil Barker, http://lists.w3.org/Archives/Public/public-vocabs/2013Nov/0128.html 
    http://lists.w3.org/Archives/Public/public-vocabs/2013Nov/att-0128/00-part
    also on LRMI list, see https://groups.google.com/forum/#!topic/lrmi/jwgo02DpQzY
    Phil notes that the original miniSKOS proposal declares targetUrl as having a 
    possible expected type of 'Topic'. The properties of that Topic (described 
    locally or remotely) are similar to those of the 
    http://schema.org/AlignmentObject which has the http://schema.org/targetUrl property."
```
#### new comment by 671238 ####
See also the recent discussion re isSimilarTo, https://github.com/schemaorg/schemaorg/issues/582
</t>
  </si>
  <si>
    <t>Add a unit test ensuring sentences end in '.'.</t>
  </si>
  <si>
    <t xml:space="preserve">Migrated in from https://www.w3.org/2011/webschema/track/issues/29
```
    Schema.org sentences sometimes end '.', and sometimes just stop 
    It would be good to be more consistent. See also this ad-hoc SPARQL database for details:
    http://dydra.com/danbri/schema-org/sparql#comments-not-ending
    SELECT * WHERE { GRAPH ?G { ?p rdfs:comment ?c } FILTER regex(str(?c), "[^.]$") } 
    http://dydra.com/danbri/schema-org/sparql#comments-ending
    SELECT * WHERE { GRAPH ?G { ?p rdfs:comment ?c } FILTER regex(str(?c), ".$") } 
```
We subsequently decided that descriptions end in '.', but labels do not.
SPARQL unit tests live here: https://github.com/schemaorg/schemaorg/blob/master/tests/test_graphs.py
</t>
  </si>
  <si>
    <t xml:space="preserve">#### new comment by 170265 ####
I filed a separate issue to deal with the backlog of existing definitions (and a commit fixing most of them), see https://github.com/schemaorg/schemaorg/issues/294
#### new comment by 170265 ####
This doesn't _really_ matter but it is a great starter issue for someone interested in getting to know schema.org infrastructure better...
#### new comment by 170265 ####
@RichardWallis has added a test for '.' but the data still needs fixing, so I marked it as "expectedFailure" for now.
</t>
  </si>
  <si>
    <t xml:space="preserve">Purposes of typicalAgeRange and audience overlap </t>
  </si>
  <si>
    <t xml:space="preserve">#### new comment by 170265 ####
@tilid thanks for this, sorry it got overlooked. Do you have idea for how we should resolve it?
</t>
  </si>
  <si>
    <t>Suggestion of an Organization subtype for non-profit / not-for-profit</t>
  </si>
  <si>
    <t xml:space="preserve">#### new comment by 4692272 ####
The previous discussion did not raise the issue that non-profit is usually a legal/tax status granted by a government agency and therefore non-profit status can differ from country to country even for the same organization.
It seems like it would be best to have a link between:
- Government body which determines non-profit status (differs country to country)
- Designation (See [501(c)](http://en.wikipedia.org/wiki/501%28c%29_organization) in USA.)
- The organization being designated as a non-profit
- perhaps grant date and revocation date
#### new comment by 3740242 ####
Numerous types of non-profit organizations are not covered by organization subtype such as Trade Organization, User Group, Standards Committee, Community Association, Co-op, Hobby or Special Interest Club (like chess club or book club), Religious Group, Fraternal Organization, Youth Group, Historical Society, etc. All of these can be grouped under charity or non-profit to keep it simple and generic.
#### new comment by 671238 ####
@wqkeenan 
1. Please keep in mind that you can always use the generic super-types if schema.org does not provide a specific sub-type. The sub-types of schema.org don't have to be exhaustive, as long as the consumers of the schema.org data have other cues (e.g. names + labels) to understand the exact nature of the thing, or if the difference don't matter for the typical processing. There are many distinctions that we thing are relevant, but they do not have to go into schema.org as long as there is no difference for the  processing of the data.
2. I am against adding as super-type distinction that introduces a new axis which may not always hold. There may well be for-profit book clubs etc. The for-profit vs. non-profit distinction is conceptually orthogonal to the main activities of an organization.
#### new comment by 671238 ####
@vholland is right when stressing that the tax/legal status is country specific. So a simple property will not work. Also, there are different levels and sources of categories for charities / non-profit organizations, e.g. 501(c) and its 29 subtypes in the US (https://en.wikipedia.org/wiki/501(c)_organization).
We could add a property "taxExemptStatus" with a range of Text OR schema:TaxExemptDetails, which would have
taxExemptType Text OR QualitativeValue
eligibleCountry Text OR ItemList
validFrom
validThrough
But I think that would be overkill.
</t>
  </si>
  <si>
    <t>schema.org has two ways to represent openingHours - need unified documentation and cornercase tweak</t>
  </si>
  <si>
    <t xml:space="preserve">#### new comment by 170265 ####
There are subtleties, e.g. how multiple entries interact, esp. when combining the two different approaches.  
#### new comment by 170265 ####
See also https://github.com/schemaorg/schemaorg/issues/372
#### new comment by 6901294 ####
See also https://github.com/schemaorg/schemaorg/issues/534 for past midnight opening hours
#### new comment by 196849 ####
Is there any plan to revisit this issue?
`OpeningHoursSpecification`'s intent seems to be exclusively capturing the [intended opening hours](https://github.com/schemaorg/schemaorg/issues/372#issuecomment-77530832):
&gt; the reasoning about when a shop will be open will become extremely complex. When I designed the OpeningHoursSpecification in GoodRelations, my assumption was that points of sale typically promise when they open, but not, when they close.
From what I've seen, this is **not** how a business actually advertises its hours of operations. It would rather follow that pattern:
1) we are **generally open** on those days of the week
2) but we'll have **special opening hours** on those days
3) and we'll be **exceptionally closed** on those days
One the one hand, `openingHours` already captures 1 pretty well but doesn't help with 2 and 3.
Also, note that the specified format for the `Text` value for `openingHours` is actually **not** [HTML5-valid](http://www.w3.org/TR/html-markup/time.html#time): the `&lt;time property="schema:openingHours" datetime="Tu,Th 16:00-20:00"&gt;Tuesdays and Thursdays 4-8pm&lt;/time&gt;` snippet results in "Error: Bad value Tu,Th 16:00-20:00 for attribute datetime on element time: The literal did not satisfy the time-datetime format" in [validator.nu](https://validator.nu/).
On the other hand, `OpeningHoursSpecification` captures _either_ 1 _or_ 2, but never both at the same time. And it was made clear that it was not meant to capture 3 anyway.
So here is a proposal that  addresses the above scenario:
1. make it explicit that `openingHours` captures the _general_ opening hours
2. make it explicit that `openingHoursSpecification` captures _general_ and/or _explicit_ opening hours
3. create two new properties `specialOpeningHours` and `specialClosingDay`, where `special` makes it explicit that we are _overriding_ the default `openingHours` or `openingHoursSpecification`
4. make it clear that `OpeningHoursSpecification` is more about the data/range **specification** than **opening hours** per se, as it can be used for weekly opening days, one-off opening days, **and** closing days
I believe this is reusing the existing ontology as much as possible while capturing what's really wanted. Now, if deprecation is a thing that we can consider, I would also:
- get rid of the special (and not HTML5-valid) `Text` format for `openingHours` and prefer `OpeningHoursSpecification` instead
- get rid of both `openingHours` and `openingHoursSpecification` and replace it with a more explicit `generalOpeningHours`
#### new comment by 170265 ####
Thanks for the detailed suggestion. This is definitely worth some energy, and I think your sense of the issues is pretty accurate. In particular I entirely agree that we should make clear that the basic structure is typical/general opening hours, to allow for exceptions. RDF-like languages do not deal very happily with defaults/exceptions, and putting "typical" into the property definition is a pragmatic way of handling the problem of over-riding defaults.
I suspect there are some more related issues scattered around in the tracker and I'll try to make a summary. I remember vacation closing being a problem when trying to work up some demos for museums based on their existing homepage content. 
Regarding HTML there was a thread (I think on the WHATWG list with Hixie) a while back about getting the "simpler" text representation documented to a level that would make it citable in the HTML specs. It would be good to have a clearer account of the syntax rules and the expressivity differences between the long form and short form (e.g. pairs of equivalent examples...).
#### new comment by 4692272 ####
+1 to the use cases @betehess listed. The children's museum in my town lists all 3 types of hours on their site: general hours, extended school vacation hours, and exceptional closings for holidays. It would be nice to get this in a simple, structured format.
#### new comment by 170265 ####
Merged, PTAL http://webschemas.org/OpeningHoursSpecification
#### new comment by 106998 ####
I don’t know whether this is a documentation problem or a specification problem, but it’s not obvious how to correctly specify opening hours that extend beyond 24:00, which are common with bars and nightclubs.
#### new comment by 196849 ####
@mdoudoroff `openingHours` is silent about it but here is what [OpeningHoursSpecification](http://schema.org/OpeningHoursSpecification) says:
&gt; If the value for the closes property is less than the value for the opens property then the hour range is assumed to span over the next day.
#### new comment by 106998 ####
Thank you, betehess: I of course missed that sentence completely since I fully expected to find that info within the properties descriptions and examples, rather than the top matter. (sigh)
</t>
  </si>
  <si>
    <t>add 'child' instead of 'children'</t>
  </si>
  <si>
    <t xml:space="preserve">#### new comment by 170265 ####
We should also dig out the family history proposal, which was never officially finalized (despite being v. useful)
</t>
  </si>
  <si>
    <t>schema.org has NGO, EducationalOrganization, SportsTeam, GovernmentOrganization but not Labo[u]r Union</t>
  </si>
  <si>
    <t xml:space="preserve">#### new comment by 170265 ####
Earlier proposal was:
```
    &lt;h1&gt;WorkersUnion&lt;/h1&gt;
    &lt;div typeof="rdfs:Class" resource="http://schema.org/WorkersUnion"&gt;
      &lt;span class="h" property="rdfs:label"&gt;WorkersUnion&lt;/span&gt;
      &lt;span property="rdfs:comment"&gt;A Workers Union (also known as a Labor Union, Labour Union, or Trade Union) is an organization that promotes the interests of its worker members by collectively bargaining with management, organizing, and political lobbying.&lt;/span&gt;
      &lt;span&gt;Subclass of: &lt;a property="rdfs:subClassOf" href="http://schema.org/Organization"&gt;Organization&lt;/a&gt;&lt;/span&gt;
      &lt;span&gt;Source:  &lt;a property="dc:source" href="http://www.w3.org/wiki/WebSchemas/SchemaDotOrgSources#source_WorkersUnionClass"&gt;WebSchemas community&lt;/a&gt;&lt;/span&gt;
    &lt;/div&gt;
```
From https://dvcs.w3.org/hg/webschema/raw-file/b4c3ad199322/schema.org/ext/workersunion.html
#### new comment by 170265 ####
This is now available in the development version of the pending extension: 
  http://pending.webschemas.org/WorkersUnion
</t>
  </si>
  <si>
    <t>Add mechanism for describing uncertain dates</t>
  </si>
  <si>
    <t xml:space="preserve">Migrated in from https://www.w3.org/2011/webschema/track/issues/16
Currently only exact dates and date ranges are possible. There are situations where something vaguer is needed to match existing data and apps:
```
    Use cases.
    1. Cultural heritage information (Museums, Libraries, Archives)
    " The current processing rules in the specification do not handle many valid ISO8601 dates. As dates and ambiguity about dates is important for describing cultural heritage materials, hopefully the HTML5 processing rules can be adjusted to handle more valid ISO8601 dates. It seems as if the WHATWG has accepted a proposal to support year only dates, which is a start." [...]
    "Another kind of property a cultural heritage organization might like to add to a landmark or building like the Memorial Tower are the events related to the building. In this case the cornerstone was laid in 1922 and the tower dedicated on November 11, 1949. Other buildings could have events in their history like the dates they were designed or dates of renovations, derived from the drawings and project records. Museums may be interested in various events in the history of a painting including provenance and restorations. History museums and historical societies may also want to refer to various historical events that relate to their exhibits.", 
    Jason Ronallo in http://journal.code4lib.org/articles/6400HTML5 Microdata and Schema.org (Code4Lib Journal, Issue 16, 2012-02-03, ISSN 1940-5758).
    2. Historical data (e.g. geneaology)
    "Schema.org, Microformats, and Microdata all rely on the ISO 8601 date format, which does not support approximate dates. Review the Library of Congress's Extended Date and Time Format, which extends ISO 8601 and allows uncertain and approximate dates." [...]
    http://historical-data.org/
    Design options
    The historical-data.org initiative (whose schema is a strong candidate for inclusion at schema.org once such integration issues are resolved, see also http://www.w3.org/wiki/WebSchemas/HistoricalDataSchema ) suggests use of the Library of Congress "Extended Data and Time Format".
    See http://www.loc.gov/standards/datetime/
    Review comments on the suitability of this approach for schema.org's handing of imprecise dates would be useful.
```
</t>
  </si>
  <si>
    <t xml:space="preserve">#### new comment by 170265 ####
Early discussion - https://lists.w3.org/Archives/Public/public-vocabs/2012May/0069.html
Recently - https://lists.w3.org/Archives/Public/public-vocabs/2015Feb/0122.html 
#### new comment by 1651447 ####
Another _use case_ and sources...
Perhaps the most common occurrence/demand of this kind of date is the _bibliographic citation_. In this context, and in particular in Science,  the most used standard (and a big "aggregator of standards")  for scientific literature, today, is JATS:
-   [NISO JATS version 1.0 of 2012](http://jats.nlm.nih.gov/publishing/tag-library/1.0/)
-   [Wikipedia's JATS intro](https://en.wikipedia.org/wiki/Journal_Article_Tag_Suite)
Into the JATS recommendations, there a good definition for _year_ and its "bibliographic use" (also reuse for other metadata),
-   http://jats.nlm.nih.gov/publishing/tag-library/1.0/n-s4r0.html
and there are also [a related essay](http://jats.nlm.nih.gov/publishing/tag-library/1.0/n-4cw2.html#pub-tag-cite-dates), 
&gt; In some books or older manuscripts, the lower case “c” could also stand for “circa”, meaning approximate. 
&gt;  Similar information might be indicated by the prefix or suffix “approx.” or the prefix “between”. 
&gt;  Such terms should be preserved similarly; they should be left in the text for mixed citations and placed in comments for element citations
(see JATS [mixed citations](http://jats.nlm.nih.gov/publishing/tag-library/1.0/n-8pu2.html#pub-tag-cit-mixed))
---
For more specialized (and rare) uses, as in archaeological works and museums, perhaps the best practice is a different approach... Here an example, of artefact's record (museum database),
&gt;    https://finds.org.uk/database/artefacts/record/id/586009
the source of date ranges (template),
&gt;   Date from: Circa AD 75;   Date from certainty: Certain;   Date to: Circa AD 125
is 
``` xml
  &lt;!-- see https://finds.org.uk/database/artefacts/record/id/586009/format/xml
  --&gt;
   &lt;broadperiod&gt;ROMAN&lt;/broadperiod&gt;
   &lt;numdate1&gt;75&lt;/numdate1&gt;
   &lt;numdate2&gt;125&lt;/numdate2&gt;
   &lt;dateFromCertainty&gt;1&lt;/dateFromCertainty&gt;
    &lt;dateToCertainty&gt;1&lt;/dateToCertainty&gt;
```
so, the database schema uses date-range (not unique year),  "broadperiod" and "dateCertainty"... Then, the "archaeological/geological specialized approach" is to add **more properties**.
#### new comment by 7691552 ####
I suspected that raising this again would open up the can of worms that is dates!
I hoped that my lightweight suggestion may introduce a pragmatic possibility for, as Wes put it, fuzzyDates whilst the community continued to admire the much larger problem of dates for all periods and specialities.
From my point of view if we try to go for a solution that will solve both the basic dates (birthdate of your favourite TV star) through to geological time periods, taking in bibliographic/museum uses and no doubt  Klingon Stardates on the way, we will end up with something so complicated that 'normal' folks will never get their heads around it.  That is if we ever got agreement.
My suggestion was for a simple subtype of Date to get the 'Circa' qualities I was looking for.  Maybe that could be an approach we could build upon to to segment, and therefore simplify, the large number of concerns addressed in this thread.
So, in addition to my suggestion, we could create other Date subtypes to handle such specialisations eg. geologicalDate, julianDate, chineseDate, astronomicalDate, etc.  I see a few benefits from such an approach - 1. It would work wherever Date is found now.  2. It would allow the delegation of specialised date description to groups that understand and are passionate about.  3. It will enable a flexible approach to implementation, removing the need for everyone to agree on everything before moving forward in this area.
#### new comment by 986438 ####
+1 for Richard's suggestion of a simple subtype of Date for now to get the 'Circa' qualities on uncertain and approximate dates.
#### new comment by 1651447 ####
Yes, reuse and simplicity also have my vote (!). 
I was sent to the list (just a minute ago!) the new topic _"suggestion of something like geoDate and geoDuration"_  for  this separation of "general use circa-dates" (have a  name? _fuzzyDate_ or _circaDate_?)  and specialized ones. The geological specialized ones need also the _geologicalDuration_.
---
I don't understand the Schema.org organization (I have seem a little mess), but I think is very important to remember (insisting) the _use cases_. 
With _use cases_ we can discuss "looking for consensus", and the _use cases_ are  starting points for semantic formalization...
#### new comment by 1651447 ####
Try to organizing: copy/paste and format here the [Jeff's examples](https://lists.w3.org/Archives/Public/public-vocabs/2015Mar/0017.html)
# Use cases for the proposed `circa` property
```
schema:circa
    a rdf:Property;
    rdfs:comment "Approximate date";
    schema:domainIncludes schema:Thing;
    schema:rangeIncludes schema:Date, schema:Duration, schema:Event.
```
Here are some specific examples of how schema:circa and schema:Role could be combined to indicate approximations of other date properties in schema:
```
:A0  (museum use case)
                a schema:Painting;
                schema:name “Saint Praxedis”;
                schema:circa [
                                a schema:Role;
                                schema:roleName schema:dateCreated;
                                schema:circa “1655”;
                ];
                schema:sameAs entity:Q94006;
                .
:A1 (commom and History use cases)
                a schema:Person;
                schema:name “Socrates”;
                schema:circa [
                                a schema:Role;
                                schema:roleName schema:birthdate;
                                schema:circa “-469/-468”;
                ];
                schema:deathDate “-399”;
                schema:sameAs entity:Q913;
                .
:A2 (commom and History use cases)
                a schema:Organization;
                schema:name “Trade union”;
                schema:circa [
                                schema:Role;
                                schema:roleName foundingDate;
                                schema:circa :A3;
                ].
:A3  (commom and History use cases)
                a schema:Event;
                schema:name “18th century in Great Britian”;
                schema:sameAs entity:Q6418949;
:A4  (archeological use case)
                a schema:Painting;
                schema:name “Rock art, The Great Fishing God of Sefar”;
                schema:circa [
                                a schema:Role;
                                schema:roleName schema:dateCreated/archeological;
                                schema:circa “5th millennium BC”;
                ];
                rdfs:subClassOf entity:Q1211146;
                .
:A5  (archeological use case)
                a schema:Organization; &lt;!-- ? civilization, old city? --&gt;
                schema:name “Natufian culture”;
                schema:circa [
                        a schema:Role;
                        schema:roleName schema:Duration/archeological;
                        schema:circa “3.2kyr”;  
                        &lt;!-- from 13,000 to 9,800 B.C., diff=3200=3.2k --&gt;
                ];
                schema:sameAs entity:Q733489;
                .
```
---
Please EDIT HERE to add/change/etc. the use cases. 
**Version history:**
- v1.0 - Jeff's
- v1.1 - add (@thadguidry's) geological use cases, as A4 and A5. (see  http://hdl.handle.net/10022/AC:P:21420 and  http://www.geosociety.org/TimeUnits/ )
  - v1.1.1 - corrected `dateCreated` and `Duration` to a specialized ones (/archeological).
#### new comment by 608303 ####
A4 and A5 are not "geological', rather 'archeological'. 
#### new comment by 1651447 ####
Thanks @dr-shorthair , corrected to "archeological" (!). 
#### new comment by 1651447 ####
Also  corrected to _v1.1.1 proposal_ adding user-specializations, `schema:dateCreated/archeological` and `schema:Duration/archeological`... but the suggestion here (?!) is to to unify _geo_ and _arch_ and etc. (scientific areas) to a only one specialized type for "long long time" representation. So the correct is to elect here new types.
Less informal **suggestion  for a v1.2, a specialization proposal** (see A4 and A5 _use cases_):
-  Unify archeological, geological, etc. Sciences. All can use non-usual dates. "5th millennium BC" is non-usual, "3rd eon" is non-usual.
- elect a generic prefix for new labels. Example: "archgeo", for `ArchgeoDate` and  `ArchgeoDuration`.
- the syntax of values is non-controlled.  As "scientific representation", the only control is the principle of "valid translated time". Examples:  "3200 years" can be translated to "3.2kyr" that is a valid archeological time; "3 light years", astronomical length unit, can't be translated to a geological time.
---
`Date/Archeological` is not a specialization of Date (!), because _specialized `Date`_ values must be a sub-set of `Date` values. As [`Date`](http://schema.org/Date) values must "in ISO 8601 date format", the geological and archeological times need a really new datatype... See #371 suggestion.
#### new comment by 1651447 ####
Can we use this proposal? http://wiki.goodrelations-vocabulary.org/Documentation/Quantitative_values
#### new comment by 671238 ####
From the top of my head, I would not suggest using schema:QuantitativeValue for this. Instead, let's fix the general handling of date information, including recurring dates, and maybe implement a similar value/minValue/maxValue pattern there instead of extending the range of value/minValue/maxValue to non-numeric datatypes.
#### new comment by 608303 ####
Need to be careful not to confuse the question of handling temporal position (date/time values) with the largely separate issue of temporal topology (intervals, recurrence). There are different kinds of uncertainty for each of these. Allen's interval algebra proposes that instants are just zero-length intervals, and OWL-Time provides a basic RDF compatible treatment. Inside OWL-Time there is a requirement for denoting temporal position, and OWL-Time takes the obvious option of re-using the XSD temporal primitives, but therefore strictly does not handle non-gregorian date/time values - e.g. archeological and geological values. I have a paper in press at Semantic Web Journal [1] that proposes a small refactoring of OWL-Time to resolve this, and it is likely that OWL-Time will be revised in the context of the W3C/OGC Spatial Data on the Web working group. 
[1] http://www.semantic-web-journal.net/content/time-ontology-extended-non-gregorian-calendar-applications-0 
#### new comment by 876431 ####
:+1: 
### seeAlso
- http://vocab.org/bio/0.1/.html
  ![vocab-bio](http://vocab.org/bio/core-classes.png)
- http://en.wikipedia.org/wiki/Allen%27s_interval_algebra
  ![interval algebra](https://lh4.googleusercontent.com/mJ4nM98NvBnKzPHTOsvQadhd1Eh0E5NyhjwG4SfDwWSZILV_zzaRirTFkrS_fO3Z4USIsVg8oTwyJxc=w1256-h573)
#### new comment by 1651447 ####
About the good @elf-pavlik  contextualization: 
- [Allen's interval algebra](https://en.wikipedia.org/wiki/Allen%27s_interval_algebra)  define precise temporal relations for `bio:interval`. The `bio:initiatingEvent` and  `bio:concludingEvent` are precise points in the time axis. 
- our **"uncertain dates"** (discussed here), need some [fuzzy algebra](https://en.wikipedia.org/wiki/Fuzzy_set#Fuzzy_interval) to define de correspondent relations. It uses "circa" date (a kind of [point spread function](https://en.wikipedia.org/wiki/Point_spread_function) in the time axis), and [vague intervals](https://en.wikipedia.org/wiki/Prior_probability#Uninformative_priors). 
... In some contexts the "circa point" can be expressed/rounded as a precise-interval. So, a lot of examples and use cases can be "rounded" to precise-interval-description, and avoid the fuzzy-description.  
#### new comment by 7872616 ####
See also the solutions with different properties of the CIDOC Conceptual Reference Model, e.g. [crm:P117_occurs_during](http://www.cidoc-crm.org/html/5.0.4/cidoc-crm.html#_Toc310250904)!
#### new comment by 4714748 ####
@ppKrauss :
&gt; `Date/Archeological` is not a specialization of `Date` (!), because specialized `Date` values must be a sub-set [...] "in ISO 8601 date format", the geological and archeological times need a really new datatype... See #371 suggestion.
Yup. Actually it seems more like we need a supertype for dateInformation that includes both `Date` as we have it, and things like "Ming Dynasty in China", "Cumbrian period", "the first 24 nanoseconds after the big bang", "during the decline of the Weimar Republic" and "a few weeks before I wrote this", or "when I was young". How to express these vague dates is tricky, since we want them to be useful enough for people who work with them all the time in a formal way (archeology, history, physics, paleography, astronomy, etc) and probably normal people who are talking about things they did without wanting to name a specific date or date range as the defining temporal anchor.
#### new comment by 986438 ####
Let me just preface my reply to all the preceding detours on this smallish issue that seems to grow as time goes on...
I've done most of the research already for this issue, just for everyone's information.
Time representation was a bit dear to my heart.  BUT I am not an authority !
What I did find is that all authorities seem to differ on a few lower level concepts in their [Time Reference Systems](https://www.w3.org/2006/time#TRS) (TRS).
@jjmhtp Not just CIDOC, its others as well.  This is all handled at the highest level with the concept of a "Temporal Entity" https://www.wikidata.org/wiki/Q26907166
This issue of "uncertain date" or "fuzzy date" is a solved problem within other TRS's (Temporal Reference Systems).
(incidentally, I'm the one who actually did the linking of W3C Time, CIDOC's Temporal Entity, and CISRO's Temporal Object in Wikidata for [Temporal Entity](https://www.wikidata.org/wiki/Q26907166)
@chaals Those are all known in most TRS's as a "period" and a few place emphasis on them at an "era", go figure.  Here's a bunch of properties already in Wikidata that deal with "period" and are already loosely connected in the graph to Temporal Entity https://www.wikidata.org/w/index.php?title=Special:Search&amp;limit=500&amp;offset=0&amp;ns120=1&amp;search=period (but I and others have many more connections to apply)
I agree with @dr-shorthair that Time in general all gets tricky sometimes because some TRS's use different terms to say the same thing and sometimes overlap.  Like "period" and others sometimes say "interval"... but in a realist view those are 2 different things.
ANYWAYS.  Let's handle 1 issue at a time, because their are tons of issues with Time and tons of opinions, hence the need for many different TRS's which all have different domain opinions.
For "uncertain dates", the parent class is definitely [Temporal Position](https://www.w3.org/2006/time#TemporalPosition) 
as @dr-shorthair states.
</t>
  </si>
  <si>
    <t>Guidance or vocab needed regarding Real Estate (property purchase, rental etc.)</t>
  </si>
  <si>
    <t xml:space="preserve">Migrating in from https://www.w3.org/2011/webschema/track/issues/13
There are various pages about real estate out there, and we periodically get questions about how schema.org might be applied. How to use Offer, Product; whether additional vocab is needed, etc.
This issue tracks the general topic and potential vocabulary or documentation improvements.
</t>
  </si>
  <si>
    <t>#### new comment by 986438 ####
Zillow.com should REALLY get involved with this issue.  Come on Zillow !
(Just sent Zillow Research a private message asking for participation again, they might contact @danbri directly)
#### new comment by 4249514 ####
I'm just checking to see if there's been any further discussion on expanding the schema.org vocabulary to support more information around the real estate industry. As it stands now I see RealEstateAgent as the only real estate specific item in the vocabulary. There are several additional properties of the RealEstateAgent class that I would suggest adding, as well as creating new classes for real estate offices, real estate listings, and multiple listing services. 
We're currently working with several national real estate franchisors to help create ways for them to share data with each other and their vendors. Ideally we would use schema.org as a base, potentially merging some of the schemas from [reso.org](http:www.reso.org), to create a full vocabulary for the real estate industry.
#### new comment by 671238 ####
First: I am in the final stage of developing an accommodation extension proposal that will also contain elements that can be used for the real estate market.
However, note that you can cover most of what you need for real estate already now:
1. Create a schema:Offer for the commercial aspects of the offer. Use schema:businessFunction to indicate whether the property is for sale or for lease. schema:priceSpecification allows for more granular price information; schema:price will also work.
2. Use schema:itemOffered to link to a schema:Residence entity that describes the apartment or house or start with the offered object and link to the offer via schema:offers.
3. Use schema:additionalProperty for all additional features of the real estate object that are not yet covered by schema.org.
4. If you want to be formally more specific about the type of building, use types from http://www.productontology.org.
In theory, both of the attached examples should work (in practice they don't as of today due to strange bugs in the Google validator):
```
{ "@type" : ["http://schema.org/Residence", "http://schema.org/Product"],
  "additionalType" : "http://www.productontology.org/id/Condominium",
  "name" : "Condo in NYC",
  "description" : "A great place for your family",
  "offers" : { "@type" : "http://schema.org/Offer",
               "name" : " Condo in NYC for $ 299,000",
               "price" : "299000.99",
               "priceCurrency" : "USD",
               "businessFunction" : "http://purl.org/goodrelations/v1#Sell" },
  "photo" : "http://acme-real-estate.org/offers/condo123.png"
 }
{ "@type" : "http://schema.org/Offer",
  "name" : " Condo in NYC for $ 299,000",
  "price" : "299000.99",
  "priceCurrency" : "USD",
  "businessFunction" : "http://purl.org/goodrelations/v1#Sell",
  "itemOffered" : { "@type" : ["http://schema.org/Residence", "http://schema.org/Product"],
                    "additionalType" : "http://www.productontology.org/id/Condominium",
                    "name" : "Condo in NYC",
                    "description" : "A great place for your family",
                    "photo" : "http://acme-real-estate.org/offers/condo123.png"
                   } 
 }
```
#### new comment by 671238 ####
BTW, we could include schema:Place in the domain of schema:offers and in the range of schema:itemOffered. This would make it more straightforward to use places in offers. But we need to think about whether we want to handle such cases via multi-typed entities or hard-wired domain/range/subtype relationships first. Proper multi-typed entity support will be cleaner and more extensible, IMO.
#### new comment by 14074511 ####
Hello all,
I'm here for the same reason: enhancing Schema.org vocabulary to be able to better fit the needs of marking up Real Estate properties with all posible details.
One of the formats that needs urgent enhancement is the Residence markup and subsidiaries: ApartmentComplex, GatedResidenceCommunity and SingleFamilyResidence.
I don't know how you guys add new proposals, but I'll type them here for now. I'm referring to HTML markup implementation not JSON-LD which can concatenate 2 or more itemtypes.
1. All those specific markups (Residence, ApartmentComplex, GatedResidenceCommunity and SingleFamilyResidence) are missing a very important element, and that's Price.
- a) no, you can't use the itemtype PriceSpecification for this purpose because, for now, Google sees it as a separate declaration - and lists it as such - instead of including it as a parameter in the main declaration e.g. within the Residence): http://screencast.com/t/v9vaaB45y
- b) tried to use the itemprop="price" and the itemprop="priceCurrency" within the itemtype Residence and Google warn me that they do not belong there: http://screencast.com/t/FNz4C7XSEB6Z
1. A secondary important element - also missing from those markups mentioned at pct. 1) - is a markup which allows additional information about a property, respectively amenities.
- a) right now, I've marked the amenities with the help of itemprop="description" and itemprop="name" to be able to fit them within the itemtype Residence, which doesn't seem the right way, but I couldn't find any better properties for them (and all subsidiaries for that matter): http://screencast.com/t/6OcLrT9BOvb4
How can we improve these?
Thanks.
Arthur
#### new comment by 671238 ####
Hi Arthur:
It is a fundamental principle in schema.org and the underlying GoodRelations data model that things do not have prices, but that instead offers including / referring to these things have prices. The same house has a very different price for rent and for sale, the same hotel room has a different price at different times, etc.
The patterns I provided are in principle correct; it is just that the Google testing tool has these days a bug, which will hopefully be fixed soon.
As for additional properties of real estate objects: There are a few properties that should indeed be added to certain subtypes of schema:Place, namely the numberOfRooms, the size, etc. For other, in particular those that are not standardized globally, using schema:additionalProperty is a sufficient pattern.
A good resource that explains the core conceptual model of schema.org for offers is here:
http://wiki.goodrelations-vocabulary.org/Documentation/Conceptual_model
Martin
#### new comment by 14074511 ####
Hi Martin,
Thanks for the fast reply. 
Can you please provide me a correct usage for schema:additionalProperty to be able to succesfully fit in within the schema:Residence? In this way, I might be able to implement all the amenities of a Real Estate property with this markup.
Thanks,
Arthur
#### new comment by 671238 ####
Hi Arthur,
there are plenty of examples at the bottom of http://schema.org/PropertyValue (I will add a pull request to make them appear at additionalProperty, too).
#### new comment by 14074511 ####
Hi Martin,
Your proposed method It's working great, it validates all the amenities implemented with schema:PropertyValue: https://www.diigo.com/item/image/3v9ds/6okx
As for the Google Rich Snippet Testing Tool, to what bug do you refer, regarding listing the price with schema:PriceSpecification outside the Residence itemtype http://screencast.com/t/v9vaaB45y OR for using the itemprop="price" and the itemprop="priceCurrency" within the itemtype Residence, Google returns an error that they do not belong there: http://screencast.com/t/FNz4C7XSEB6Z?
Thanks for the tips.
Arthur
#### new comment by 14074511 ####
Hi guys,
I need a little bit of help again:
I can't seem to find a correct implementation for a price of a Residence with the schema:PriceSpecification:
- the problem seem to be related to the itemprop attribute from within the main declaration:
  itemprop="priceSpecification" itemscope= itemtype="http://schema.org/PriceSpecification"
no matter what value I assign to the respective itemprop (either "priceSpecification" or "totalPrice" etc.) I can't get it correctly integrated, Google Rich Snippet Testing Tool return me an error as it's not recognized by Google as an object for type Residence: http://screencast.com/t/WjxVjtYfCah1
What do I do wrong? What itemprop attribute fits in there?
Thank you.
Arthur
#### new comment by 671238 ####
As I tried to explain, you have to attach the priceSpecification property to the offer, not to the residence.
#### new comment by 7320889 ####
Here's an example of what Martin means:
&lt;div itemscope itemtype="http://schema.org/Residence
http://schema.org/Product"&gt;
  &lt;span itemprop="name"&gt;Some residence&lt;/span&gt;
  &lt;span itemprop="offers" itemscope itemtype="http://schema.org/Offer"&gt;
    &lt;span itemprop="priceSpecification" itemscope itemtype="
http://schema.org/PriceSpecification"&gt;
      &lt;meta itemprop="priceCurrency" content="USD"&gt;$&lt;meta itemprop="price"
content="5980000"&gt;5,908,000
    &lt;/span&gt;
  &lt;/span&gt;
&lt;/div&gt;
2015-09-02 16:55 GMT+02:00 Martin Hepp notifications@github.com:
&gt; As I tried to explain, you have to attach the priceSpecification property
&gt; to the offer, not to the residence.
&gt; 
&gt; —
&gt; Reply to this email directly or view it on GitHub
&gt; https://github.com/schemaorg/schemaorg/issues/241#issuecomment-137112935
&gt; .
#### new comment by 14074511 ####
Thank you guys, I'll try to implement it now in this way.
#### new comment by 14074511 ####
Hi jvandriel (I'm sorry to call you on your nick-name but don't know your name),
The example you provided does not validate either, nor by itself, neither implemented in my HTML, I get even more errors than before, can you please have a look? http://screencast.com/t/3d0J26TZiSE
This is in my implementation: http://screencast.com/t/2rp8sjnjnI
Sorry for bothering, I do struggle to make it right.
Thanks,
Arthur
#### new comment by 7320889 ####
Unfortunately those errors have nothing to do with the validity of the
markup.
Google's validator has a bug that it doesn't recognize multi type entities
- a bug that should have been fixed a long time ago already.
And as for the missing 'price' warning, this has to do with how Google
prefers your markup. The 'priceSpecification' is a property they still
don't look at for their rich snippets, even though it is perfectly fine to
use it as such.
I suggest you use the Structured Data Linter if you want to know if your
markup is correct as it doesn't take any particular search engine prefered
markup into account but solely looks whether your markup is correct
according to syntax rules - http://linter.structured-data.org/
Ps, my name is Jarno   ;)
On Sep 2, 2015 5:20 PM, "ChiefRA1" notifications@github.com wrote:
&gt; Hi jvandriel (I'm sorry to call you on your nick-name but don't know your
&gt; name),
&gt; 
&gt; The example you provided does not validate either, nor by itself, neither
&gt; implemented in my HTML, I get even more errors than before, can you please
&gt; have a look? http://screencast.com/t/3d0J26TZiSE
&gt; 
&gt; Sorry for bothering, I do struggle to make it right.
&gt; Thanks,
&gt; Arthur
&gt; 
&gt; —
&gt; Reply to this email directly or view it on GitHub
&gt; https://github.com/schemaorg/schemaorg/issues/241#issuecomment-137126510
&gt; .
#### new comment by 170265 ####
I have just closed https://github.com/schemaorg/schemaorg/issues/571 as a duplicate of this issue. If you didn't see it already, please take a look over the discussion there. 
#### new comment by 14074511 ####
Thanks Jarno.
@danbri Dan do you have any ideea when Google Structured Data Markup Tool will recognize and support multi type entities? 
The Real Estate can't be marked up correctly without them and we're striving to do things right :)
Thanks. 
#### new comment by 170265 ####
@ChiefRA1  - I have no ETA on that, but let's keep schema.org's issue tracker focussed on schema.org rather than the products of related companies. Thanks! 
#### new comment by 14074511 ####
Sure @danbri , through "Real Estate" I didn't mean any specific companies products, but the "Real Estate Properties" products in general, focusing on marking them up correctly through schema.org markup and being able to verify the markup with Google's Tool.
Thanks.
#### new comment by 170265 ####
@ChiefRA1 oh, I was just referring to http://developers.google.com/structured-data/ not properly supporting multiple-typed entities. Discussing real estate schemas is perfectly in scope here. And yes it would be nice if SDTT made it easier.
#### new comment by 671238 ####
@ChiefRA1 @danbri Note that my hotel extension proposal (available soon) will also improve the vocabulary for real estate - number of rooms, description of rooms, floor sizes, amenities, etc.
See current draft at e.g. http://sdo-hotels.appspot.com/House
But yes, we need support for MTEs for this an other use-cases.
#### new comment by 3837 ####
The Real Estate Industry has been moving to a standard called RESO. I think it would be great if any schema names can match the reso standards:
You can view the standard by downloading the data dictionary (v1.4):
http://www.reso.org/download-access
#### new comment by 170265 ####
https://reso.memberclicks.net/assets/docs/reso%20eula.pdf is a poor fit for what we would need here. For example "Except as expressly provided in this EULA, End User may not reproduce, distribute, or display the RESO Product" and the entire "End user obligations" section do not seem well suited for use in  schema.org-like projects.  But let's not have a legal documentation interpretation thread here. The work is clearly relevant and we could explore mappings, or some more active kind of collaboration (with more appropriate terms) if they are interested. Anyone have contacts?
#### new comment by 294523 ####
@danbri I've mentioned schema.org to someone directly affiliated to RESO before. I've tapped that contact on the shoulder again since seeing this. Worth including the other significant work in this field (that I know of), namely [OSCRE](http://www.oscre.org/) which appears to have slightly more permissive [copyright](http://www.oscre.org/index.php/copyright-notice) terms.
#### new comment by 3921307 ####
I'm a RESO member and actively working on mapping RESO classes to the schema.org context.
IMO, the RESO EULA is an artifact that does not accurately reflect the organization's current mission.  I had the same concern before starting my project and got the thumbs up from RESO's Executive Director, Jeremy Crawford.  I will raise the EULA issue with the board and report back here.
I'll be doing a presentation on RDF and Schema.org as a model for creating data portability at the RESO spring conference in April.
#### new comment by 17432448 ####
Morning and thanks for the heads up Matthew.  
Dave appears to have something going in your court.  If you have any questions or suggestions for the RESO dictionary, please feel free to contact me.  Rob@crmls.org.  
We're a flat purpose built dictionary for MLS data in the US and Canada.  We've expanded beyond the MLS borders bit with the same flat structure that is so common to our industry.  Let me know how I can help or if you have any questions. 
Rob Larson
Chair, RESO Data Dictionary Workgroup. 
#### new comment by 17432448 ####
And you can email info@reso.org with questions about the EULA and acceptable use.  
#### new comment by 170265 ####
Thanks @Dreyer, @dduran1967 @RobLarsonCRMLS - this all sounds very positive, thanks for the connections and enthusiasm to collaborate. I'm also copying @vholland here as the flat dictionary additions are reminiscent of some other extensions we've been discussing around local businesses. 
You might also be interested to take a look at yesterday's [blog post](http://blog.schema.org/2016/02/gs1-milestone-first-schemaorg-external.html) highlighting GS1's new vocabularies. Not so much for the content but for the collaborative model: they have their own schemas and workflows and organizational structures and so on, and so have opted for what we call the "external extension" approach rather than something managed within the schema.org project (like bib.schema.org, auto.schema.org). 
@dduran1967 - perhaps when your mapping explorations are developed you can share them here; hopefully they will show a path that will let us explore RESO as another external extension, if we can plug it into the types, properties and offers structure of schema.org. However we are also likely to handle at least the basics of real estate within schema.org, and it would be good to document mappings to corresponding RESO terms as we do so. Having glanced at RESO it is clear that we would be unlikely to go that deep within a schema.org treatment of real estate, so figuring out how to combine the approaches makes a lot of sense. I think the recent precedent [from GS1](http://gs1.org/voc/) is well with exploring.
#### new comment by 2862200 ####
I see the last post here was Feb 2016, it is now Aug 2016.
Schema.org Residence, singleFamilyResidence etc still seem to be very lacking in properly describing Real Estate properties. 
Any news on an update or the ability to reference the RESO system @RobLarsonCRMLS @danbri 
#### new comment by 170265 ####
We have been working on hotels first. See http://webschemas.org/docs/hotels.html for the approach which is more or less complete. Real estate should follow, and re-use bits of the design as appropriate...
#### new comment by 3921307 ####
I'm sorry guys, I got sidetracked on other projects and dropped the ball on this.  We've got a good start on a schema.org extension and JSON-LD context for mapping RESO Property/PropertyListings and Contact/Members to schema.org.  I will get this submitted here for discussion before the Fall RESO meeting!
#### new comment by 170265 ####
@dduran1967 can you take a look at the hotels/accomodation approach? another entry point is http://webschemas.org/docs/releases.html#g915
#### new comment by 3921307 ####
Yes, I will @danbri
#### new comment by 2862200 ####
I see singleFamilyResidence is no longer under Residence (though Apartment is) and seems to be under a new item named House.
Is House New?
If so, what is the best way to get notified of these changes?
#### new comment by 170265 ####
@ckxion yes, this was a change that came about as part of the hotels/accommodation work nearby in #915. House is new in version 3.1. If you skim #915 for "residence" you'll see various discussions there, including @mfhepp arguing that "Residence" is more of a role (connection a person to a place). We have tried to find a balance between maintaining existing vocabulary and making a structure that will allow some re-use of common patterns between the hotel/accommodation and real estate usecases.
#### new comment by 17432448 ####
Are you checking what is being done at RESO?  Most of real estate sales in the US and Canada are there or heading to that flat structure.  Let me know if I can assist.
Rob Larson
Chief Information Officer
California Regional MLS
T 909.859.2055 | C 909.263.1263 | E rob@crmls.org
On Thu, Aug 11, 2016 at 6:20 AM -0700, "Dan Brickley" &lt;notifications@github.com&lt;mailto:notifications@github.com&gt;&gt; wrote:
@ckxionhttps://github.com/ckxion yes, this was a change that came about as part of the hotels/accommodation work nearby in #915https://github.com/schemaorg/schemaorg/issues/915. House is new in version 3.1. If you skim #915https://github.com/schemaorg/schemaorg/issues/915 for "residence" you'll see various discussions there, including @mfhepphttps://github.com/mfhepp arguing that "Residence" is more of a role (connection a person to a place). We have tried to find a balance between maintaining existing vocabulary and making a structure that will allow some re-use of common patterns between the hotel/accommodation and real estate usecases.
—
You are receiving this because you were mentioned.
Reply to this email directly, view it on GitHubhttps://github.com/schemaorg/schemaorg/issues/241#issuecomment-239158410, or mute the threadhttps://github.com/notifications/unsubscribe-auth/AQn_gIcediD511JL4sAySHqHQwamjvKtks5qeyGegaJpZM4DVNjU.
#### new comment by 170265 ####
@dduran1967 is looking into RESO mappings, see above. We'll use this github entry to coordinate...
#### new comment by 2862200 ####
@danbri  I realize this thread is frequented by people who know a lot more about schema than me, so I appreciate your prompt response. House/singleFamilyResidence seems interesting, I am sure I will have more questions.
I hope it is ok to ask a side question. Schema.org reports number of sites using a specific term eg House = 10 to 100. Is there any online search facility that can be used to find some of these 10 to 100?
#### new comment by 170265 ####
@ckxion we should probably have written 0-100, since new terms show up that way too. You can use Google Custom Search Engine to restrict searches to specific types, see https://support.google.com/customsearch/answer/4544182?hl=en - although the drop-down list of types may not list everything, you can just er, type in the name of the type into the box for advanced settings in http://www.google.com/cse/  
For example I just made https://cse.google.com/cse/publicurl?cx=013484121852858951051:6myouq_mzxa (using my non-work google account) in a couple of minutes. It is configured to find mention of types called "Hotel". It found the following:
- http://hoteldel.com/
- http://www.thepodhotel.com/
- http://www.marriott.com/hotels/travel/rtmmn-rotterdam-marriott-hotel/
- http://www.boulderado.com/
(it will sometimes find pages without schema.org, which may be due to changes in the site or to quirks in the tool, I'm not sure)
#### new comment by 2862200 ####
@danbri Thanks for letting me know about cse.google I have searched several times for something like this without success - this will be much quicker than doing a standard Google search then checking Source.
There seems to be 102 URL's (fewer Domains) using schema House - I checked the source of some. So some people seem to be "on the ball" with schema.
#### new comment by 2862200 ####
Further to @ChiefRA1 discussion above where (it seems to me) that additionalProperty was the best way to describe things like Bedrooms, Baths and Nearby schools.
Beds are now partially covered by numberOfRooms. 
Real estate sites tend to refer to facilities within eg a gated community or in the nearby community as Amenities eg the following copied from Zillow  Near Shopping, Near Restaurants, Springfield Park, Firewheel Town Center
amenityFeature is described as "An amenity feature (e.g. a characteristic or service) of the Accommodation"
Can amenityFeature be correctly used for eg : 4 bedrooms, 2 bathrooms, Swimming Pool, Double Garage?
What elements should be used for nearby amenities eg Some Community School, Some City Airport, Some Local Nature trail?
#### new comment by 4692272 ####
amenityFeature would seem to fit well for things like swimming pools, double garages, etc. We are never going to be able to enumerate all of the features appearing in various real estate listings.
At one point, we discussed a way to model distances between two locations (e.g. a hotel and an airport or a house and a school). @mfhepp Did that get dropped from hotels?
#### new comment by 170265 ####
Yes, use amenityFeature please [edit: for swimming pools, double garages; room count deserves special treatment / vocabulary / attention].
I believe there may be conversations to finish about different room counting conventions between the hotel/accomodation vs real estate usecases.
http://schema.org/numberOfRooms is currently Accommodation-oriented, and says "The number of rooms (excluding bathrooms and closets) of the acccommodation or lodging business. Typical unit code(s): ROM for room or C62 for no unit. The type of room can be put in the unitText property of the QuantitativeValue."
On that point, is a "closet" different to a "water closet" / WC? I had previously interpreted this text as meaning WC, i.e. the room UK-en would call "toilet", whereas a closet is a mere cupboard (more or less universally considered a non-room unless it is walk-in, e.g. a fancy wardrobe).
Regarding distance you're thinking of #831 (@mfhepp: "Local businesses often indicate the distance to other places"; @rvguha: "These are pretty sophisticated constructs. I would like to hold off on these until we have concrete applications that use these").
#### new comment by 671238 ####
&gt; Regarding distance you're thinking of #831 (@mfhepp: "Local businesses often indicate the distance to other places"; @rvguha: "These are pretty sophisticated constructs. I would like to hold off on these until we have concrete applications that use these").
Indeed, there was a proposal for DistanceSpecification, see https://github.com/schemaorg/schemaorg/pull/832
It was first requested by others to decouple this from the hotels proposal, then Guha had some objections/questions, which I tried to address / counter, and then you closed the issue.
Please feel free to reactivate the pull request.
#### new comment by 671238 ####
In the general direction of this proposal:
I am confident you can cover a majority of real-estate use-cases with the current schema.org vocabulary by combining
a) the very granular pricing / terms &amp; conditions properties from schema:Offer and schema:PriceSpecification (and its subtypes)
b) an MTE of schema:Product and a suitable generic schema.org type, like http://schema.org/House
c) a more specific type with schema:additionalType and a type from www.productontology.org (note: The detail pages of that service are currently broken due to a change in the Wikipedia API, but will be fixed asap).
d) schema:amenityFeature for additional property features, and maybe schema:additionalProperty for others
Keep in mind that http://schema.org/LocationFeatureSpecification, as a subtype of http://schema.org/PropertyValue, provided very good means of mapping lightweight textual property / feature information with unique identifiers in an external standard, like RESO or others.
See the examples section on the bottom of http://schema.org/PropertyValue.
It is actually all there, and there is no need to squeeze a domain-specific, granular standard like RESO directly into schema.org. Instead, use the above mentioned elements and add meta-data that maps these to the existing standard.
Thus, the existing standard can evolve independently, we decouple the two modeling efforts, and are in the end all better off.
Martin
---
martin hepp  http://www.heppnetz.de
mhepp@computer.org          @mfhepp
&gt; On 23 Aug 2016, at 08:46, Dan Brickley notifications@github.com wrote:
&gt; 
&gt; Yes, use amenityFeature please.
&gt; 
&gt; I believe there may be conversations to finish about different room counting conventions between the hotel/accomodation vs real estate usecases.
&gt; 
&gt; http://schema.org/numberOfRooms is currently Accommodation-oriented, and says "The number of rooms (excluding bathrooms and closets) of the acccommodation or lodging business. Typical unit code(s): ROM for room or C62 for no unit. The type of room can be put in the unitText property of the QuantitativeValue."
&gt; 
&gt; On that point, is a "closet" different to a "water closet" / WC? I had previously interpreted this text as meaning WC, i.e. the room UK-en would call "toilet", whereas a closet is a mere cupboard (more or less universally considered a non-room unless it is walk-in, e.g. a fancy wardrobe).
&gt; 
&gt; Regarding distance you're thinking of #831 (@mfhepp: "Local businesses often indicate the distance to other places"; @rvguha: "These are pretty sophisticated constructs. I would like to hold off on these until we have concrete applications that use these").
&gt; 
&gt; —
&gt; You are receiving this because you were mentioned.
&gt; Reply to this email directly, view it on GitHub, or mute the thread.
#### new comment by 170265 ####
Thanks @mfhepp. Any thoughts on the numberOfRooms point? can a single property definition serve both accomodation + real estate?
#### new comment by 671238 ####
@danbri: Yes, of course! I think that in my initial proposal, the property was applied to a broader range of objects and @vholland preferred to constrain it to the current set. Feel free to expand the domain of the property to other types or to a new abstract supertype if @rvguha agrees to such a type ;-)
#### new comment by 170265 ####
@mfhepp should it say "only count the toilets if you are selling or long term leasing"?
#### new comment by 671238 ####
@danbri re numberOfRooms: in Germany, toilets in the sense of WCs do not count in a "number of room" spec in real-estate and hotel domains (same as kitchens btw). Closets in the sense of compartments or very small rooms for storage are sometimes counted as half a room (so a 1.5 room flat may mean you have basically one living room, a closet or separate kitchen and a separate WC.
I guess that there is a lot of cultural context in the modeling of such information, so I think we have to live with quite a bit of ambiguity.
#### new comment by 2862200 ####
I am much less qualified to discuss this than those above, but I will give my observations related to UK real estate.
Most houses are described as having n Bedrooms, n Bathrooms, n Living rooms. It is assumed the house has 1 kitchen and that a bathroom includes a WC + bath or shower. Where a "bathroom" is just a WC the description may be 1.5 bathrooms or 1 bathroom, 1 WC.
Closets / storage rooms / walk in wardrobes are not normally numbered in the 'headline' info but described in the description.
Apart from the WC and Closet descriptions the same rooms above are questions on insurance applications.
Apart from the WC ambiguity I would think that Bed, Bath and Living - rooms could be used universally in most countries for private homes and hotels.
In most cases when the average person visits a hotel they have 1 bedroom and 1 bathroom. Only in very budget hotels is there no adjoining bathroom and only in more expensive suites is there a living room or more than 1 bedroom or bathroom, with the rare appearance of a kitchen.
So, from my perspective the definitions should focus on 'houses' and allow hotels to share those definitions. 
#### new comment by 5252362 ####
Martin,
 Do you have a proposal for such a type.
 Given the significance of real estate markup, we should do whatever we can
to make sure we can express the data found in MLS listings.
 Maybe a candidate for the next release (or the one after that)?
guha
On Tue, Aug 23, 2016 at 10:23 AM, Martin Hepp notifications@github.com
wrote:
&gt; @danbri https://github.com/danbri: Yes, of course! I think that in my
&gt; initial proposal, the property was applied to a broader range of objects
&gt; and @vholland https://github.com/vholland preferred to constrain it to
&gt; the current set. Feel free to expand the domain of the property to other
&gt; types or to a new abstract supertype if @rvguha
&gt; https://github.com/rvguha agrees to such a type ;-)
&gt; 
&gt; —
&gt; You are receiving this because you were mentioned.
&gt; Reply to this email directly, view it on GitHub
&gt; https://github.com/schemaorg/schemaorg/issues/241#issuecomment-241808448,
&gt; or mute the thread
&gt; https://github.com/notifications/unsubscribe-auth/AFAlChESoemehKlMGgma7fBoOPBKxIcYks5qiyypgaJpZM4DVNjU
&gt; .
#### new comment by 4692272 ####
I've been playing with some examples using the schema available in 3.1. I somewhat abused the unitText property to describe the number of bedrooms and bathrooms using QuantitativeValues, but otherwise the schema seemed to work as is.
House for sale:
```
{
  "@context": "http://schema.org/",
  "@type": ["House", "Product"],
  "@id": "http://www.example.com/house1",
  "description": "Great starter home or investment property.",
  "address": {
    "@type": "PostalAddress",
    "streetAddress": "123 Main Street",
    "addressLocality": "Any Town",
    "addressRegion": "California",
    "postalCode": "94035"
  },
  "numberOfRooms": 7,
  "numberOfRooms": {
    "@type": "QuantitativeValue",
    "value": 4,
    "unitText": "bedroom"
  },
  "numberOfRooms": {
    "@type": "QuantitativeValue",
    "value": 2,
    "unitText": "bathroom"
  },
  "floorSize": {
    "@type": "QuantitativeValue",
    "value": 1683,  // 1,683 square feet
    "unitCode": "FTK"
  },
  "offers": {
  "@type": "Offer",
  "businessFunction": "http://purl.org/goodrelations/v1#Sell",
  "price": 124900,
  "priceCurrency": "USD",
  "validFrom": "2016-09-01"
  }
}
```
Home for rent for $4,000 US per month:
```
{
  "@context": "http://schema.org/",
  "@type": ["Apartment", "Product"],
  "@id": "http://www.example.com/apartment1",
  "description": "Just minutes to all the major Hi</t>
  </si>
  <si>
    <t>Schema.org should say something about repeating events</t>
  </si>
  <si>
    <t xml:space="preserve">#### new comment by 563460 ####
This relates to my interests. I've been working through all Eventbrite's pages, adding Schema microformat data. Repeating events is a big thorn for us and I'd love to see what sort of solutions you can come up with.
#### new comment by 5252362 ####
Hi Andy,
 Do you have a proposal for repeating events?
guha
On Tue, Apr 21, 2015 at 9:35 AM, Andy Matthews notifications@github.com
wrote:
&gt; This relates to my interests. I've been working through all Eventbrite's
&gt; pages, adding Schema microformat data. Repeating events is a big thorn for
&gt; us and I'd love to see what sort of solutions you can come up with.
&gt; 
&gt; —
&gt; Reply to this email directly or view it on GitHub
&gt; https://github.com/schemaorg/schemaorg/issues/240#issuecomment-94864159.
#### new comment by 563460 ####
@rvguha I have thoughts, but nothing concrete. It could be as simple as a master Event object, and a container for "repeatingEvents" similar to the way offers works. The master Event would have description, location, organizer, etc. while each child event would only have startDate and endDate (and perhaps a few other assorted properties). Thinking about it from an OO perspective, you define all options on a parent event, then override them as needed on each individual child.
But I feel that's such a simple approach that surely it's already been discussed and discarded?
#### new comment by 4692272 ####
I think in the past the discussion was derailed by examples with complicated event scheduling. For example, "every other Tuesday except when there are 5 Tuesdays in month and not in December" or some such.
It may be helpful to carve out the 90% of cases schema.org could handle and give guidance for more complicated use cases.
#### new comment by 5252362 ####
Yes, lets go for the 90% case.
Something simple like what Andy suggests should go far.
Repeated events are sufficiently important that it might be ok to create
some special vocab for it, so that we don't have to create a new item for
each repitition
guha
On Wed, Apr 22, 2015 at 9:32 AM, vholland notifications@github.com wrote:
&gt; I think in the past the discussion was derailed by examples with
&gt; complicated event scheduling. For example, "every other Tuesday except when
&gt; there are 5 Tuesdays in month and not in December" or some such.
&gt; 
&gt; It may be helpful to carve out the 90% of cases schema.org could handle
&gt; and give guidance for more complicated use cases.
&gt; 
&gt; —
&gt; Reply to this email directly or view it on GitHub
&gt; https://github.com/schemaorg/schemaorg/issues/240#issuecomment-95256546.
#### new comment by 7691552 ####
How about a simple repeats property on Event that takes an enumeration that takes with its inspiration from the bank standing order/instruction world - daily, week daily, weekend daily, weekly, 2 weekly, 4 weekly, monthly, 3 monthly, 6 monthly, annually?
In such a case the first event would be in the startDate, the repeats period being constrained by the endDate.
Im sure this would handle a large proportion of use cases.
~Richard
#### new comment by 5252362 ####
Andy,
 What fraction of your use case will this cover?
guha
On Wed, Apr 22, 2015 at 10:17 AM, Richard Wallis notifications@github.com
wrote:
&gt; How about a simple repeats property on Event that takes an enumeration
&gt; that takes with its inspiration from the bank standing order/instruction
&gt; world - daily, week daily, weekend daily, weekly, 2 weekly, 4 weekly,
&gt; monthly, 3 monthly, 6 monthly, annually?
&gt; 
&gt; In such a case the first event would be in the startDate, the repeats
&gt; period being constrained by the endDate.
&gt; 
&gt; Im sure this would handle a large proportion of use cases.
&gt; 
&gt; ~Richard
&gt; 
&gt; On 22 Apr 2015, at 17:50, rvguha &lt;notifications@github.com&lt;mailto:
&gt; notifications@github.com&gt;&gt; wrote:
&gt; 
&gt; Yes, lets go for the 90% case.
&gt; 
&gt; Something simple like what Andy suggests should go far.
&gt; 
&gt; Repeated events are sufficiently important that it might be ok to create
&gt; some special vocab for it, so that we don't have to create a new item for
&gt; each repitition
&gt; 
&gt; guha
&gt; 
&gt; On Wed, Apr 22, 2015 at 9:32 AM, vholland &lt;notifications@github.com
&gt; &lt;mailto:notifications@github.com&gt;&gt; wrote:
&gt; 
&gt; &gt; I think in the past the discussion was derailed by examples with
&gt; &gt; complicated event scheduling. For example, "every other Tuesday except
&gt; &gt; when
&gt; &gt; there are 5 Tuesdays in month and not in December" or some such.
&gt; &gt; 
&gt; &gt; It may be helpful to carve out the 90% of cases schema.org&lt;
&gt; &gt; http://schema.org&gt; could handle
&gt; &gt; and give guidance for more complicated use cases.
&gt; &gt; 
&gt; &gt; —
&gt; &gt; Reply to this email directly or view it on GitHub
&gt; &gt; &lt;https://github.com/schemaorg/schemaorg/issues/240#issuecomment-95256546
&gt; &gt; .
&gt; 
&gt; —
&gt; Reply to this email directly or view it on GitHub&lt;
&gt; https://github.com/schemaorg/schemaorg/issues/240#issuecomment-95261967&gt;.
&gt; 
&gt; —
&gt; Reply to this email directly or view it on GitHub
&gt; https://github.com/schemaorg/schemaorg/issues/240#issuecomment-95269884.
#### new comment by 170265 ####
@commadelimited thanks for jumping in here. How do you deal with over-rides to repeating events that are specified by rule? e.g. do you have an approach to "except on bank holidays", "except on public holidays", "except on [particular set of dates]"? This is also something that crops up for us with http://schema.org/openingHours / http://schema.org/OpeningHoursSpecification ...
#### new comment by 563460 ####
I think you might be complicating things. Schema.org doesn't need to care about `every other Tuesday except when there are 5 Tuesdays in month and not in December`. It doesn't need to store that complex logic, it only needs to know that an event has a start and end date.
Something like this is what I'm talking about. This is taken from real life (live on Eventbrite.com), a game night that I host in Nashville...only the addresses have been changed to protect the innocent. :smile: 
```
&lt;div itemscope itemtype="http://schema.org/Event"&gt;
    &lt;h1 itemprop="name"&gt;Monhtly Game Night&lt;/h1&gt;
    &lt;h2 itemprop="location"&gt;Andy's House - 1234 Main Street, Nashville, TN  37203&lt;/h2&gt;
    &lt;h3&gt;6pm - 9pm&lt;/h3&gt;
    &lt;div itemprop="repeatedEvents"&gt;
        &lt;div itemscope itemtype="http://schema.org/Event" itemprop="repeatedEvents"&gt;
            &lt;p itemprop="startDate" content="2015-05-21 18:00:00"&gt;
                May 21
            &lt;/p&gt;
            &lt;meta itemprop="endDate" content="2015-05-21 21:00:00" /&gt;
        &lt;/div&gt;
        &lt;div itemscope itemtype="http://schema.org/Event" itemprop="repeatedEvents"&gt;
            &lt;p itemprop="startDate" content="2015-06-18 18:00:00"&gt;
                June 18
            &lt;/p&gt;
            &lt;meta itemprop="endDate" content="2015-06-18 21:00:00" /&gt;
        &lt;/div&gt;
    &lt;/div&gt;
&lt;/div&gt;
```
&gt; Note that I'm using an itemprop of "repeatedEvents" which behaves just like the offers itemprop. You apply it an HTML tag which acts as a shell, then you link each event to the series by repeating the itemprop.
This event occurs on the 3rd Thursday of every month from 6 - 9pm. How we store this event in the Eventbrite DB is important to us, but it doesn't matter to Schema.org because it just needs to know an event is taking place at a specific date/time, and lasts for x amount of time. In the previous example the child events inherit information from the parent. But a related real world example: our game night will rotate to different locations. If that's the case then we might allow props to be overridden like so:
```
&lt;div itemscope itemtype="http://schema.org/Event"&gt;
    &lt;h1 itemprop="name"&gt;Monhtly Game Night&lt;/h1&gt;
    &lt;h2 itemprop="location"&gt;Andy's House - 1234 Main Street, Nashville, TN  37203&lt;/h2&gt;
    &lt;h3&gt;6pm - 9pm&lt;/h3&gt;
    &lt;div itemprop="repeatedEvents"&gt;
        &lt;div itemscope itemtype="http://schema.org/Event" itemprop="repeatedEvents"&gt;
            &lt;p itemprop="startDate" content="2015-05-21 18:00:00"&gt;
                May 21
            &lt;/p&gt;
            &lt;meta itemprop="endDate" content="2015-05-21 21:00:00" /&gt;
        &lt;/div&gt;
        &lt;div itemscope itemtype="http://schema.org/Event" itemprop="repeatedEvents"&gt;
            &lt;p itemprop="startDate" content="2015-06-18 18:00:00"&gt;
                June 18
            &lt;/p&gt;
            &lt;meta itemprop="endDate" content="2015-06-18 21:00:00" /&gt;
        &lt;/div&gt;
        &lt;div itemscope itemtype="http://schema.org/Event" itemprop="repeatedEvents"&gt;
            &lt;h2 itemprop="location"&gt;Bob's House - 867 Oaklawn Blvd #5309, Brentwood, TN  37287&lt;/h2&gt;
            &lt;p itemprop="startDate" content="2015-06-18 18:00:00"&gt;
                June 18
            &lt;/p&gt;
            &lt;meta itemprop="endDate" content="2015-06-18 21:00:00" /&gt;
        &lt;/div&gt;
    &lt;/div&gt;
&lt;/div&gt;
```
Thoughts?
#### new comment by 563460 ####
FWIW I just asked one of our PMs and only 5-7% of our live events are repeating events. So this isn't a big issue for us. But it would be nice to wrap up loose ends.
#### new comment by 671238 ####
If we go for elements for repeating events, I suggest to go along the following -- sketchy -- route:
1. Lets define a type like RepeatingDateSpecification (which could become a supertype of OpeningHoursSpecification).
2. Expand the current model for repetition from OpeningHoursSpecification, which is based on weekly schedules, to a more generic yet simple one, e.g. two properties
   repetitionInterval = {hour, day, week, month, year) - we can use UNCEFACT codes for that
   Indicates the interval in which the date repeats.
    repetitionIncrement = Number
   Indicates the increments in the repetition (1 = every {hour, day, week, month, year), 2 = every other, ...)
3. Include RepeatingDateSpecification in the doamin of all relevant properties from OpeningHoursSpecification.
4. Either expand the range of startDate to include RepeatingDateSpecification or define a new property eventDates or availableDates with a domain of Event and a range of RepeatingDateSpecification.
With this simple mechanism, you should already cover a whole lot
- "Every Thursday" 
  dayOfWeek gr:Thursday
  repetitionInterval = "WEE" (for week)
  repetitionIncrement = 1 (for every week)
Exceptions can be handled by constraining the validity with validFrom and validThrough.
1. Lists of dates that do not follow a known pattern could be handled by allowing ItemList as a range for startDate or eventDates / availableDates .
That should do the trick. I could draft a pull request for Q2 if you agree to go that route.
We should note that any such rules-based mechanisms make the consumption of data more complicated for clients, but I think that in this case, it could be a sweet spot.
Even in RDF/SPARQL worlds, one could try to expand this compact form the its materialized form (finite list of dates).
Martin
#### new comment by 671238 ####
As for exceptions that @danbri mentions above (also in OpeningHoursSpecification): There are at least two routes for handling those:
a) Using non-overlapping validity intervals for the OpeningHoursSpecification/RepeatingDateSpecification. You simply specify the opening hours / event dates until the week before Christmas, for the week of Christmas, and for the time after Christmas with the respective days of week (and times, in the case of opening hours).
b) include a negation mechanism, e.g. with a property like "excluding" or "exception" with a range of Date OR RepeatingDateSpecification OR ItemList
b) can get pretty complicated to process in a deterministic way, but might still be a useful way to get such information from Web sites. 
If we follow option b), we should indicate that Date should not use the advanced features of ISO 8601 and instead just use simple dates strings.
#### new comment by 671238 ####
Alternative approach: We could try to use http://www.kanzaki.com/docs/ical/rrule.html for recurring dates. But I think the approach mentioned above is more appealing to users.
We should check that what we agree upon covers all that http://www.kanzaki.com/docs/ical/rrule.html mentions, though.
#### new comment by 812223 ####
My two cents from PR #446: I think it's better to materialize descriptions of each event rather than base the model on using the [recurrence rule](http://www.kanzaki.com/docs/ical/rrule.html).
#### new comment by 671238 ####
In general, I agree and have always recommended materializing facts than encoding rules in Web vocabularies. See for my full argument at
    http://ebusiness-unibw.org/pipermail/goodrelations/2011-May/000355.html
Now, however,  as @rvguha has stressed (and I agree), we are facing challenges in schema.org where Web developers will need mechanisms for exposing some kind of recurrence rules. Events and opening hours specifications are two prime examples.
#### new comment by 986438 ####
@mfhepp I like your sketchy route and agree we need a RepeatingDateSpecification.  Please go forward with working towards a draft of this for Q2.  We can make refinements off of your draft later.  Main thing is getting a draft together with some basic examples, including one using negation mechanism.
#### new comment by 3037439 ####
Just a hint, it it possible to specify Repeating intervals with ISO 8601 formatted strings. They are probably not as powerful as what ical offers but I think sufficient for simple recurring events. 
http://en.wikipedia.org/wiki/ISO_8601#Repeating_intervals
#### new comment by 30665 ####
The problem with recurrence rules is that no-one ever thinks to put an end-date on them (even if only a tentative one that can be extended later), so you end up with meetings/events with rules like "10-11am every Tuesday" and then look at your calendar a few years into the future and see it full of events that will almost certainly never happen.
So I agree with "materialising the facts" rather than trying to encode recurrence rules, at least for events (OpeningHours feel more usable/scannable as rules).
#### new comment by 327651 ####
Make it possible to formalize 90% of the real world rules and allow additional dates and exceptions.
(But even that would make it difficult to express: "will take place when the weather is fine".)
#### new comment by 5252362 ####
The usual hack in schema.org for that is to have a different attribute/slot
that holds some enumerated list of common constraints --- InSummer,
ForOneYear, ...
guha
On Sat, May 2, 2015 at 11:19 PM, Andreas Kuckartz notifications@github.com
wrote:
&gt; Make it possible to formalize 90% of the real world rules and allow
&gt; additional dates and exceptions.
&gt; 
&gt; (But even that would make it difficult to express: "will take place when
&gt; the weather is fine".)
&gt; 
&gt; —
&gt; Reply to this email directly or view it on GitHub
&gt; https://github.com/schemaorg/schemaorg/issues/240#issuecomment-98441371.
#### new comment by 1051318 ####
I have the feeling that everybody wants to have a new `EventSeries` type (we desperately wait for it in the [3cixty](https://www.3cixty.com/) project). The hard question is do we want to resolve at the same time the description of the `openingHours` of businesses or can we assume that in average, the repetitiveness of events in `EventSeries` are much simpler to express?
#### new comment by 812223 ####
:+1:
Initial proposal of a subclass in PR #447.
I'm more of the opinion that `openingHours` should be bound to each concrete instance of the series, but whatever than unlocks this feature would be a good step forward.
#### new comment by 170265 ####
Let's move this along. Can folk here please take a look at the Courses discussion, which has run directly into this topic: https://www.w3.org/community/schema-course-extend/wiki/Main_Page https://lists.w3.org/Archives/Public/public-schema-course-extend/2016Mar/0021.html
#### new comment by 109082 ####
Just to chime in here with another example. I'm currently looking at how to describe recurring events that relate to activities, e.g. a weekly gym or yoga session. 
While I agree that having materialized data where possible, it's useful to be able to also share events with a recurring start/end time.
The approach that's been used so far is to encode an ical recurrence rule. See [the `schedule` property in this example](https://github.com/openactive/activation/issues/6).
#### new comment by 5252362 ####
I really like this 'schedule' approach. And we really do need to get the
vocab for recurring events.
Leigh, could you write this up as a proposal? Would be great to get this
into the next release
guha
On Wed, Nov 23, 2016 at 5:22 AM, Leigh Dodds &lt;notifications@github.com&gt;
wrote:
&gt; Just to chime in here with another example. I'm currently looking at how
&gt; to describe recurring events that relate to activities, e.g. a weekly gym
&gt; or yoga session.
&gt;
&gt; While I agree that having materialized data where possible, it's useful to
&gt; be able to also share events with a recurring start/end time.
&gt;
&gt; The approach that's been used so far is to encode an ical recurrence rule.
&gt; See the schedule property in this example
&gt; &lt;https://github.com/openactive/activation/issues/6&gt;.
&gt;
&gt; —
&gt; You are receiving this because you were mentioned.
&gt; Reply to this email directly, view it on GitHub
&gt; &lt;https://github.com/schemaorg/schemaorg/issues/240#issuecomment-262511081&gt;,
&gt; or mute the thread
&gt; &lt;https://github.com/notifications/unsubscribe-auth/AFAlCnW7OZVxgi7WQwKPplo8MGAyQE04ks5rBD4UgaJpZM4DVNff&gt;
&gt; .
&gt;
#### new comment by 109082 ####
@rvguha sorry for slow response, yes I'll work up a proposal for this and submit it for review.
#### new comment by 5252362 ####
Thanks. Look forward to it
guha
On Tue, Dec 13, 2016 at 10:51 PM, Leigh Dodds &lt;notifications@github.com&gt;
wrote:
&gt; @rvguha &lt;https://github.com/rvguha&gt; sorry for slow response, yes I'll
&gt; work up a proposal for this and submit it for review.
&gt;
&gt; —
&gt; You are receiving this because you were mentioned.
&gt; Reply to this email directly, view it on GitHub
&gt; &lt;https://github.com/schemaorg/schemaorg/issues/240#issuecomment-266802161&gt;,
&gt; or mute the thread
&gt; &lt;https://github.com/notifications/unsubscribe-auth/AFAlCn-JKyla-OAqRBXHfS1XUBe8c6LGks5rHtQLgaJpZM4DVNff&gt;
&gt; .
&gt;
#### new comment by 170265 ####
ideally the schedule structure will be neutral wrt what is happening on that schedule.
#### new comment by 944051 ####
Thoughts on #1457 ?
#### new comment by 5252362 ####
This looks reasonable. Can we include this in the next release?
guha
On Mon, Jan 16, 2017 at 6:36 AM, Magico Martinez &lt;notifications@github.com&gt;
wrote:
&gt; Thoughts on #1457 &lt;https://github.com/schemaorg/schemaorg/issues/1457&gt; ?
&gt;
&gt; —
&gt; You are receiving this because you were mentioned.
&gt; Reply to this email directly, view it on GitHub
&gt; &lt;https://github.com/schemaorg/schemaorg/issues/240#issuecomment-272878629&gt;,
&gt; or mute the thread
&gt; &lt;https://github.com/notifications/unsubscribe-auth/AFAlCtQUTrh1AqdrCt0bZJDMJ-Psj5YTks5rS4BrgaJpZM4DVNff&gt;
&gt; .
&gt;
#### new comment by 986438 ####
Slow and steady progress, but we have http://schema.org/repeatFrequency now. Nice.
</t>
  </si>
  <si>
    <t>thumbnail and thumbnailUrl seem synonyms</t>
  </si>
  <si>
    <t xml:space="preserve">#### new comment by 170265 ####
Just as a data point, YouTube seem to be using 'thumbnailUrl' as a shortcut for the 'url' property of the 'thumbnail' of a VideoObject, e.g. see https://developers.google.com/webmasters/structured-data/testing-tool/?url=http://m.youtube.com/details?v=eXSJ3PO9Tas
I am not sure yet how widespread this interpretation is, but from some preliminary investigation both properties are being used a fair bit in the Web.
#### new comment by 876431 ####
I see it very relevant to issue with modeling MediaObject which we face in Social WG
https://www.w3.org/wiki/Socialwg/MediaObject
As well as in schema.org `"@id" != "url`" since for example following [JSON-LD Embedding](http://www.w3.org/TR/json-ld/#embedding) "schema:thumbnail" could use as value either just URI or an object with same URI in `"@id"`.
``` json
{
  "@context": "http://schema.org/",
  "@id": "http://www.youtube.com/watch?v=eXSJ3PO9Tas",
  "thumbnail": "https://i.ytimg.com/vi/eXSJ3PO9Tas/hqdefault.jpg"
}
```
``` json
{
  "@context": "http://schema.org/",
  "@id": "http://www.youtube.com/watch?v=eXSJ3PO9Tas",
  "thumbnail": {
    "@id": "https://i.ytimg.com/vi/eXSJ3PO9Tas/hqdefault.jpg",
    "width": "480",
    "height": "360"
}
```
@gkellogg what do you think about _propertyUrl_ pattern?
- http://schema.org/contentUrl
- http://schema.org/discussionUrl
- http://schema.org/downloadUrl
- http://schema.org/embedUrl
- http://schema.org/installUrl
- http://schema.org/isBasedOnUrl
- http://schema.org//paymentUrl
- http://schema.org/replyToUrl
- http://schema.org/serviceUrl
- http://schema.org/targetUrl
- http://schema.org/thumbnailUrl
- http://schema.org/trackingUrl
EDIT: only _thumbnail_ and _target_ have both variants with and without -Url
#### new comment by 46296 ####
My opinion is that properties such as `thumbnail` should be defined as having `@type: @id`, so that they are interpreted as URIs. This would mean that `"thumbnail": "https://i.ytimg.com/vi/eXSJ3PO9Tas/hqdefault.jpg"` would be equivalent to "thumbnail": {"@id": "https://i.ytimg.com/vi/eXSJ3PO9Tas/hqdefault.jpg"}`. That being the case, if the range of `schema:thumbnail` included `schema:ImageObject`, you could at least say that the the value is compatible with being an ImageObject. If the range had _only_ `schema:ImageObject`, the linter would infer that the object _was_ an ImageObject and output something like the following Turtle:
```
&lt;http://www.youtube.com/watch?v=eXSJ3PO9Tas&gt; schema:thumbnail &lt;https://i.ytimg.com/vi/eXSJ3PO9Tas/hqdefault.jpg&gt; .
&lt;https://i.ytimg.com/vi/eXSJ3PO9Tas/hqdefault.jpg&gt; a schema:ImageObject .
```
#### new comment by 671238 ####
+1
#### new comment by 876431 ####
@gkellogg, looking at youtube example shared by @danbri
https://developers.google.com/webmasters/structured-data/testing-tool/?url=http://m.youtube.com/details?v=eXSJ3PO9Tas
Embedded object uses `url` not `@id` and schema.org context does **NOT** alias `@id` to `url` while in practice seems to use it as such. Does your linter do something special to handle that mismatch and treats `url` as `@id` ?
``` json
{
  "@context": "http://schema.org/",
  "@id": "http://www.youtube.com/watch?v=eXSJ3PO9Tas",
  "thumbnailUrl": "https://i.ytimg.com/vi/eXSJ3PO9Tas/hqdefault.jpg"
}
```
``` json
{
  "@context": "http://schema.org/",
  "@id": "http://www.youtube.com/watch?v=eXSJ3PO9Tas",
  "thumbnail": {
    "url": "https://i.ytimg.com/vi/eXSJ3PO9Tas/hqdefault.jpg",
    "width": "480",
    "height": "360"
}
```
#### new comment by 46296 ####
No, `url` and `@id` are really different things, and it could be a mistake to alias them. `@id` sets the _subject_ of the statements derived from an object, whereas `url` establishes an _object_ value. It is true that `url` is often use for identifying the subject as well, but not necessarily. In many cases, it seems to act like `sameAs`.
In the case of the thumbnail, saying that the `url` is the JPEG does provide a way of separating the JPEG resource itself, from it's description (width/height). It could even be that the native width/height of the JPEG is different that that used by the thumbnail. But, this is similar to the difference between http://example.org/thing, and http://example.org/thing#this, and is typically not a useful distinction for most users.
The distinction between using an anonymous node with a `url` reference to the thing it describes, and using that thing as the subject goes back to many Microdata examples, where the use of `@itemid` is rare. In the end, I don't think the search engines care, and the semantic modelers presumably know the difference. If I were modeling it, I'd typically use `@id`.
#### new comment by 170265 ####
I don't see an obvious resolution here for inclusion in Gozer. Bumping this to Q2 milestone unless a clear consensus rapidly emerges...
</t>
  </si>
  <si>
    <t>ContactPoint could be improved</t>
  </si>
  <si>
    <t xml:space="preserve">#### new comment by 327651 ####
I support reuse of existing specifications.
But sometimes details can be improved when they are reevaluated now. I for example doubt that a class hierarchy is optimal to encode gender as done in the vCard ontology (note to self: https://github.com/OpenGovLD/specs/issues/23)
#### new comment by 1715809 ####
Hey,
Can someone elaborate on what this property actually means (i.e. at least an example value in the documentation https://schema.org/contactPoint )?
Yours hopefully
#### new comment by 7320889 ####
You can find an example on https://schema.org/ContactPoint. At this moment schema.org doesn't provide any examples on pages describing properties (it might in the future, there's been talk about it). Examples can be found on pages about types.
#### new comment by 1715809 ####
@jvandriel thanks for reply
I was a little hasty with this message as I've just discovered the following navigation sections - just trying to make sense of it now...:
- Values expected to be one of these types
- Used on these types
Apologies
#### new comment by 317113 ####
@jvandriel Au contraire, mon frere! There are currently a number (16 in core, and 4 in extensions, as of master branch today) of examples in schema that are included on various property pages:
```
$ grep TYPES data/*examples.txt | grep "[ ,][a-z]" | wc -l
20
$ grep TYPES data/*examples.txt | grep "[ ,][a-z]" 
data/examples.txt:TYPES: #eg-1 Person,PostalAddress,addressRegion,postalCode,address,streetAddress,telephone,email,url,addressLocality
data/examples.txt:TYPES: #eg2  Place,LocalBusiness, address, streetAddress, addressLocality, PostalAddress, telephone
data/examples.txt:TYPES: #eg-3 Painting,genre
data/examples.txt:TYPES: #eg-4 Restaurant,AggregateRating,FoodEstablishment,LocalBusiness,aggregateRating,ratingValue,reviewCount
data/examples.txt:TYPES: #eg-5 Place,GeoCoordinates,latitude,longitude,geo
data/examples.txt:TYPES: #eg-6 MediaObject,AudioObject,encodingFormat,contentUrl,description,duration
data/examples.txt:TYPES: #eg-7 Organization,PostalAddress,address,streetAddress,postalCode,addressLocality,faxNumber,telephone
data/examples.txt:TYPES:  #eg-9 Event,Place,PostalAddress,AggregateOffer,location,startDate,address,offers,offerCount
data/examples.txt:TYPES: #eg-10 Product,AggregateRating,Offer,Review,Rating, price,aggregateRating,ratingValue,reviewCount,availability,InStock
data/examples.txt:TYPES: #eg-11 Product,AggregateRating,AggregateOffer,Offer,aggregateRating,image,offers
data/examples.txt:TYPES:  #eg-12 WebPage,Book,AggregateRating,Offer,Review,CreativeWork,mainEntity
data/examples.txt:TYPES: #eg-13 Recipe,NutritionInformation, image,datePublished,prepTime,cookTime,recipeYield,recipeIngredient,calories,fatContent
data/examples.txt:TYPES: #eg-14 VideoObject,MusicGroup,MusicRecording,Event,video,interactionCount,InteractionCounter,duration,interactionStatistic,interactionType
data/examples.txt:TYPES:  Book,CreativeWork,accessibilityFeature,accessibilityHazard,accessibilityControl,accessibilityAPI
data/examples.txt:TYPES: accessibilityFeature, accessibilityHazard, fileFormat
data/examples.txt:TYPES: fileFormat, accessibilityHazard, accessibilityFeature, accessibilityControl, accessibilityAPI
data/sdo-itemlist-examples.txt:TYPES: #itemlist-1 BreadcrumbList, ItemList, ListItem, itemListElement, item
data/sdo-mainEntity-examples.txt:TYPES: #mainEntity-1 mainEntity
data/sdo-mainEntity-examples.txt:TYPES: #mainEntity-2 mainEntityOfPage
data/sdo-periodical-examples.txt:TYPES: #bib-5 exampleOfWork, workExample
```
So getting a given example to be included in the schema:telephone doc page, and for other properties, is easily accomplished. And we should definitely do that!
#### new comment by 7320889 ####
Thanks for updating me @dbs, I had now idea talk had already been turned into action, somehow that fact had gone by me.   :) 
#### new comment by 170265 ####
Yeah I had hoped to go through and add 100s, but didn't get there yet. It is a trivial, easy and super-useful fix if anyone cares to do a few more via pull request :) 
#### new comment by 38491 ####
We stumbled upon this issue as well. When you have a `ContactPoint`, the only way of giving it an address is by subclassing it to `PostalAddress` (which already seems a bit strange) but when you do that you can only make use of the structured form of addresses. Contrast this with the `address` property that can accept either `Text` or `PostalAddress`.
For a lot of internationalised address use cases, managing to obtain a properly structured address (and then somehow retrofitting that into the simple structure provided by schema.org) is a pretty tall proposition. Addresses are weird, not as much as calendars, but still. You do need the raw text escape hatch.
It would seem more sensible to us to have `address` be available on `ContactPoint` (in the same way that `email` or `faxNumber` are).
</t>
  </si>
  <si>
    <t>Re-evaluate possible controlled values (enums, subtypes) for applicationCategory</t>
  </si>
  <si>
    <t xml:space="preserve">#### new comment by 23750 ####
What's about the "DesignApplication"? It's working or not?
</t>
  </si>
  <si>
    <t>Representing mathematical objects</t>
  </si>
  <si>
    <t xml:space="preserve">Is there any type that could be use for representing mathematical objects? (eg. a polynomial, and integer sequence, a formula, …)
</t>
  </si>
  <si>
    <t xml:space="preserve">#### new comment by 170265 ####
We have not attempted that, but I would imagine MathML would be more appropriate than us inventing specific things in schema.org for this.
- http://www.w3.org/TR/MathML/
- https://html.spec.whatwg.org/multipage/the-map-element.html#mathml
- https://wiki.whatwg.org/wiki/MathML
I don't believe Microdata supports properties whose value is complex markup but RDFa might work. /cc @gkellogg @scor 
Here's some MathML from the HTML5 spec:
```
    &lt;!DOCTYPE html&gt;
    &lt;html&gt;
     &lt;head&gt;
      &lt;title&gt;The quadratic formula&lt;/title&gt;
     &lt;/head&gt;
     &lt;body&gt;
      &lt;h1&gt;The quadratic formula&lt;/h1&gt;
      &lt;p&gt;
       &lt;math&gt;
        &lt;mi&gt;x&lt;/mi&gt;
        &lt;mo&gt;=&lt;/mo&gt;
        &lt;mfrac&gt;
         &lt;mrow&gt;
          &lt;mo form="prefix"&gt;−&lt;/mo&gt; &lt;mi&gt;b&lt;/mi&gt;
          &lt;mo&gt;±&lt;/mo&gt;
          &lt;msqrt&gt;
           &lt;msup&gt; &lt;mi&gt;b&lt;/mi&gt; &lt;mn&gt;2&lt;/mn&gt; &lt;/msup&gt;
           &lt;mo&gt;−&lt;/mo&gt;
           &lt;mn&gt;4&lt;/mn&gt; &lt;mo&gt;⁢&lt;/mo&gt; &lt;mi&gt;a&lt;/mi&gt; &lt;mo&gt;⁢&lt;/mo&gt; &lt;mi&gt;c&lt;/mi&gt;
          &lt;/msqrt&gt;
         &lt;/mrow&gt;
         &lt;mrow&gt;
          &lt;mn&gt;2&lt;/mn&gt; &lt;mo&gt;⁢&lt;/mo&gt; &lt;mi&gt;a&lt;/mi&gt;
         &lt;/mrow&gt;
        &lt;/mfrac&gt;
       &lt;/math&gt;
      &lt;/p&gt;
     &lt;/body&gt;
    &lt;/html&gt;
```
From a schema.org perspective I guess we'd want to figure out what RDFa could be added into this page - e.g. using http://schema.org/WebPageElement or how another page might usefully describe this entire document.
Do you have a particular use case in mind?
#### new comment by 406946 ####
Not exactly what I meant.
The use case I have in mind is I want to store an integer sequence (as stored in the [OEIS](http://oeis.org/)), which would be characterized by a definition/formula, a name, a description, etc.
(I mean an infinite sequence, so http://schema.org/Enumeration is not suitable)
#### new comment by 46296 ####
Microdata just recently [added support](http://www.w3.org/TR/microdata-rdf/#dfn-property-value) for &lt;data&gt; values to be interpreted as Integer or Double, if they parse according to xsd:integer, xsd:float, or xsd:double. Also the &lt;meter&gt; element uses the same rules.
Also &lt;time&gt; values can be interpreted as various XSD date, time and duration typed literals.
RDFa could capture the entire MathML by using `@datatype="HTML"` or `@datatype="XMLLiteral"`, but that's not included in RDFa Lite.
#### new comment by 986438 ####
Working examples of MathML in practice can be found in section 6.7 of : http://natureofcode.com/book/chapter-6-autonomous-agents/
With Chrome, you can right click on the MathML (fancy stylized math parts) and view as desired (Math Settings -&gt; Math Renderer) with a special context menu.
Shiffman's types in the book (thus far) can be found documented here: https://github.com/shiffman/The-Nature-of-Code-archive/blob/master/raw/chapters/math.asc
#### new comment by 170265 ####
(I think that's http://www.mathjax.org/ rather than Chrome doing the rendering) 
(great book btw:)
#### new comment by 986438 ####
@danbri Ah, your right.
#### new comment by 327651 ####
W3C MathML 3.0 Approved as ISO/IEC International Standard
23 June 2015
http://www.w3.org/2015/06/mathmlpas.html.en
#### new comment by 4714748 ####
It is still unclear to me what you want to actually say…
I _think_ you want to mark up bits of text like
&gt; The series of numbers 1, 1, 2, 3, 5, 8, 13… 
&gt; which can be represented by the an expression such as
&gt; { f(n) = (n&gt;2) ? f(n-1) + f(n-2) : 1 },
&gt; are known as the fibonacci series
(I apologise to my maths teachers if there is a mistake there)
What I don't understand is how exactly you want to mark it up. Do you want to be able to link the series, the expression, and the name, like
``` html
&lt;div type="MathematicalExpression"&gt;
&lt;span property="series"&gt;0, 7, 7, 3, 4, 7, 1, 7, 5&lt;/span&gt; has the formula 
&lt;mathml property="formula"&gt;&lt;!-- some mathml --&gt;&lt;/mathml&gt;, 
and is known as the &lt;span property="name"&gt;wkrtsfg&lt;/span&gt;…
```
(which is using some made-up terms like `MathematicalExpression` and `formula`)
Or have I totally missed it still?
</t>
  </si>
  <si>
    <t>schema:purpose is poorly defined</t>
  </si>
  <si>
    <t xml:space="preserve">#### new comment by 3585551 ####
+1 generalizing it (extending domain/range or shift it under 'Thing'.)
In the proposal this was not done:
http://demoschemed.appspot.com/purpose
To check vocab users to see if it is being used: just from my side, I am already using it in couple of instances, but this cannot prevent extending it as we can fix our model accordingly. 
#### new comment by 411675 ####
It's a lot easier to run tests in groovy or clojure w/ java, since you have a lot more tools and reasoners to work with. I haven't tried to configure Travis-CI for multiple independent build systems, but at worst its easy enough to do it in gradle.  
[The real WTF is microdata forcing a flat namespace onto everything (except instances). 
The medical vocabulary is the best / worst example... Microdata can be fixed if Google wants it. The / expansion mechanism backs things into a bit of a corner, but URL scheme kludgery can open the way for prefixes.] 
#### new comment by 170265 ####
Thanks Marc, Simon. On Simon's points:
RDFa and JSON-LD use flat namespaces too, right?
The site itself is Python-based and we might add rdflib as  dependency there, but dragging in java feels heavy. Nothing wrong with running additional tools of course. Gregg @gkellogg had some Ruby linter that also caught a bunch of problems, however I never got it running locally due to Ruby version pains.
#### new comment by 46296 ####
The main difference between RDFa, JSON-LD and Microdata is that Microdata only easily allows a single namespace, but it doesn't need to be flat. For example, you could do the following:
```
&lt;div itemscope='' itemtype="http://example.org/Person"&gt;
  &lt;p&gt;Name: &lt;span itemprop="name/extension"&gt;Amanda&lt;/span&gt;&lt;/p&gt;
&lt;/div&gt;
```
This also works in RDFa
```
&lt;div typeof="schema:Person"&gt;
  &lt;p&gt;Name: &lt;span property="schema:name/extension"&gt;Amanda&lt;/span&gt;&lt;/p&gt;
&lt;/div&gt;
```
And JSON-LD
```
{
  "@context": {"ex": "http://example.org"},
  "@type": "ex:Person",
  "ex:name/extension": "Amanda"
}
```
@danbri just install rvm; easy to handle multiple ruby versions, but the linter can be made to run on most any version of Ruby, so no excuse!
#### new comment by 411675 ####
I would not add groovy &amp; java to the running site; for the build process
it's a different issue.  Python dependency management is a squeaky pip
(jython simplifies this by having the package not work).
Ruby's gem system is generally surprisingly unsurprising.
Dependency management in java is pretty good (especially  if you don't
access it from maven).
Mapping domain and range  includes to owl union classes,  generically
naming them, then classifying the ontology, is very revealing (subtly
different sets; heavily reused patterns, etc).
purpose was  noteworthy because it induced the only class that was
equivalent to schema:Thing :-)
#### new comment by 411675 ####
Microdata has the arbitrary restriction on "vocabulary" that applies even
if all property names are absolute, and sort of blocks the use of
abbreviated IRIs, unless you abuse URI schemes.
schema.org is somewhat trapped because of the / is subsumption hack.
#### new comment by 46296 ####
@sesuncedu said:
&gt; Microdata has the arbitrary restriction on "vocabulary" that applies even
&gt; if all property names are absolute, and sort of blocks the use of
&gt; abbreviated IRIs, unless you abuse URI schemes.
Hmm, not sure where you see the restriction on `@itemprop` where the value is an absolute URI. Certainly, the Microdata to RDF spec will properly emit such properties.
From the Microdata spec:
&gt; Each token must be either:
&gt; - If the item is a typed item: a defined property name allowed in this situation according to the specification that defines the relevant types for the item, or
&gt; - A valid URL that is an absolute URL defined as an item property name allowed in this situation by a vocabulary specification, or
The first just said defined by _a_ vocabulary, not necessarily the vocabulary used in `@itemtype`.
#### new comment by 411675 ####
It's the itemtype restriction - hence all the additionalType cruft, and the
need for absolute URI properties for all but the primary vocabulary.
There quite a few very odd ranges and definitions, caused by merging
independent vocabularies together...
#### new comment by 170265 ####
How about:
rangeIncludesHint as a property relating a Property to a Class representing a type that is a subtype of a rangeIncludes value but is particularly pertinent (e.g. might be explicitly indicated in UI).
For example,
```
    rdfa schema.rdfa | grep foodEstablishment
    &lt;http://schema.org/foodEstablishment&gt; &lt;http://www.w3.org/2000/01/rdf-schema#comment&gt; "A sub property of location. The specific food establishment where the action occurred." .
    &lt;http://schema.org/foodEstablishment&gt; &lt;http://www.w3.org/2000/01/rdf-schema#subPropertyOf&gt; &lt;http://schema.org/location&gt; .
    &lt;http://schema.org/foodEstablishment&gt; &lt;http://schema.org/rangeIncludes&gt; &lt;http://schema.org/FoodEstablishment&gt; .
    &lt;http://schema.org/foodEstablishment&gt; &lt;http://www.w3.org/2000/01/rdf-schema#label&gt; "foodEstablishment" .
    &lt;http://schema.org/foodEstablishment&gt; &lt;http://schema.org/rangeIncludes&gt; &lt;http://schema.org/Place&gt; .
    &lt;http://schema.org/foodEstablishment&gt; &lt;http://www.w3.org/1999/02/22-rdf-syntax-ns#type&gt; &lt;http://www.w3.org/1999/02/22-rdf-syntax-ns#Property&gt; .
    &lt;http://schema.org/foodEstablishment&gt; &lt;http://schema.org/domainIncludes&gt; &lt;http://schema.org/CookAction&gt; .
```
... here we already know that FoodEstablishment since Place is applicable. And lots of different places can be eaten at, even if their relevant facilities are rarely modeled or documented. So we could say "foodEstablishment rangeIncludesHint FoodEstablishment" to highlight the most relevant subtype.
#### new comment by 170265 ####
Moving discussion back to 'purpose' itself. I believe the definition as-is is pretty weak, but I do not propose amending it for our next upcoming release (sdo-gozer). I'm marking this for attention in Q2 milestone, where we'll need to consider the wider story around medical/health and its relationship to the extensions mechanism #429. 
</t>
  </si>
  <si>
    <t>URL shouldn't subclass Text</t>
  </si>
  <si>
    <t xml:space="preserve">#### new comment by 170265 ####
It's a little more awkward than that. 
We tend to say 'rangeIncludes URL' as a hint that statements using that property will typically have a non-bNode URI-valued. This is a level at which RDFS has literally nothing to say, since it is about characteristics of a description rather than the thing described.
#### new comment by 411675 ####
Let me try and restate this to see if I roughly understand:
In / some, but not all cases / schema:URL / which is a subclass of datatype / is used to indicate that a value / should be  / something that could be declared in OWL to be a NamedIndividual / referring to an item (an instance of schema:Thing). 
In / the remaining cases / schema:URL / is used to indicate that a value / should be / a literal value approximately equivalent to xsd:anyURI. 
. 
For the first case, it would seem that the value serves as an identifier rather than as an item reference ; presumably the reason for not wanting blank nodes. The range of videoGamePlatform should presumably be video game platforms, with the text alternative being some string that with sufficient NLP would resolve to an entity of this type, (and not source code for a video game based on a political party manifesto (please let this not be thing)) 
The second case seems needed for E. G. schema:url. 
</t>
  </si>
  <si>
    <t>Document examples with CSS</t>
  </si>
  <si>
    <t xml:space="preserve">It would be useful to have show examples in which content is also styled with CSS (at least Microdata and RDFa).
See also http://css-tricks.com/attribute-selectors/ https://developer.mozilla.org/en-US/docs/Web/CSS/Attribute_selectors  http://caniuse.com/#feat=css-sel2 http://caniuse.com/#feat=css-sel3 http://stackoverflow.com/questions/19778151/targetting-itemprop-in-css 
</t>
  </si>
  <si>
    <t>No relationship between Organization/LocalBusiness and WebSite/WebPage</t>
  </si>
  <si>
    <t>more examples for Action (illustrating use of potentialAction, actionStatus, result)</t>
  </si>
  <si>
    <t xml:space="preserve">#### new comment by 170265 ####
Thanks! do keep us posted on your investigations. Maybe Sam can take a look at https://github.com/danbri/schemaorg/pull/15  too?
#### new comment by 170265 ####
I've marked https://github.com/schemaorg/schemaorg/issues/155 as a wontfix and indicated discussion should continue here. One point is that 404'ing pseudo properties like query-input is not helpful; we should catch those and give a sensible human-friendly explanation. So a little bit of python hacking is needed (hence I've added a 'python' label to the issue).
#### new comment by 876431 ####
@samuelgoto could you please take another look at https://github.com/danbri/schemaorg/pull/15, merge / cherry-pick whatever you agree with and then we will continue conversation here? thanks!
#### new comment by 876431 ####
Some early sketches attempting to capture how Action and it result artifact(s) can relate available in https://github.com/w3c-social/social-vocab e.g.
![Follow](https://docs.google.com/drawings/d/1zFWdjo_phs60Lr7dyoXyd4PQ9hOBxadlU8FZDQIAPHg/pub?w=960&amp;h=540)
I also just created another placeholder for discussion about Offline / Online &amp; Human (activity) / API (operation) in https://github.com/w3c-social/social-vocab/issues/12
![Activity/Operation](https://docs.google.com/drawings/d/19CzkPitEb1DecTr0UXELt8wTWsBfPo3rcc53uIY4IY8/pub?w=1343&amp;h=720)
</t>
  </si>
  <si>
    <t>AudioRepresentation for Thing</t>
  </si>
  <si>
    <t xml:space="preserve">Right now [Thing](http://schema.org/Thing) has an [image property](http://schema.org/image). What about including an AudioRepresentation as a possible property of Thing?
</t>
  </si>
  <si>
    <t xml:space="preserve">#### new comment by 170265 ####
This sounds like something worth investigation. Oh dear, excuse the pun.
Do you have any examples of sites that publish this kind of information, or apps that might consume it?
</t>
  </si>
  <si>
    <t>The rdfs:subClassOf links in RDFa markup have room for improvement</t>
  </si>
  <si>
    <t xml:space="preserve">For example the RDFa on http://schema.org/Blog states:
```
schema:Blog rdfs:subClassOf schema:Blog .
```
Whereas one would expect:
```
schema:Blog rdfs:subClassOf schema:CreativeWork .
```
Furthermore on the pages for datatypes the values for rdfs:subClassOf are literals, for example http://schema.org/URL states:
```
 schema:URL rdfs:subClassOf "URL"@en .
```
Whereas one would expect:
```
schema:URL rdfs:subClassOf schema:Text .
```
</t>
  </si>
  <si>
    <t xml:space="preserve">#### new comment by 170265 ####
We didn't get to this for gozer release, bumping to next release (which I hope follows soon!)
</t>
  </si>
  <si>
    <t>Add more export formats (e.g. as offered but obsolete at schema.rdfs.org)</t>
  </si>
  <si>
    <t xml:space="preserve">schema.rdfs.org offers JSON and CSV views of schema.org. However it is un-maintained. We are now reasonably well set up to do more of this kind of thing within schema.org itself than when both sites were first launched.
- [ ] JSON(-LD)
- [ ] Turtle https://github.com/schemaorg/schemaorg/issues/317
- [ ] CSV
- [ ] Other?
</t>
  </si>
  <si>
    <t xml:space="preserve">#### new comment by 170265 ####
Here's a quick look at reproducing the CSV export for types. You can run it in localhost:8000/console in appengine.
```
    # CSV for types:
    # id,label,comment,ancestors,supertypes,subtypes,properties
    # ComedyClub,Comedy Club,,Thing Organization LocalBusiness EntertainmentBusiness,EntertainmentBusiness,,
    import pprint
    from api import *
    t = 'CreativeWork'
    di = Unit.GetUnit("domainIncludes")
    ri = Unit.GetUnit("rangeIncludes")
    def GetLabel(term):
        for triple in term.arcsOut:
                if (triple.arc.id == 'rdfs:label'):
                    return triple.text
    def PropsForType(term):
            for prop in sorted(GetSources(di, term), key=lambda u: u.id):
                pprint.pprint("Property: %s" % prop.id )
    term = Unit.GetUnit(t)
    term_desc = GetComment(term)
    p_subtypes = GetImmediateSubtypes(term)
    p_supertypes = GetImmediateSupertypes(term)
    subs =  ( "Direct subtypes of %s: %s" % ( term.id, ', '.join([str(x.id) for x in p_subtypes]) ) )
    sups =  ( "Direct supertypes of %s: %s" % ( term.id, ', '.join([str(x.id) for x in p_supertypes]) ) )
    pprint.pprint("Term: %s Label: %s Desc: %s Subs: %s Supers: %s Properties: %s" % (term.id, GetLabel(term), term_desc, subs, sups, PropsForType(term) )  )
```
#### new comment by 170265 ####
(see https://github.com/rvguha/schemaorg/wiki/AppEngine re appengine console)
#### new comment by 411675 ####
What about mapping to/from OWL? Now I have a microdata-&gt;RDF  parser working, I can get back to hacking on this.  
I'm not sure if it's better to use anonymous union classes where there are multiple domain and range statements given, or whether defining a named equivalent class is nicer (that has the advantage of possibly catching some missing abstractions when the hierarchy is classified ). 
I'm feeling lazy enough to not bother trying to be clever about properties that are data and object valued, and just box incoming literal values.  
#### new comment by 393259 ####
@danbri is this still on the agenda? Specifically looking for an up-to-date json-LD representation including attribute-types
#### new comment by 170265 ####
Yup, this still matters...
#### new comment by 107650 ####
There is a json-ld representation at the root of schema.org that is served by content negotiation (accept header application/ld+json - explained in the wiki here: https://github.com/schemaorg/schemaorg/wiki/JsonLd)
@danbri Are there plans to allow partial requests in json-ld to schema.org, ie getting https://schema.org/Person in json-ld format?
#### new comment by 13315406 ####
@3sv checkout the export formats section on meta-issue (#3) to see what's on the pending list. 
I'm hoping to get on to many of these soon. 
#### new comment by 22927334 ####
@RichardWallis when you say 'export format' do you mean 'alternative representations'? I can't see the point of having https://schema.org/Person in json-ld format if the URL is not https://schema.org/Person. Each representation should use content negotiation via the HTTP Accept header right? 
#### new comment by 43209 ####
@morseltech see the content of #1351. Specifically:
&gt; Introduced content negotiation on per-term pages for the following accept types, mapping to the associated file extension types:...
Happy to see this happening, fwiw! 😁 
#### new comment by 22927334 ####
Awesome. When are these changes expected to be release on the site?
#### new comment by 170265 ####
We're overdue for a release, I hope to finalize a release candidate this week, and to get it published this year.
#### new comment by 22927334 ####
Fantastic news. This provides huge benefits, not least of which is people that as scared of RDF don't need to see the underlying RDF and also that each term reference becomes an example for modelling in json-ld. Good job schema.org team. Yay!
#### new comment by 115115 ####
May I ask, when might a CSV download be available?
#### new comment by 170265 ####
Early access to CSV and related improvements: http://webschemas.org/docs/developers.html
This will be on the schema.org site in the next release.
</t>
  </si>
  <si>
    <t>Clarify Rating e.g. itemReviewed should be applicable to Rating; make Rating a CreativeWork?</t>
  </si>
  <si>
    <t xml:space="preserve">#### new comment by 170265 ####
On second thoughts I'm not sure about that commit. A Rating can't have an author/creator yet. Needs more thought.
#### new comment by 170265 ####
It seems reasonable to know who made a Rating.
Currently that is only doable by proxy through a review. Should we allow author/creator on intangibles like Rating, or say that Rating is a CreativeWork?
#### new comment by 986438 ####
@danbri I think you could say that Rating is a CreativeWork and it offers a few useful properties.
Examples:  
1. secondaryContributor is useful for 2 Thumbs Up (because it has 2 contributors),
2. audience could capture the Rating audience, for instance, Parents, or Librarians
3. position could capture its position in the series (although you need to handle Scale as well, position 2  in a list of 5 where 1 is highest).
4. sourceOrganization - useful for capturing the magazine (Consumer Reports, MotorTrend, CNET) or organization that the Rating author ("Big Bad Bob" gave the gadget 4 stars) was working for.
etc.
#### new comment by 170265 ####
@rvguha is +1 on Rating moving under CreativeWork instead of Intangible.
#### new comment by 4714748 ####
- reply@
- notifications@
Seems reasonable. Inter alia, some ratings are pretty creative ;)
23.01.2015, 01:36, "Dan Brickley" notifications@github.com:
&gt; @rvguha is +1 on Rating moving under CreativeWork instead of Intangible.
&gt; 
&gt; —
&gt; Reply to this email directly or view it on GitHub.
## 
Charles McCathie Nevile - web standards - CTO Office, Yandex
chaals@yandex-team.ru - - - Find more at http://yandex.com
#### new comment by 9203402 ####
What is wrong with just using Review as-is for ratings? It seems to have all of the necessary properties. Just don't fill in the reviewBody, and you have a rating. Perhaps we could rename Review to RatingOrReview to make the purpose clearer if we update the intended usage in this way?
#### new comment by 170265 ####
@tmarshbing do you mean making Review the new supertype of our existing Rating type? 
Or abandoning Rating in favour of Review as-is? We'd need the numeric properties from Rating and AggregateRating, 
and there are 1000s of sites using it, so I guess you mean the former.
Regarding a rename (or shared supertype), Review only adds 'itemReviewed', 'reviewBody', 'reviewRating'.  Since a (RatingOr)Review that was just a Rating wouldn't need either reviewRating (because it would _be_ the Rating), nor reviewBody (because Ratings are numeric), we'd still only really be discussing  itemReviewed as the common ground. Our approach in such cases historically has been to avoid the  creation of intermediate 'modeling artifact' types such as a common supertype for ratings + reviews, and to simply add an additional type/property association. Which brings us back to the original 
proposal, augmented by this discussion:
## Proposal 1: itemReviewed applies to Ratings, which are CreativeWorks.
- Add: itemReviewed domainIncludes Rating.
- Change: ~~Rating subClassOf Intangible~~ to: Rating subClassOf CreativeWork.
The result would be that a Rating (rather than just an AggregateRating) could have an itemReviewed 
property whose value was anything at all, as well as all the various provenance etc. properties from CreativeWork such as author, dateCreated, dateModified etc.
## Counter-arguments to proposal 1:
- We perpetuate a blurring of lines between ratings and reviews, since it might properly be expected to have the rating-to-item relationship named itemRated rather than itemReviewed.
- We extend the mismatch between 'itemReviewed' and its near-inverse 'review'. Already 'http://schema.org/itemReviewed' allows Thing, whereas the nearest, closest relationship going in the opposite direction, 'http://schema.org/review', applies only to a hand-picked list of types (CreativeWork, Offer, Organization, Place, Product). For example you cannot currently use 'review' on an Event (tracked as #193), i.e. describe an event review via something like 'event_3 review review-43'; instead you have to turn it around and reverse the assertion: 'review-43 itemReviewed event_3'.
The change considered here would continue the difference between the 'itemReviewed' and 'review', 
unless we also allowed the 'review' property to point to ratings, i.e. either adding  "review 
rangeIncludes Rating" or else - as @tmarshbing suggests - introduce subtyping and  terminology that says that a Rating is just a special kind of Review.
FWIW I think you might see the recently reworked google webmaster documentation as evidence in favour of @tmarshbing 's suggestion: the docs on reviews + ratings is filed in a link whose url and sidebar 
title is simple "[for reviews](https://developers.google.com/webmasters/structured-data/rich-snippets/reviews)".
If we went in this direction, the changes would be:
## Proposal 2: itemReviewed applies to Ratings, which would become a subtype of Review.
- Change: ~~Rating subClassOf Intangible~~ to: Rating subClassOf Review.
- Remove: ~~ itemReviewed domainIncludes AggregateRating~~ (as this would be implied via Review supertype).
- Change definition of Review type from "A review of an item - for example, of a restaurant, movie, or store." to something like "A review of an item - for example, of a restaurant, movie, or store. Reviews can be textual (indicated via reviewBody) or numeric, in which case they are called Ratings. For a textual Review that carries an associated quantitative rating, use the 'reviewRating' property to reference a Rating. When the main review itself carries ratings (e.g. 'was this review helpful?' evaluations), they can be indicated using aggregateRating."
- Tweak definitions of reviewRating and aggregateRating accordingly.
## Conclusions / Requirements
At this point I'm agnostic about what we should do, but believe the following are requirements:
- allow a Rating without a textual Review alongside it to apply to anything.
- allow our various CreativeWork properties (author, dates etc.) to apply directly on an Rating without needing it to be the reviewRating of a Review.
- (continue to) allow reviews and ratings of any kind of thing, not just a short-list of picked types.
- clarify the relationship between 'x review y' vs 'y itemReviewed x' w.r.t. expected types for x and y.
#### new comment by 986438 ####
@danbri  You forgot one of the other requirements.  Review and Rating will both need to be able to apply an author (through CreativeWork or whatever).  Ah, that requirement is held within Proposal 1.  You should add it to your Conclusions/Requirements.
#### new comment by 170265 ####
I thought I covered that via saying "allow our various CreativeWork properties (author, dates etc.) to apply directly on a Rating" (Review already has authors, though I agree we could note that as a continuing requirement).
#### new comment by 986438 ####
@danbri must...have....more....Coffee.  (so sorry, you did after re-reading)
I prefer proposal 1 ... shotgun approach without needing to worry about reviewRating.
#### new comment by 9203402 ####
I was trying to propose something slightly different than 1 or 2. I was just saying to:
- Update the documentation for the existing Review type almost as suggested in proposal 2, but something like this instead: "A review of an item - for example, of a restaurant, movie, or store. Reviews can be textual (indicated via reviewBody) or numeric~~, in which case they are called Ratings~~(indicated via reviewRating) or both. For a textual Review that carries an associated quantitative rating, use the 'reviewRating' property to reference a Rating. When the main review itself carries ratings (e.g. 'was this review helpful?' evaluations), they can be indicated using aggregateRating."
- Optionally, rename the existing Review type to RatingOrReview to better match the updated description.
This doesn't satisfy the second requirement from @danbri because you still have to put the rating in the reviewRating property to get to the CreativeWork properties, but I personally think this is OK. My reasoning is:
- Making Rating derive from Review kind of works, but it adds complexity and multiple ways of representing a rating (I can still create a Review with no reviewBody).
- If Rating doesn't derive from Review, then enumerating all reviews and ratings for something becomes a challenge, especially if some of the reviewRating's for some of the reviews duplicate some of the ratings in the (presumably to-be-created) ratings property.
- But most of all, I think the existing system pretty much "just works" with a bit of clarification in the documentation. So why make bigger changes?
#### new comment by 170265 ####
I propose we postpone this until after the sdo-gozer release, unless someone (@tmarshbing ?) cares to work this up into an implementable set of exact changes. Still seems worth serious attention, but we have ~ 20 issues blocking sdo-gozer...
</t>
  </si>
  <si>
    <t>Description of headline property shows its newspaper heritage</t>
  </si>
  <si>
    <t xml:space="preserve">#### new comment by 317113 ####
I still don't understand how http://schema.org/headline is different from http://schema.org/name, other than having a more newspaper-y label. I would suggest deprecating it and http://schema.org/alternativeHeadline (which has the much broader description "A secondary title of the CreativeWork.") in favour of name &amp; alternateName, unless a compelling reason &amp; set of examples that provide guidance for users in differentiating the proper uses of name vs. headline and alternateName vs. alternativeHeadline are provided.
Yes, this is a rehash of http://lists.w3.org/Archives/Public/public-vocabs/2014Jan/0198.html but, unless I missed it, there has been no good argument put forward for why we would need to apply all four properties to a single CreativeWork.
#### new comment by 317113 ####
Metabug #418 says about this bug: "Description of headline property shows its newspaper heritage Proposal: working as intended. It is for news. Perhaps add an example or qualifying info to indicate usage intention?"
In addition to an example, and changing the description to something more specific like "Headline of the news article.", how about we then move it down to http://schema.org/NewsArticle instead of hanging off of http://schema.org/CreativeWork so that it is found in the appropriate context?
#### new comment by 7320889 ####
_"how about we then move it down to http://schema.org/NewsArticle instead of hanging off of http://schema.org/CreativeWork so that it is found in the appropriate context?"_
+1
#### new comment by 317113 ####
See pull request #423 accordingly.
#### new comment by 170265 ####
@dbs - thanks for the (very sensible) suggestion and implementation. It sounds promising to me but how about we postpone this beyond the looming sdo-gozer release and use it as an excuse to check back in with the rNews team? 
#### new comment by 6284130 ####
For most users, more convenient to have a general property of things - title
http://schema.org/title
Otherwise, have used (name or headline) as title - is not nice.
Thank.
#### new comment by 13315406 ####
@danbri did you check in with the rNews folks?
#### new comment by 170265 ####
I did some rNews pinging a while back, it may be a good time to try again.
My preference would be to declare these as sub-properties of the more general properties, and move on. It might not add a huge amount more information to say 'headline' instead of 'name' but it also feels largely harmless.
#### new comment by 986438 ####
There's a need in the entertainment and publishing industry from a few providers I've spoken to regarding temporary names and working titles.  I think this makes it more clear our intended usage of 
http://schema.org/alternateName and http://schema.org/alternativeHeadline
require a bit of expansion to easily accommodate this need I think.
I've created a pull request here: #1227 
</t>
  </si>
  <si>
    <t>ENH: Always generate updated RDF, OWL, JSON-LD</t>
  </si>
  <si>
    <t xml:space="preserve">This has been requested a number of times on the mailing list and on Twitter.
~~RDF and OWL could/should be added to a Makefile (or a comparable Python script).~~
RDF and/or OWL could also be generated on-demand by api.py, in addition to the schema transformations maintained by TopBraid.
It is unreasonable and wasteful to expect end-users to parse/scape and transform this RDFa, every time, themselves.
Source Code Links:
- https://github.com/rvguha/schemaorg/blob/master/app.yaml
- https://github.com/rvguha/schemaorg/blob/master/api.py
- https://github.com/rvguha/schemaorg/blob/master/run_tests.py
- https://github.com/rvguha/schemaorg/blob/master/tests/test_basics.py
- https://github.com/rvguha/schemaorg/blob/master/tests/test_graphs.py
### Schema.org ontology instances
- [x] RDFa: http://schema.org/docs/schema_org_rdfa.html
These are all out of date and incomplete:
- [ ] RDF:
- [ ] OWL: http://schema.org/docs/schemaorg.owl
   https://github.com/rvguha/schemaorg/commits/master/docs/schemaorg.owl
- [ ] JSON-LD: http://schema.org/docs/jsonldcontext.json
These are all out of date and incomplete:
- http://schema.rdfs.org/all.rdf
- http://schema.rdfs.org/all.nt
- http://schema.rdfs.org/all.ttl
- http://schema.rdfs.org/mappings.html
These are maintained (out of band) by TopBraid. They appear to be fairly regularly updated:
- [x] http://topbraid.org/schema/
- [x] http://topbraid.org/schema/schema.rdf
- [x] http://topbraid.org/schema/schema.ttl
- [x] http://topbraid.org/schema/schema-single-range.ttl
</t>
  </si>
  <si>
    <t xml:space="preserve">#### new comment by 317113 ####
@westurner Do you have a patch or pull request to add a Makefile that includes OWL and RDF generation targets?
#### new comment by 50891 ####
I could contribute a few minutes to this objective.
Is there an existing script? Is RDFLib okay?
#### new comment by 50891 ####
Pretty JSON-LD may require https://github.com/digitalbazaar/pyld instead of https://github.com/rdflib/rdflib-jsonld .
#### new comment by 50891 ####
Is there a reason that the domain and range are not included in the RDFa?
#### new comment by 46296 ####
I have code in my Ruby JSON-LD implementation to generate a JSON-LD context including the full schema: https://github.com/ruby-rdf/json-ld/blob/develop/script/gen_context. Porting this to a Python implementation shouldn't be too difficult. An example of such a (pre-venkman) context is at https://github.com/ruby-rdf/json-ld/blob/develop/etc/schema.org.jsonld.
#### new comment by 170265 ####
Ok, lots going on here.
- First off: schema.rdfs.org is not us! It's a largely abandoned site set up by folk from DERI 3 years ago.
- The old OWL view of schema.org in our repo is indeed obsolete. Holger Knublauch made http://topbraid.org/schema/ more recently, and it might be worth considering the tweaks he made.
- "expect end-users to scape this RDFa"; it's not scraping to use a parser. RDFa _is_ RDF, so I have a hard time parsing the mention of "RDF" in "RDF and OWL could/should be added". Is it that you'd prefer a different syntax, like RDF/XML, Turtle?
- "Is there a reason that the domain and range are not included in the RDFa?" - yes. We don't want to make a brittle system with lots of rigid type/property associations that we'll break whenever the schema grows. Therefore we've used domainIncludes, rangeIncludes instead. This reduced the number of inferences licensed by our schema (e.g. if you see 'foo creator bar' the info in the RDFS doesn't tell you much about the types of 'foo' and 'bar'; we're ok with that...)
- OWL typically encodes much stricter claims about vocabulary than we have chosen to make, so I'm not clear what value people expect from an OWL representation that they're not getting from the (pretty minimalistic) RDFS. It's likely that this isn't a question of file formats and makefiles, rather that some would like schema.org to make stronger assertions about how types and properties go together, etc.
Regarding code, I lean towards having it in api.py with caching, rather than adding a prepublication workflow step for artifact creation. Check out the new full.html generation code,  https://github.com/rvguha/schemaorg/blob/master/api.py#L922 I was thinking that something similar to https://github.com/rvguha/schemaorg/blob/master/api.py#L338 could generate JSON-LD along lines discussed with Gregg a while back.
#### new comment by 170265 ####
re rdflib, currently the site can be published by anyone with no external library dependencies. The only exception is for the unit tests which I've built partially on top of rdflib so we can express graph patterns with SPARQL. It is tempting to add a stable snapshot of rdflib and start relying on it more, but we're not there yet. 
#### new comment by 50891 ####
&gt;  Holger Knublauch made http://topbraid.org/schema/ more recently
These appear to solve for this use case: 
- http://topbraid.org/schema/schema.rdf
- http://topbraid.org/schema/schema.ttl
&gt; OWL typically encodes much stricter claims about vocabulary than we have chosen to make, so I'm not clear what value people expect from an OWL representation that they're not getting from the (pretty minimalistic) RDFS.
Semantic Web Tool support. Many (most?) tools do not support extraction of an ontology from RDFa: http://www.w3.org/2001/sw/wiki/Tools
#### new comment by 50891 ####
&gt; Regarding code, I lean towards having it in api.py with caching, rather than adding a prepublication workflow step for artifact creation. Check out the new full.html generation code,
I'm looking at the Jinja2 import and the number of naieve string interpolations. As this is a controlled vocabulary, it may not be necessary to use MarkupSafe to prevent errors (e.g. double quotes, the OWL parse error). (this is, unfortunately a very common issue: http://www.w3.org/community/rdfjs/2013/10/02/whats-the-best-way-to-parameterize-sparql-queries/ ) I have not yet had time to fully review the new full.html generation code.
As a side note, there are many useful RDFJS libraries that could be useful here: http://www.w3.org/community/rdfjs/wiki/Comparison_of_RDFJS_libraries
#### new comment by 50891 ####
&gt; re rdflib, currently the site can be published by anyone with no external library dependencies. The only exception is for the unit tests which I've built partially on top of rdflib so we can express graph patterns with SPARQL. It is tempting to add a stable snapshot of rdflib and start relying on it more, but we're not there yet.
Understood. The dependencies are all bundled with Google AppEngine SDK, which does not rule out a `tox.ini` and a `.travis.yaml`. For RDFLib, there could be a `requirements.tests.txt` or a `setup.py` with a `tests_require` or an `extras_require` containing 'rdflib'.
#### new comment by 2837557 ####
Hi everyone,
I am a software developer at Universitat Politècnica de Catalunya - BarcelonaTech, and I developed an application that automatically downloads the latest schema.org version as a JSON file.
First, I thought to use different website links available that mantain the latest schema.org version (in JSON, HTML, etc.). However, I had troubles with those links because their internal HTML styles are not respected and there are some out-dated schema.org components (so they do not are up-to-date).
Taking into account that I needed a JSON file with the latest schema.org version, I decided to develop an application to do so.
**Website Schema.org Designer JSON Parser** is an application that connects to http://www.schema.org/ website and analyzes its HTML data in order to make a JSON file representing the latest schema.org.
That application is part of the "Website Schema.org Designer" project I made for BarcelonaTech and you can view it and download it from here:
http://mpi.upc.edu/gmc-en/tools/schemaorg/
I hope this helps to other software developers with the same problem ;)
Thank you,
Martín Menes Rouco
#### new comment by 50891 ####
&gt; Website Schema.org Designer JSON Parser
This looks to be a useful addition to http://schema.rdfs.org/tools.html (https://github.com/mhausenblas/schema-org-rdf/blob/master/tools.html).
With similar objectives, I've started to add a CLI script to PyLD: https://github.com/westurner/pyld/tree/add_pyld_cli_console_script in order to convert the TopBraid RDF (as quads) into JSON-LD. This does not generate a proper `@context`, but could also be useful nonetheless.
#### new comment by 170265 ####
Filing this in someday pile, will break out more specific issues where needed that are feasible near-term. We are unlikely to make an OWL version anytime soon, for example, whereas JSON-LD, maybe CSV, ... is more important.
#### new comment by 46296 ####
@danbri, now that you seem to have a Ruby environment installed, you might try installing the JSON-LD gem and running `rake schema_context` to get an example JSON-LD including the document and RDFSish vocabulary definition. We can, of course, tweak as you see fit. (Also, note that this is "D3" compatible output for your nice diagrams. 
#### new comment by 50891 ####
Would it be easier to generate a JSON-LD context from
http://topbraid.org/schema/ ?
On Jan 21, 2015 12:33 PM, "Gregg Kellogg" notifications@github.com wrote:
&gt; @danbri https://github.com/danbri, now that you seem to have a Ruby
&gt; environment installed, you might try installing the JSON-LD gem and running rake
&gt; schema_context to get an example JSON-LD including the document and
&gt; RDFSish vocabulary definition. We can, of course, tweak as you see fit.
&gt; (Also, note that this is "D3" compatible output for your nice diagrams.
&gt; 
&gt; —
&gt; Reply to this email directly or view it on GitHub
&gt; https://github.com/schemaorg/schemaorg/issues/197#issuecomment-70893918.
#### new comment by 170265 ####
The problem is not so much generating the JSON-LD context (which we'll do in pure python rather than complicate the tooling and publication workflow or using a non-schema.org version of schema.org) - but making sure it says the right things in the data. Afterwards we can make the JSON-LD representation fancier, or stick a fancy version alongside.
#### new comment by 50891 ####
So your plan is to just apply valid RDF / OWL semantics later?
Why? Why would you do that?
False dichotomy: "RDFS-ish" // valid OWL
- http://wrdrd.github.io/docs/consulting/knowledge-engineering.html#owl
- http://www.w3.org/TR/owl2-profiles/
  On Jan 22, 2015 2:07 AM, "Dan Brickley" notifications@github.com wrote:
&gt; The problem is not so much generating the JSON-LD context (which we'll do
&gt; in pure python rather than complicate the tooling and publication workflow
&gt; or using a non-schema.org version of schema.org) - but making sure it
&gt; says the right things in the data. Afterwards we can make the JSON-LD
&gt; representation fancier, or stick a fancy version alongside.
&gt; 
&gt; —
&gt; Reply to this email directly or view it on GitHub
&gt; https://github.com/schemaorg/schemaorg/issues/197#issuecomment-70984585.
</t>
  </si>
  <si>
    <t>Course, CourseInstance, Event [Schema.org Course Extension]</t>
  </si>
  <si>
    <t>- [x] Thing &gt; CreativeWork &gt; Course https://schema.org/Course
- [x] Thing &gt; Event &gt; CourseInstance https://schema.org/CourseInstance
.
- | Project: https://www.w3.org/community/schema-course-extend/
- | MailingList: https://lists.w3.org/Archives/Public/public-schema-course-extend/
- | Wiki: https://www.w3.org/community/schema-course-extend/wiki/
- | Issue: https://github.com/schemaorg/schemaorg/issues/195
- | PR: https://github.com/schemaorg/schemaorg/pull/972
- | RDFa schema &amp; examples: https://github.com/schemaorg/schemaorg/blob/sdo-deimos/data/ext/pending/issue-195.rdfa
- | Web: http://course.schema-course-extend.appspot.com/
- | Web: http://pending.webschemas.org/Course
- | Web: http://pending.webschemas.org/CourseInstance
- | Web: https://schema.org/Course
- | Web: https://schema.org/CourseInstance
Goals:
- schema.org/Course , schema.org/CourseSection , schema.org/EducationEvent 
&gt; SCHEMA COURSE EXTENSION COMMUNITY GROUP
&gt; 
&gt; This mission of this group, initiated by LRMI, is to develop an extension for schema.org concerning the discovery of any type of educational course (online/offline, long/short, scheduled/on-demand). Educational course is defined as "some sequence of events and/or creative works which aims to build the knowledge, competence or ability of learners". (Out of scope: information about students and their progression etc; information needed internally for course management rather than discovery).
&gt; 
&gt; -- https://www.w3.org/community/schema-course-extend/
Products:
- [x] DOC: "Schema.org: Online Courses" [Schema]  (@vholland, et al.)
  https://goo.gl/2Sxxy3
  - Thing &gt; Intangible &gt; Course
  - Thing &gt; Intangible &gt; CourseSection
  - Thing &gt; Event &gt; EducationEvent
  - [UPDATE]
  - [{ }] Thing &gt; Intangible &gt; Course
  - [{ }] Thing &gt; CreativeWork &gt; Course
  - [{ }] Thing &gt; Product &gt; Course
- [x] DOC: "Schema for Courses" [Use Cases] (@philbarker, et al.)
  https://goo.gl/DnTTsb
  - [x] https://www.w3.org/community/schema-course-extend/wiki/Outline_use_cases
- [x] ENH: `data/ext/course/course.rdfa` -- Course extension RDFa
- [ ] ENH: `data/ext/course/course-course-examples.txt` -- course extension examples
- [ ] TST: equiv of `make test` and `make build`
- [x] DOC: release notes
- [x] DOC: blog post: http://blog.schema.org/
Examples:
- http://www.w3.org/wiki/WebSchemas/Course
- https://sites.google.com/site/moocontology/home
- https://sites.google.com/site/moocontology/onlinecourse
- https://sites.google.com/site/moocontology/example
Discussion Mailing List Threads:
- **http://lists.w3.org/Archives/Public/public-vocabs/2014Oct/0052.html**
  "[Proposal] schema:OnlineCourse"
- http://lists.w3.org/Archives/Public/public-vocabs/2014Feb/0127.html
  - http://lists.w3.org/Archives/Public/public-vocabs/2014Feb/0131.html
- http://lists.w3.org/Archives/Public/public-vocabs/2012Dec/0032.html
- http://lists.w3.org/Archives/Public/public-vocabs/2012Nov/0004.html
Use Cases / Potential Implementors (Culled from the Mailing List):
- https://www.khanacademy.org/
- http://ocw.mit.edu/
- http://www.ieee.org/portal/innovate/products/educational/
- http://www.acm.org/education/curricula/ComputerScience2008.pdf
- https://www.udacity.com/
- https://www.edx.org/
- https://www.coursera.org/
  - _https://www.coursera.org/course/datascitoolbox_ \* Proposal Example
- http://www.edumine.com/
- https://www.futurelearn.com/
- https://en.wikipedia.org/wiki/List_of_learning_management_systems
- [University] Course Catalogs contain prerequisites and matriculation requirements
  - https://explorecourses.stanford.edu
  - http://student.mit.edu/catalog/m6a.html
    - _http://www.mit.edu/catalog/6.034_ \* Proposal Example
  - http://www.ccae.org/
    - _http://learn.ccae.org/modules/shop/index.html?action=section&amp;OfferingID=62&amp;SectionID=1486_ \* Proposal Example
  - http://data.wu.ac.at/
  - http://data.wu.ac.at/dataset/all_courses_2014s
  - http://data.wu.ac.at/dataset/all_course_events_2014s
- US Primary education standards: http://www.corestandards.org/ "Common Core"
  - This could potentially be extremely useful for discovering useful curriculum resources
- https://developers.google.com/edu/curriculumsearch/ (educationalAlignment -&gt; "Course")
- https://www.class-central.com/
  - https://github.com/dhawalhshah/class-central/blob/master/src/ClassCentral/SiteBundle/Resources/views/Default/courses.table.html.twig
  - https://github.com/dhawalhshah/class-central/blob/master/src/ClassCentral/SiteBundle/Resources/views/Course/mooc.html.twig
- https://github.com/edx/
  - https://github.com/edx/edx-platform/blob/master/cms/djangoapps/models/settings/course_details.py
  - https://github.com/edx/edx-platform/blob/master/common/djangoapps/course_modes/models.py
  - https://github.com/edx/edx-platform/blob/master/lms/templates/courseware/course_about.html
  - https://github.com/edx/edx-platform/blob/master/lms/templates/courseware/courses.html
    - https://github.com/edx/edx-platform/blob/master/lms/templates/course.html
Release notes:
- http://blog.schema.org/2017/03/schemaorg-32-release-courses-fact.html
- https://schema.org/docs/releases.html#v3.2</t>
  </si>
  <si>
    <t>#### new comment by 50891 ####
What is missing or could be added?
From http://lists.w3.org/Archives/Public/public-vocabs/2014Feb/0130.html : 
&gt;   Properties:
&gt; - derivedFrom/previousIncantation property could also be helpful.
&gt; - prerequisite/buildsUpon/suggestedPrerequisite properties would be great.
Types for these properties would need to be &lt;Course &lt;OnlineCourse&gt;&gt;.
... This would then form a graph of Course s and/or OnlineCourse s.
#### new comment by 50891 ####
Also from http://lists.w3.org/Archives/Public/public-vocabs/2014Feb/0130.html :
&gt; Classes:
&gt; - CourseSection
Possible properties for a CourseSection:
-  &lt;startDate&gt; / &lt;endDate&gt; / &lt;identifier&gt;?
- with something like https://schema.org/openingHours , one could generate a schedule/calendar
#### new comment by 6152180 ####
Now in the example, EducationEvent that already exist in schema.org (which has many properties like startDate, endDate)is being used for describing CourseSection.
It will be more clear by using new Type like CourseSection, but then we need to think more general type like Section.
#### new comment by 4692272 ####
I am trying to pull together the various threads and have put together a modified proposal that:
- Supports Courses (online and off)
- Supports sections of courses
Please take a look at https://docs.google.com/document/d/12YWjLzZC8FiTiOwSAETRIEozeqZdn6O8a4fgqK4t5Ss/edit?usp=sharing
#### new comment by 6152180 ####
Thanks:)
#### new comment by 170265 ####
see also http://data.wu.ac.at/ 
e.g. http://data.wu.ac.at/dataset/all_courses_2014s 
http://data.wu.ac.at/dataset/all_course_events_2014s
http://data.wu.ac.at/dataset/all_course_events_2014s
#### new comment by 6494706 ####
Building on Vicki's work I suggested changes to the Google doc (1) based on what seems to be areas of consensus on the discussion threads and comments within the doc. 
I'm afraid that there are different threads/communities with definitions that may work fine within a narrow purpose, but have conceptual errors when trying to apply the vocabulary more universally. The approach discussed in the group seems to be headed in the right direction. How can we bring the different communities together on this? 
For example, moocontology (2) has "instructor" and "event" as properties of Course rather than defining a CourseSection. This can create ambiguity when multiple Course Sections are offered at the same or different times. e.g. This month EdX started a Section of "Introduction to Computational Thinking and Data Science" (course number 6.00.2x). This is not the first time the course was offered. The course content/description is the same for each instance, but the start and end dates change, and the instructors may change over time. There could be Sections going on concurrently with different instructors, but the same course number, learning objectives, description. 
I know there are discussions about Course as an extension to schema.org, rather than core; even so, I  think we should try to get the different communities together so Course isn't defined as different things by different communities.
-jim
(1) https://docs.google.com/document/d/12YWjLzZC8FiTiOwSAETRIEozeqZdn6O8a4fgqK4t5Ss/edit?usp=sharing
(2) https://sites.google.com/site/moocontology/
#### new comment by 50891 ####
Is it CourseSession or CourseSection?
(It was CourseSession, but was changed without discussion to CourseSection).
- I vote for "CourseSession". To me, Section implies a physical partitioning; which does not fit.
#### new comment by 6152180 ####
+1 to "CourseSession", Coursera and Stanford MOOC use "session".
Coursera API: https://tech.coursera.org/app-platform/catalog/
Stanford Online: http://online.stanford.edu/courses/all
On Fri, Mar 6, 2015 at 12:00 AM, Wes Turner notifications@github.com
wrote:
&gt; Is it CourseSession or CourseSection?
&gt; 
&gt; (It was CourseSession, but was changed without discussion to
&gt; CourseSection).
&gt; - I vote for "CourseSession". To me, Section implies a physical
&gt;   partitioning; which does not fit.
&gt; 
&gt; —
&gt; Reply to this email directly or view it on GitHub
&gt; https://github.com/schemaorg/schemaorg/issues/195#issuecomment-77479627.
## 
---
To be Sharer^^
A man is not old as long as he is seeking something.
A man is not old until regrets take the place of dreams.
## Email: parklize@gmail.com
#### new comment by 2939046 ####
CourseSession and CourseSection are totally different beasts. A Course may have many CourseSections and CourseSections may have many CourseSessions. For example, at the Univ. of Washington (Seattle) there is a course in the University inventory (catalog) called "Metadata Design Studio". This spring quarter, there are two CourseSections of this Course (SLN 15343 and SLN 15344). This week, (the section I teach) SLN 15344 is in the second CourseSession of the spring quarter. I am less concerned about what Coursera and the Stanfod MOOC call things than with the pattern that holds in the nomenclature of thousands of colleges and universities--at least in the U.S.
#### new comment by 658047 ####
hello. I have been thinking about the scope and use cases for this proposal. The discussion above starts with a bullet point referring to "online courses" but I think we have gone beyond that. Also I can see lots of potential implementers above, but nothing about use cases that relate to what a user might want to do.
My initial ideas are at http://goo.gl/DnTTsb I would welcome comments/corrections. Apologies if they are sketchy, I wanted to share early rather than make unwarranted assumptions.
#### new comment by 658047 ####
hello. I have fleshed out the ideas I mentioned before for more specific scope and use cases, still in google doc at http://goo.gl/DnTTsb . Any comments? I think it would be useful to compare the proposals to these use cases and some examples, but it'ls also be good to have some agreement that the use cases are valid and nothing major is missing before doing that.
Is a google doc the best place to do this, would you rather have it on github somewhere?
#### new comment by 50891 ####
@philbarker I've updated the ticket description w/ the link to your google doc containing use cases for these vocabulary extensions.
I think it would be great to build the tests for these use cases (in JSON-LD, RDFa, or just RDF TTL/N3). (the JSON-LD test suite http://json-ld.org/test-suite/reports/ uses `earl` for similar reports: http://www.w3.org/TR/EARL10-Schema/ )
#### new comment by 658047 ####
Thanks @westurner . I do intend to cross check the use cases against some of the example courses listed above and in the scoping part of the google doc and against the current proposal. I'm not sure that my technical skills extend to building tests along the lines you point to, or what data there is to test (none yet, or maybe I am misunderstanding?)
#### new comment by 50891 ####
Thanks! Really just JSON-LD and RDFa examples that demonstrably (and
recordedly) evaluate to valid RDFa.
To be clear, I opened this ticket but by no means should this be construed
to indicate leadership on this issue. (It may be helpful to start reaching
out for more input from e.g. a registrar's office: I believe we're
currently missing a way to represent prerequisite edges)
On Jun 1, 2015 4:09 AM, "Phil Barker" notifications@github.com wrote:
&gt; Thanks @westurner https://github.com/westurner . I do intend to cross
&gt; check the use cases against some of the example courses listed above and in
&gt; the scoping part of the google doc and against the current proposal. I'm
&gt; not sure that my technical skills extend to building tests along the lines
&gt; you point to, or what data there is to test (none yet, or maybe I am
&gt; misunderstanding?)
&gt; 
&gt; —
&gt; Reply to this email directly or view it on GitHub
&gt; https://github.com/schemaorg/schemaorg/issues/195#issuecomment-107376617
&gt; .
#### new comment by 170265 ####
@westurner - Phil and I had a quick chat about prerequisites last week. He pointed out that we should try to have a mechanism for this which is compatible with our approach to representing learning outcomes. Doing so will make it easier to chain together learning opportunities from a larger pool...
#### new comment by 170265 ####
BTW please note that we now have a new W3C Community Group devoted to Course description: https://www.w3.org/community/schema-course-extend/ 
From schema.org's point of view this issue #195 is probably the best interface between schema.org in general and Course-specific issues, so let's try to keep this issue up to date with any major progress or discussion points, even if more activity moves into the new and more specific Community Group.
#### new comment by 50891 ####
&gt; From schema.org's point of view this issue #195 is probably the best interface between schema.org in general and Course-specific issues, so let's try to keep this issue up to date with any major progress or discussion points, even if more activity moves into the new and more specific Community Group
- | Project: https://www.w3.org/community/schema-course-extend/
- | MailingList: https://lists.w3.org/Archives/Public/public-schema-course-extend/ "by thread"
#### new comment by 170265 ####
I've posted a _snapshot_ of the current community group design in the pending extension,  http://webschemas.org/docs/releases.html#g195 ... at this stage without examples. The source was https://github.com/philbarker/schemaorg-1/tree/feature/ext-course/data/ext/course
For more about "pending" (a new development) see http://webschemas.org/docs/howwework.html#pending
#### new comment by 170265 ####
I've updated the version in pending so that grantsCredential does not reference a non-existent "Credential" type (and we have updated our unit tests to run against the extension schemas so bugs like that won't slip past in future). However I would encourage use of other terms here, as talk of granting credentials may sound like a crypto protocol to non-educationalists.
#### new comment by 50891 ####
Why not add
Intangible &gt; Credential
CreativeWork &gt; Credential
Credential &gt; Certificate &gt; Diploma
?
There is a need for a base Credential type in schemed, as well:
 https://github.com/twamarc/ScheMed/issues/34#issuecomment-213594529
At a later time, it may make perfectly good sense to add as subclasses of
Credential:
- ...
- SSLCertificate
- GPGKey
- SSHKey
- WebID
- ...
On Friday, May 20, 2016, Dan Brickley &lt;notifications@github.com
&lt;javascript:_e(%7B%7D,'cvml','notifications@github.com');&gt;&gt; wrote:
&gt; I've updated the version in pending so that grantsCredential does not
&gt; reference a non-existent "Credential" type (and we have updated our unit
&gt; tests to run against the extension schemas so bugs like that won't slip
&gt; past in future). However I would encourage use of other terms here, as talk
&gt; of granting credentials may sound like a crypto protocol to
&gt; non-educationalists.
&gt; 
&gt; —
&gt; You are receiving this because you were mentioned.
&gt; Reply to this email directly or view it on GitHub
&gt; https://github.com/schemaorg/schemaorg/issues/195#issuecomment-220588244
#### new comment by 50891 ####
To focus more on modeling Offers for Services and a Product, IDK how to do:
- Credential &gt; Degree
- Credential &gt; Diploma
On Friday, May 20, 2016, Wes Turner wes.turner@gmail.com wrote:
&gt; Why not add
&gt; Intangible &gt; Credential
&gt; CreativeWork &gt; Credential
&gt; Credential &gt; Certificate &gt; Diploma
&gt; ?
&gt; 
&gt; There is a need for a base Credential type in schemed, as well:
&gt;  https://github.com/twamarc/ScheMed/issues/34#issuecomment-213594529
&gt; 
&gt; At a later time, it may make perfectly good sense to add as subclasses of
&gt; Credential:
&gt; - ...
&gt; - SSLCertificate
&gt; - GPGKey
&gt; - SSHKey
&gt; - WebID
&gt; - ...
&gt; 
&gt; On Friday, May 20, 2016, Dan Brickley notifications@github.com wrote:
&gt; 
&gt; &gt; I've updated the version in pending so that grantsCredential does not
&gt; &gt; reference a non-existent "Credential" type (and we have updated our unit
&gt; &gt; tests to run against the extension schemas so bugs like that won't slip
&gt; &gt; past in future). However I would encourage use of other terms here, as talk
&gt; &gt; of granting credentials may sound like a crypto protocol to
&gt; &gt; non-educationalists.
&gt; &gt; 
&gt; &gt; —
&gt; &gt; You are receiving this because you were mentioned.
&gt; &gt; Reply to this email directly or view it on GitHub
&gt; &gt; https://github.com/schemaorg/schemaorg/issues/195#issuecomment-220588244
#### new comment by 170265 ####
I don't see SSLCertificate, GPGKey etc  and Degree, Diploma having a lot in common. I have a degree from the University of Bristol, and numerous SSLCertificates from various sources, but they do not have much in common. Let's please not mix anything crypto-related casually into other topics. I don't often express strong opinions on schema design here but on this issue I'm pretty sure we would quickly come to regret such an entangling of issues.
#### new comment by 7691552 ####
+1
However the raising of this highlights the need to choose term names with care to avoid future confusion and wrong assumptions. 
~Richard
&gt; On 21 May 2016, at 08:15, Dan Brickley notifications@github.com wrote:
&gt; 
&gt; I don't see SSLCertificate, GPGKey etc and Degree, Diploma having a lot in common. I have a degree from the University of Bristol, and numerous SSLCertificates from various sources, but they do not have much in common. Let's please not mix anything crypto-related casually into other topics. I don't often express strong opinions on schema design here but on this issue I'm pretty sure we would quickly come to regret such an entangling of issues.
&gt; 
&gt; —
&gt; You are receiving this because you are subscribed to this thread.
&gt; Reply to this email directly or view it on GitHub
#### new comment by 2939046 ####
Yes, please, I am with Dan in regards to not doing this kind of
mixing/polluting. There is a huge, loosely related set of global verticals
made up of for-profit and non-profit credentialing organizations with
products as well as millions of people who have earned credentials publicly
denoting success in some endeavor.
There is work well underway on development RDF-based, rich description of
credentials of these more formal sorts [1]-[2] as well as W3C work on
credentials and verifiable claims regarding them [3]-[4]. Let's do keep
these more formal (and widely) used notion of credential distinct from
"anything crypto-related". There are hopes within CTI that a light-weight
version of the work at [1]-[2] will form the basis for a Credential type
within schema.org.
Stuart
[1] http://www.credentialtransparencyinitiative.org/
[2] http://www.credreg.net/
[3] https://www.w3.org/community/credentials/
[4]
https://www.w3.org/Payments/IG/wiki/Main_Page/ProposalsQ42015/VerifiableClaimsTaskForce
On Sat, May 21, 2016 at 12:15 AM, Dan Brickley notifications@github.com
wrote:
&gt; I don't see SSLCertificate, GPGKey etc and Degree, Diploma having a lot in
&gt; common. I have a degree from the University of Bristol, and numerous
&gt; SSLCertificates from various sources, but they do not have much in common.
&gt; Let's please not mix anything crypto-related casually into other topics. I
&gt; don't often express strong opinions on schema design here but on this issue
&gt; I'm pretty sure we would quickly come to regret such an entangling of
&gt; issues.
&gt; 
&gt; —
&gt; You are receiving this because you are subscribed to this thread.
&gt; Reply to this email directly or view it on GitHub
&gt; https://github.com/schemaorg/schemaorg/issues/195#issuecomment-220763288
#### new comment by 50891 ####
@danbri 
&gt; I don't see SSLCertificate, GPGKey etc and Degree, Diploma having a lot in common. 
These are all types of credentials.
- A Key is a Credential.
- A Certificate is a Credential.
- A Diploma is a certificate (which references a Degree)
- A Degree is a Credential.
At this time, we have no Creative-Commons schema.org way to define Credential &gt; {Certificate, Degree}.
Use Cases ( @philbarker ) :
- (Online) Course providers can list Credentials {Certificates, } which can be earned by satisfactorily passing an Offered Course.
- Educational Organizations can list Degrees which they Offer.
...
(Out of scope, but still logically deriving from a base Credential class):
- A Credential may be cryptographically signed (e.g. by a PKI)
  - In which case, there must be:
    - a field for the hash
    - a field for a fingerprint
    - a field for the signingAuthority Person/Organization
    - schema.org/Person / schema.org/Organization URL (schema.org/url // rdf:subject)
      and/or denormalized metadata for signing
  - OpenBadges works today.
    - https://github.com/openbadges/openbadges-specification/issues/9
      - [x] JWS in JSONLD
      - [ ] JWS in RDFa 
I believe a preliminarily defined Credential &gt; Degree _is_ in scope for this effort in order to define a `rdfs:range` of `grantsCredential`.
Blocking objectives for Schema.org Course Extension
- It doesn't make sense to release Course until we can also describe the Credential which can be earned from a given Course.
- It doesn't make sense to release Course until we can also describe **physicalAccessibilityFeature** (edit: **accessibilityPhysicalFeature** https://github.com/schemaorg/schemaorg/issues/254 ) for Courses (as well as Events, Places, and -- arguably -- CreativeWorks)
- (Implementers aren't going to want to go back and re-work this into the public-facing HTML RDFa templates for Courses (and Degrees) which can be generated from a student/course information system)
...
@stuartasutton 
&gt; Credential
&gt; [...]
&gt; Questions for researching potential/ideal implementations of schema.org/Credential and e.g. schema.org/Degree:
&gt; - Are you open to **Creative Commons** as a license [hard schema.org requirement]?
&gt; - Are you open / friendly to other application implementations?
&gt; - Is the/your application open source? (link to source: ________; early and often)
&gt; - Do you [already] solve for **DegreeProgram**?
(DegreeProgram will/would require conditionals)
#### new comment by 2939046 ####
On Sat, May 21, 2016 at 5:54 AM, Wes Turner notifications@github.com
wrote:
&gt; I believe a preliminarily defined Credential &gt; Degree _is_ in scope for
&gt; this effort in order to define a rdfs:range of grantsCredential.
&gt; 
&gt; I believe the rdfs:range (schema:rangeIncludes) of grantsCredential should
&gt; remain Credential. Degree is one subclass of Credential that could be
&gt; applicable in the context of an instance of Course; but, not the only one.
&gt; See
&gt; https://github.com/CredentialTransparencyInitiative/vocabularies/blob/master/credentialType.ttl.
&gt; A number of these subclasses could be applicable to Course.
&gt; 
&gt; @stuartasutton https://github.com/stuartasutton
&gt; 
&gt; If you mean by "you" the CTI initiative (which is not me), the following
&gt; responses hold:
&gt; 
&gt; Credential
&gt; [...]
&gt; Questions for researching potential/ideal implementations of
&gt; schema.org/Credential and e.g. schema.org/Degree:
&gt; - Are you open to _Creative Commons_ as a license [hard schema.org
&gt;   requirement]?
&gt; 
&gt; Creative Commons licensing is not a "hard requirement". The CTI
&gt; specifications under development will all have open licenses (e.g.,
&gt; https://creativecommons.org/licenses/by/4.0/).
&gt; - Are you open / friendly to other application implementations?
&gt; 
&gt; Absolutely. There are a number of 3rd party implementers advising the CTI
&gt; work because they know that that work is open from the start and is
&gt; intended to spur a marketplace of applications. While CTI, under its grant
&gt; funding, is developing a Credential Registry (also to be openly licensed)
&gt; and a set of applications for interacting with it (also open), there are no
&gt; illusions that it will be the only credential registry or the only set of
&gt; applications developed that will act on data based on the Credential
&gt; Transparency Description Language (CTDL). So, it is very open to the
&gt; developer community as part of its strategy for long-term sustainability.
&gt; - Is the/your application open source? (link to source: ________;
&gt;   early and often)
&gt; 
&gt; Not yet. But it will be (on GitHub) when there is something to put in
&gt; front of people. The applications and the Credential Registry are in early
&gt; stages of development. It's too early to know whether CTI will maintain an
&gt; actual open source community (not easy to do); but, it is not too early to
&gt; know that the code base for the apps CTI is developing under its grant
&gt; funding will be openly available through GitHub.
&gt; - Do you [already] solve for _DegreeProgram_?
&gt; 
&gt; (DegreeProgram will/would require conditionals)
&gt; 
&gt; If you mean that an instance of Credential (or one of its subclasses) stems
&gt; from a degree program (obviously, not all do), then the conditions for
&gt; granting the degree are within scope.
&gt; 
&gt; —
&gt; You are receiving this because you were mentioned.
&gt; Reply to this email directly or view it on GitHub
&gt; https://github.com/schemaorg/schemaorg/issues/195#issuecomment-220776363
#### new comment by 50891 ####
- Can we define Credential and Degree today? Or, are we blocked pending a partial third-party implementation?
- IIUC, CC-By-SA [3.0,] is a hard (viral) requirement for schema.org and contributions
  From https://schema.org/docs/terms.html :
  &gt; **Scope of Terms of Services; License**
  &gt; These Terms of Service govern your use of the Website, which contains a schema specifying a vocabulary you can use. The Sponsors' copyrights in the schema are licensed to website publishers and other third parties under the Creative Commons Attribution-ShareAlike License (version 3.0). To view a copy of this license, please visit http://creativecommons.org/licenses/by-sa/3.0/. The Sponsors have applied the W3C Patent Policy to the schemas published by Schema.org as follows: each Sponsor, by itself and on behalf of its affiliates, agrees to make available under W3C RF licensing requirements its Essential Claims (if any) in the schemas published by Schema.org as if the schemas were W3C Recommendations. In some cases, this website may indicate that some but not all of the Sponsors have recognized a particular extension to the Schema; in those cases, as to that extension, the above rights are granted by only those recognizing Sponsors.
- From https://wiki.creativecommons.org/wiki/4.0_upgrade_guidelines :
  &gt; **Existing content:**
  &gt; - Who owns the rights?
  &gt;   - If the publisher, then can relicense under 4.0 as specified above.
  &gt;   - If the contributors, then need permission to relicense. Without permission (via terms of use or otherwise), then that content remains under prior version. [If this is the case, see the section below about dealing with mixed-version content.]
  &gt;     - A couple of options for obtaining permission to relicense:
  &gt;     - upon upload by contributors, have a prompt box to obtain agreement to relicense previous uploads;
  &gt;     - general outreach to contributors seeking agreement to upgrade. [Note that this is easier to do with discrete artifacts (an article, a photo) as opposed to other contributions such as comments on wikis and similar, where one person's contribution is intermixed with others.]
#### new comment by 50891 ####
&gt; I believe the rdfs:range (schema:rangeIncludes) of grantsCredential should
&gt; remain Credential. Degree is one subclass of Credential that could be
&gt; applicable in the context of an instance of Course; but, not the only one.
@danbri 
- Is this the file I should be appending to now? (IDK how to maintain the revision log when `git mv`'ing files around in a git repository):
  https://github.com/schemaorg/schemaorg/blob/sdo-deimos/data/ext/pending/issue-195.rdfa#L120
  (was: https://github.com/schemaorg/schemaorg/pull/972/commits )
  - I ask because from here https://github.com/schemaorg/schemaorg/issues/195#issuecomment-220588244 
    &gt; I've updated the version in pending so that grantsCredential does not reference a non-existent "Credential" type 
  Where is this change?
- I think we still need to do the `&lt;!-- TODO: define Credential &gt; [Certificate, ] --&gt;` part
  except actually it's now {Intangible || CreativeWork?} &gt; Credential &gt; {Certificate, Degree}
#### new comment by 50891 ####
&gt; (IDK how to maintain the revision log when git mv'ing files around in a git repository)
If you include either a complete URL to a revision when copy-pasting OR just a shortrev, GitHub will include the link in the commit message (in order to maintain traceability between PR branches, commits, etc)
Two ways to print the shortrev (to keep commit messages usable and minimal):
``` bash
git log --abbrev-commit
git rev-parse --short HEAD
```
- URL: `https://github.com/schemaorg/schemaorg/commit/62086c8d6658e7e7ebed8993930ad1ba8ea2b4df`
- URL: https://github.com/schemaorg/schemaorg/commit/62086c8d6658e7e7ebed8993930ad1ba8ea2b4df
- shortrev: `62086c8` (first 7 characters)  
So GitHub would linkify a commit message like:
```
Added a first snapshot of the ongoing courses work. (from 62086c8 )
```
Edit:
- https://github.com/schemaorg/schemaorg/pull/972/commits 
- https://github.com/schemaorg/schemaorg/commits/sdo-deimos/data/ext/pending/issue-195.rdfa
... Because now IDK which of these PR commits need to be merged over
#### new comment by 658047 ####
Personally I am quite happy with the term name Credential. It doesn't immediately suggest anything crypto to me (I think the wikipedia article gets the coverage about right[1])
I also think that any meaningful alternative I can think of has similar problems. The best I can think of is grantsAward -- is anyone happier with that?
I also don't think that the course extension work is a good place to try to pin down a controlled vocabulary of all the possible Awards.
1. https://en.wikipedia.org/wiki/Credential  
#### new comment by 50891 ####
&gt; 1. https://en.wikipedia.org/wiki/Credential
Minimally, should this initial Credential RDFS class be derivative of **Intangible** or of **CreativeWork**?:
- OR
  - Thing &gt; Intangible &gt; Credential
  - Thing &gt; CreativeWork &gt; Credential
**Are there any base properties which are specific to Credential?**
I would think that there would then, eventually, from a different schema.org extension group, be a CryptographicCredential (where x.509 attributes may cover for most other formats: https://en.wikipedia.org/wiki/X.509#Structure_of_a_certificate (though, again, this is not yet in scope for academic credentialing, pending the recommendations of the CTI and credreg))
Brainstorming eventual Credential types:
- Credential
  - Certificate
  - Certification
  - Degree
  - Diploma (Degree)
  - MedicalSpecialty / MedicalCredential (https://github.com/twamarc/ScheMed/issues/34)
#### new comment by 2304883 ####
Excited to see some work on this. Came over from https://github.com/openbadges/openbadges-specification/issues/9 as I was doing a little pruning. 
Would be worth paying attention to the VCTF discussion of denoting their class proposal as "WebCredential" or "DigitalCredential" to make it more specific and differentiate from more general approaches to "Credential", like schema.org is likely to take.
I'd probably lean toward grouping Credential under CreativeWork. 
@stuartasutton may know more on proposed types for credentials. The CTI meeting from a week ago previewed the first snippet of a list of proposed types, but I wasn't able to find the list on GitHub as was hinted.
#### new comment by 2939046 ####
@ottonomy, my sense of this is that schema.org/Credential is correct since it aligns with the CTI definition as the CreativeWork that describes the thing created by a credentialing entity (of any sort) with the intention that it be awarded. The VCTF context uses the (class name still under consideration) "TBD Credential" as a verifiable set of claims. A somewhat subtle but very significant difference.
CTI has a (unstable) set of subclasses for Credential as well as an (equally unstable) enumeration of credential types of concern to CTI at https://github.com/CredentialTransparencyInitiative/vocabularies/blob/master/credentialType.ttl
+1 for Credential as CreativeWork.
#### new comment by 50891 ####
&gt; https://github.com/CredentialTransparencyInitiative/vocabularies/blob/master/credentialType.ttl
Thanks! Looking forward to learning more here.
It would be great if we could get this together for Universities to catalog and implement
(probably with spreadsheets)
by this fall.
### rdf:type ('a', 'is a', 'hasType') || rdf:Property ('hasProperty')
- OR (hasProperty credType || hasType CredType) ?
  - With schema org RDFS, IIUC, these credType:credential skos:concepts (linked with skos:broader and skos:narrower) would be TitleCased rdfs:Class subclasses of e.g schema:CreativeWork
    - Thing
      - CreativeWork
        - Credential
          - Degree
            - AssociateDegree
            - BachelorDegree
            - GraduateDegree
            - DoctoralDegree
  - Credential.credType is an rdfs:Property (attribute, predicate) with an rdfs:range of Credential and an rdfs:domain of credType (r: Credential, d: credType)
    - Modeling with "hasProperty [IRI]" is less flexible than "hasType [IRI]" because hasProperty assumes that all Credential types have the same attributes.
      - Here that may not be true?
        - e.g. .thesis/.dissertation may be a property of certain degrees
          (d:{GraduateDegree, DoctoralDegree} r:CreativeWork)
    - Modeling with hasProperty is more flexible than hasType because
      sometimes it doesn't make sense for things to be subclasses of
      multiple intersecting types.
      - Thing &gt; CreativeWork &gt; Credential &gt; Degree &gt; BachelorDegree
      - Thing &gt; CreativeWork &gt; Credential &gt; Degree &gt; BachelorDegreeInstance
### Concept / Instance differentiation
- How to differentiate between an offered Credential and an earned instance of a Credential?
  It would seem that here, as well, we'll need such a distinction?
  - A University Offers Degrees and focusAreas
  - An Indivdual has a Degree with focusAreas
    - DegreeInstance? (REQ: terminology)
      - credType [Degree **Enumeration** URI]
### Degree-specific terminology
- schema:about d: https://schema.org/CreativeWork r: https://schema.org/Thing
- focusArea
## \- academicDiscipline
- REQ: proper terminology
- NOTE: Wikipedia URLs (and dbpedia URIs) make good (human-readable) concept URIs; but are not necessarily _stable_ (because disambiguation)
#### an example
Thing &gt; CreativeWork &gt; Credential &gt; Degree &gt; BachelorDegree
- credType: bachelorDegree / BachelorDegree *
- ?: Bachelor of Science (BSc, B.Sc., ...)
- ?: Management Information Systems (MIS)
- focusArea: Quantitative Analysis
- focusArea: Entrepreneurship
.
- https://en.wikipedia.org/wiki/Bachelor%27s_degree#Computer_science_and_information_systems
#### new comment by 50891 ####
Does there need to be another layer here between
Credential [... &gt; ...] Degree
?
Because:
- Are there other systems of academic credentials?
- WebCredential / DigitalCredential ?
#### new comment by 170265 ####
Aside, http://blockchain.open.ac.uk/ is worth keeping an eye on. 
#### new comment by 50891 ####
&gt; Aside, http://blockchain.open.ac.uk/ is worth keeping an eye on.
- https://Keybase.io/ stores signatures in at least one blockchain; as well as centrally.
  - https://keybase.io/docs/server_security/merkle_root_in_bitcoin_blockchain
From https://en.wikipedia.org/wiki/Merkle_tree ([oldid=720708959](https://en.wikipedia.org/w/index.php?title=Merkle_tree&amp;oldid=720708959#Uses)) :
&gt; Suggestions have been made to use hash trees in trusted computing systems.[4] Hash trees are used in the IPFS and ZFS file systems,[5] BitTorrent protocol, Apache Wave protocol,[6] Git distributed revision control system, the Tahoe-LAFS backup system, the Bitcoin peer-to-peer network, the Ethereum peer-to-peer network,[7] the Certificate Transparency framework, and a number of NoSQL systems like Apache Cassandra and Riak
#### new comment by 658047 ####
@westurner "Are there other systems of academic credentials?"
Yes, there are.See [https://en.wikipedia.org/wiki/National_Qualifications_Framework#England.2C_Wales_and_Northern_Ireland](https://en.wikipedia.org/wiki/National_Qualifications_Framework#England.2C_Wales_and_Northern_Ireland) for a list of Baccs, Certs, BTECs, Diplomas, Awards, PGCerts etc. in England, Wales and Northern Ireland (Scotland is different)
There is also the whole world of industry awards, e.g. CISCO/Microsoft Certifications but not limited to IT. 
Phil
#### new comment by 170265 ####
yes, it would be unfortunate if we could only express academic but not
vocational qualifications. Also driving licences (for trucking etc.),
acting and other fields this can be seen in terms of organisational
membership (eg http://www.equity.org.uk/ab</t>
  </si>
  <si>
    <t>authorName</t>
  </si>
  <si>
    <t xml:space="preserve">We say in http://schema.org/docs/datamodel.html
"We also expect that often, where we expect a property value of type Person, Place, Organization or some other subClassOf Thing, we will get a text string. In the spirit of "some data is better than none", we will accept this markup and do the best we can."
this is often seen with 'author' or 'creator' taking string values instead of being a 'name' of a 'Person'.
I suggest we consider adding an authorName property on creative work that is designed to be a less heuristic way of doing this, while still keeping markup light. We could then say (I guess the mapping would be property by property) that "creator: some string" maps to "creatorName: some string".
</t>
  </si>
  <si>
    <t xml:space="preserve">#### new comment by 317113 ####
I can't say I like the idea very much. Having author or creator supply a simple string is a reasonable first-step approach for publishers to take on the road towards fuller entities.
Accepting the literals as a consumer, but providing feedback from tools like Google's structured data testing tool or linter.structured-data.org that really a Person or Organization is expected (and guiding publishers gently towards author -&gt; Person -&gt; name), helps lead publishers to the realization that they can then drop in a url or sameAs or @resource and start building linked data.
#### new comment by 170265 ####
So at Google we are working to improve our Rich Snippets documentation, and we have a few examples that use the short form. In some cases it is hard to justify adding a load more explicit markup to add an entity, a type, a URI etc etc. instead of just author=johndoe, but it still doesn't feel right that examples are encouraging semi-compliant usage...
</t>
  </si>
  <si>
    <t>(offtopicish) should rdfa, microdata parser toolkits extract @alt?</t>
  </si>
  <si>
    <t xml:space="preserve">Recording a spin-off question from https://github.com/rvguha/schemaorg/issues/158 - 
"We might also want to consider whether Microdata and RDFa parsers should be extracting the alt text as an extra/service, but that's another issue."
</t>
  </si>
  <si>
    <t xml:space="preserve">#### new comment by 46296 ####
I can understand the motivation for this, but both RDFa and Microdata take `@src` as the object value of `@property`, or `@itemprop`.
#### new comment by 170265 ####
How about schema.org/alt as a property value of the thing with that URL?
#### new comment by 77741 ####
Are you proposing a non-standard extension for parsers, or to request this addition upstream in the official specs of RDFa and MD? I know the RDFa WG is closed now so I'm not sure it makes sense or would even be possible. Moreover, it would complicate the processing steps quite a bit.
What triples would you expect from:
```
&lt;img alt="Fall of Man cover art" src="videogame.jpg" /&gt;
```
#### new comment by 170265 ####
I was thinking out loud, @scor, but yes this could be propagated into the core specs or left as an added value non-standard flag within tools. The idea is to reduce the need to keep dropping back to the underlying HTML page to get things that weren't extracted as triples.
</t>
  </si>
  <si>
    <t>Make the telephone property more structured (not just Text)</t>
  </si>
  <si>
    <t xml:space="preserve">#### new comment by 170265 ####
Thanks. It would be good to encourage machine-friendly numbers. And of course there is the question of which standard(s) to reference. 
```
 *** THINKING OUT LOUD ***
```
e.g. http://en.wikipedia.org/wiki/Microsoft_telephone_number_format#Format_comparison_with_E.123 notes a useful Microsoft variant on E.123 that permits area codes in parens, balancing human and machine readability.
```
+31 42 1123 4567
vs 
(042) 1123 4567
vs  
+31 (42) 1123 4567
```
For Microdata and RDFa we have possibility for human and machine versions to differ slightly, e.g.
```
&lt;span itemprop="telephone" content="+31 42 1123 4567"&gt;(042) 1123 4567&lt;/span&gt;
 ...whereas &lt;span itemprop="telephone"&gt;+31 (42) 1123 4567&lt;/span&gt; could potentially serve both purposes. Note that spaces are used for readability here, which becomes an issue when we look at URIs:
```
The other axis to explore is using a URI scheme, presumably https://tools.ietf.org/html/rfc3966 ("The tel URI for Telephone Numbers"). Which now I look at it does have some specific guidance on HTML:
```
   """8.  Usage of Telephone URIs in HTML
   Links using the "tel" URI SHOULD enclose the telephone number so that
   users can easily predict the action taken when following the link
   Dial &lt;a href="tel:+1-212-555-0101"&gt;+1-212-555-0101&lt;/a&gt; for
   assistance.
   instead of
   Dial &lt;a href="tel:+1-212-555-0101"&gt;this number&lt;/a&gt; for assistance.
   On a public HTML page, the telephone number in the URI SHOULD always
   be in the global form, even if the text of the link uses some local
   format:
   Telephone (if dialling in the United States):
     &lt;a href="tel:+1-201-555-0111"&gt;(201) 555-0111&lt;/a&gt;
   or even
    For having RFCs read aloud, call &lt;a href="tel:+1-555-438-3732"&gt;1-555-IETF-RFC&lt;/a&gt;."""
Standards, standards. Always too many to choose from.
```
Given that mobile Web usage is on the rise, having phone numbers be actionable links (outside of  
Microdata, RDFa, JSON-LD concerns) presumably makes a lot of sense.  I am not familiar enough
with the options/issues to have much to say yet but the request seems perfectly reasonable. I hope
others can share what they know under this tracking issue. We should consider the accessibility 
aspects too for example. There is also a newish _input_ type for 'tel' in HTML5, e.g. 
http://www.w3.org/TR/html-markup/input.tel.html  
https://developers.whatwg.org/states-of-the-type-attribute.html#telephone-state-(type=tel) ... I don't 
know how much the W3C and WHATWG flavours of this differ, but that WHATWG doc notes "Unlike 
the URL and E-mail types, the Telephone type does not enforce a particular syntax. This is intentional; 
in practice, telephone number fields tend to be free-form fields, because there are a wide variety of 
valid phone numbers."
Considering the RFC-3966 approach combined with the Microsoft variant of E.123, here's some text from the RFC:
"""5.1.1.  Separators in Phone Numbers
   Phone numbers MAY contain visual separators.  Visual separators
   ('visual-separator') merely aid readability and are not used for URI
   comparison or placing a call.
   Although it complicates comparisons, this specification retains
   visual separators in order to follow the spirit of RFC 2396
   [RFC2396], which remarks that "A URI often needs to be remembered by
   people, and it is easier for people to remember a URI when it
   consists of meaningful components".  Also, ISBN URNs documented in
   RFC 3187 [RFC3187] use visual separators in a manner similar to this
   specification.
   However, even though ITU-T E.123 [E.123] recommends the use of space
   characters as visual separators in printed telephone numbers, "tel"
   URIs MUST NOT use spaces in visual separators to avoid excessive
   escaping."""
This suggests a verbose strawman design:
```
&lt;div itemscope itemtype="http://schema.org/Restaurant"&gt;
  Call &lt;a itemprop="telephone" content="tel:+1(555)34851234" href="tel:+1(555)34851234"&gt;(555)3485 1234&lt;/a&gt; to book
&lt;/div&gt;
```
1. tel: URIs are used in href for normal actionable hyperlinks
2. We permit (area) codes in parens for the actual property value, currently in @content
3. a slightly more human friendly variant is used as anchor text
This seems nuts - we have versions of the number in 3 places.  Looking at WHATWG's HTML5 Microdata  text, https://html.spec.whatwg.org/multipage/microdata.html#values  "If the element is an a, area, or link element  The value is the absolute URL that results from resolving the value of the element's href attribute"
That suggests 
```
&lt;div itemscope itemtype="http://schema.org/Restaurant"&gt;
  Call &lt;a itemprop="telephone" href="tel:+1(555)34851234"&gt;(555)3485 1234&lt;/a&gt; to book
&lt;/div&gt;
```
... ought to be fine. Trying it in http://www.w3.org/2012/pyMicrodata/#distill_by_input shows it seems to work:
```
_:_9e0d9e69-39e8-4aad-bf5c-c23ce92ed3f1 &lt;http://schema.org/telephone&gt; &lt;tel:+1(555)34851234&gt; .
_:_9e0d9e69-39e8-4aad-bf5c-c23ce92ed3f1 &lt;http://www.w3.org/1999/02/22-rdf-syntax-ns#type&gt;    
 &lt;http://schema.org/Restaurant&gt; .
```
If this is the way to go, the impact on schema.org would be minimal: an example or two, + allowing URL values on 'telephone'.  I doubt we want to subtype URL for different URI/URL schemas (but I've been wrong before...).
#### new comment by 6901294 ####
+1 for [`tel` URIs](http://tools.ietf.org/html/rfc3966).
@danbri: (because I saw it mentioned here) please note that in Microdata (as well as plain HTML5) the `content` attribute can only be used on `meta` elements. → https://github.com/rvguha/schemaorg/issues/184
&gt; For Microdata and RDFa we have possibility for human and machine versions to differ slightly, e.g.
&gt; 
&gt; ```
&gt; &lt;span itemprop="telephone" content="+31 42 1123 4567"&gt;(042) 1123 4567&lt;/span&gt;
&gt; ```
&lt;!-- --&gt;
&gt; This suggests a verbose strawman design:
&gt; 
&gt; ```
&gt; &lt;div itemscope itemtype="http://schema.org/Restaurant"&gt;
&gt;   Call &lt;a itemprop="telephone" content="tel:+1(555)34851234" href="tel:+1(555)34851234"&gt;(555)3485 1234&lt;/a&gt; to book
&gt; &lt;/div&gt;
&gt; ```
&lt;!-- --&gt;
&gt; We permit (area) codes in parens for the actual property value, currently in `@content`
#### new comment by 50891 ####
`@content` does not have these restrictions in RDFa: http://www.w3.org/TR/rdfa-syntax/#A-content
&gt; If some displayed text is different from the actual 'value' it represents, a more precise value can be added using `@content`. A value can also optionally be typed using `@datatype`
#### new comment by 10561816 ####
+1 on this suggestion and surprised its not already part of schema.org
@danbri any movement on this? The thread seems to have gone quiet.
Would `Telephone` be a sublcass of `Thing` &gt; `Intangible` &gt; `StructuredValue` or a `DataType` in its own right (like `URL` is)?
#### new comment by 317113 ####
@cp5w I don't think we need a schema:Telephone type, we would just want to add "URL" to rangeIncludes for the schema:telephone property and adjust existing examples / add some examples.
+1 for adding URL to the range of schema:telephone so that tel: URIs are explicitly supported and encouraged. (I'm already using them, and occasionally even naughty ones that include a space which then raises an exception in Python rdflib... such is the dirty, dirty nature of the web.)
#### new comment by 671238 ####
+1 for adding URL to the range of schema:telephone so that tel: URIs are explicitly supported 
#### new comment by 13315406 ####
+1
If applied, recommend adjusting at least one of the current examples to show this.
eg.
From:
``` html
  &lt;span property="telephone"&gt;(425) 123-4567&lt;/span&gt;
  &lt;a href="mailto:jane-doe@xyz.edu" property="email"&gt;
```
To:
``` html
  &lt;a href="tel:+1-425-123-4567" property="telephone"&gt;(425) 123-4567&lt;/a&gt;
  &lt;a href="mailto:jane-doe@xyz.edu" property="email"&gt;
```
#### new comment by 77741 ####
+1 on adjusting the example and allowing URL as range for telephone. Created pull request https://github.com/schemaorg/schemaorg/pull/757
#### new comment by 6901294 ####
The suggestion to add `URL` to the expected range (for using `tel` URIs) got a few +1s here. The PR #757 contains the needed changes.
Is there anything that needs to be done before this could be committed?
#### new comment by 170265 ####
@unor this seems sensible - but I think my comment in the associated issue remains underexplored:
&gt; Do we know what browsers (desktop, mobile) do with phone numbers? let's check as rdfa/microdata markup on links is relevant there...
(also note to self, don't lazily merge the PR as it'll change an old branch)
#### new comment by 6901294 ####
@danbri Can you clarify what you mean? 
Authors that currently use `tel` URIs and make use of Schema.org’s `telephone` property typically would have markup like:
```html
&lt;a href="tel:+0-123"&gt;&lt;span property="telephone"&gt;(0) 123&lt;/span&gt;&lt;/a&gt;
```
When these authors switch to a URL value, they would have something like:
```html
&lt;a property="telephone" href="tel:+0-123"&gt;(0) 123&lt;/a&gt;
```
So nothing about what user agents do should change here (`property`/`itemprop` don’t affect how the hyperlink works, bugs aside).
Or do you mean authors that start using hyperlinks because URL becomes an expected value, but who might not be aware how `tel` hyperlinks work for their users (i.e., opening a suitable phone client, which is typically installed on mobile devices, but not on desktop devices)? I would prefer to let this be the author’s responsibility.  
Maybe we should show an example that uses text, an example that uses `a`, and an example that uses `link`? So as not to imply that authors *should* use `a`.
#### new comment by 986438 ####
As a reference, here is what Skype URI looks like
`&lt;a href="skype:echo123?call"&gt;Call the Skype Echo / Sound Test Service&lt;/a&gt;`
https://msdn.microsoft.com/library/office/dn745878
https://msdn.microsoft.com/en-us/library/office/dn745882
#### new comment by 986438 ####
@danbri Firefox has several tests for the TEL URI as shown here: https://github.com/mozilla/gecko-dev/search?utf8=%E2%9C%93&amp;q=%22tel%3A%22
Telephone URL protocol defined here: https://www.ietf.org/rfc/rfc2806.txt
Firefox's JS handler is coded here: https://github.com/mozilla/gecko-dev/blob/86897859913403b68829dbf9a154f5a87c4b0638/b2g/components/TelProtocolHandler.js
( WHATWG also has a telephone state....hmm, didn't know that: https://html.spec.whatwg.org/multipage/forms.html#telephone-state-(type=tel) )
#### new comment by 536250 ####
+1 for **not** introducing a `Telephone` datatype, a URL with `tel:` scheme is all we need
</t>
  </si>
  <si>
    <t>An example for 'duration' syntax is needed</t>
  </si>
  <si>
    <t>Meta bug for expressivity and syntax issues around opening/closing hours</t>
  </si>
  <si>
    <t xml:space="preserve">Schema.org has several mechanisms related to opening / closing hours; these have expressivity gaps and other inclarities. Let's collect those here, with details in other related bugs if needed.
Brief overview:
Opening Hours
1. http://schema.org/openingHours the informal domain-specific language for common cases
2. http://schema.org/openingHoursSpecification (a property) + http://schema.org/OpeningHoursSpecification (a type, expected value of the property).
There is also the Event type. Although there was an earlier proposal, currently each event is described individually (i.e. there is no framework for repeated events). http://schema.org/Event says,
"An event happening at a certain time and location, such as a concert, lecture, or festival. Ticketing information may be added via the 'offers' property. Repeated events may be structured as separate Event objects."
Interactions? Should 'openingHours' be qualified with 'typical, usual', so that it can be over-ridden? Do we have a convention for treating all opening hours given in the same document/page/graph as together providing an overview of opening times? How can exceptions be recorded? How can closed-all-day situations be represented? Does the micro-language for openingHours tolerate a mix of case (mo vs MO)? Are 3-letter day codes acceptable? (Mon/MON/mon, ...).
See also: Museum-related notes, https://docs.google.com/a/danbri.org/document/d/1at0hgbzZIYDppgGudm0EHSV6vpc6OIv_YDAiydWg6aw/edit
</t>
  </si>
  <si>
    <t xml:space="preserve">#### new comment by 170265 ####
See also https://github.com/schemaorg/schemaorg/issues/372
#### new comment by 170265 ####
Postponing til post-gozer.
#### new comment by 986504 ####
Hi there,
I think it would be great having something like this:
    TimeTable (instead of openingHours)
        year (???);
        month (the opening and closing time can be seasonal?! Maybe not so usual)
        dayOfWeek (specifying the day can be important because it can be different for one or another day)
        startTime (for openings for a LocalBusiness or starting a work shift for a Person)
        endTime (for closing for a LocalBusiness or ending a work shift for a Person)
        breakPeriod (could be a time hour for lunch (or maybe a day, a month, holiday or vacation period?!)).
Just a though, I can't say if something like this could be implemented.
:-)
</t>
  </si>
  <si>
    <t>Some Microdata examples use a 'content' attribute for 'span'</t>
  </si>
  <si>
    <t xml:space="preserve">(Coming from this Stack Overflow question: [HTML5 microdata: span content?](http://stackoverflow.com/q/27088904/1591669))
http://schema.org/Book contains Microdata examples containing
```
&lt;span itemprop="price" content="6.99"&gt;$6.99&lt;/span&gt;
&lt;span itemprop="inLanguage" content="en"&gt;English-language&lt;/span&gt;
&lt;span itemprop="name" content="Tolkien, J. R. R. (John Ronald Reuel)"&gt;J. R. R. Tolkien&lt;/span&gt;
```
But a `span` element can’t have a `content` attribute in Microdata (contrary to RDFa).
</t>
  </si>
  <si>
    <t xml:space="preserve">#### new comment by 170265 ####
We should also add a FAQ or Wiki page explaining the confusing situation w.r.t. @content in Microdata vs RDFa, and meta element in &lt;body&gt; in HTML5 vs earlier HTML versions.
#### new comment by 6901294 ####
(I fixed the mentioned cases in https://github.com/schemaorg/schemaorg/issues/552)
We should also adjust the usage guideline on [`price`](http://schema.org/price):
&gt; Note that both RDFa and Microdata syntax allow the use of a "content=" attribute for publishing simple machine-readable values alongside more human-friendly formatting. 
If this should be kept, maybe something like (changes in bold):
&gt; Note that both RDFa **(on any element)** and Microdata **(only on `meta` elements)** syntax allow the use of a `content=` attribute for publishing simple machine-readable values alongside more human-friendly formatting. 
#### new comment by 6901294 ####
Here is a PR that fixes this in two more examples: #1102
#### new comment by 170265 ####
Looks like we have a lot of these (via "grep itemprop examples.txt | grep content"). Perhaps there's a case to have @content in Microdata? /cc @chaals 
#### new comment by 46296 ####
It would be useful, but seems to miss the point of Microdata being simple. There's always RDFa for being precise. But, if the community agrees, I'd support adding @content to Microdata. Note that the HTML validator may continue to reject this, as it is now allowed because of special rules for RDFa, so HTML 5.1 May need to include it to be valid Microdata. Given that it seems to be in general use, it should get past the hixie filter. 
</t>
  </si>
  <si>
    <t>Add to RDFS conventions for see-also-issue-tracker, or see-also-documentation link</t>
  </si>
  <si>
    <t xml:space="preserve">#### new comment by 50891 ####
https://github.com/mozillascience/code-research-object/issues/15#issuecomment-48251905 ..
&gt; The SEON ontologies model much of this domain: http://www.se-on.org/ 
</t>
  </si>
  <si>
    <t>Schema.org terms in examples should be hyperlinked</t>
  </si>
  <si>
    <t xml:space="preserve">Probably. It would be nice to try an example to see how it looks and behaves. But this could give a nice alternate way to navigate across the site.
</t>
  </si>
  <si>
    <t>Every property and enum'd value should have an example attached.</t>
  </si>
  <si>
    <t xml:space="preserve">Although the examples file format uses the word 'TYPE:', it also works on per-property pages. Since we have 100s of examples it is a great pity not to show them to illustrate properties.
(migrated in from https://www.w3.org/2011/webschema/track/issues/28 )
</t>
  </si>
  <si>
    <t xml:space="preserve">#### new comment by 170265 ####
@mfhepp wrote in #407 (a duplicate of this issue),
"""Currently, we have markup examples on Type pages only, like
http://schema.org/Offer
but not on those for properties, like
http://schema.org/deliveryLeadTime
I recommend to add a mechanism for examples on properties pages, too, because it would often be useful to explain the use of a property. Also, for types with many properties (like Offer), the examples given cannot cover all possible properties.
Note: It is understood that this is not always appropriate, because the use of a property may depend on the type it is attached to, but we should have the ability.
What is needed?
Either define a "PROPERTY" keyword for the examples syntax, or allow properties after the TYPE keyword.
Update the template for the properties pages
Update the logic for generating the properties pages
Gradually add examples for relevant properties (I would volunteer to gradually do so for GoodRelations properties)"""
</t>
  </si>
  <si>
    <t>Every example should have a unique ID</t>
  </si>
  <si>
    <t xml:space="preserve">Since we have multiple (potentially independently developed) example files, we should take steps to avoid clash. I propose IDs that are {letters}{numbers}, e.g. main examples might be ex1 ex2 ex3, whereas a separate file of sports examples might be sport1, sport2, etc. 
Without this we have no way to talk about our examples, and no convention for dumping them out into one-per-file representations where they can be consumed more easily, used for testing etc.
</t>
  </si>
  <si>
    <t xml:space="preserve">#### new comment by 170265 ####
e2d07ab addresses the core of this. No UI and most examples don't have IDs. However we can now use this notation:
```
TYPES:  #music-1 MusicAlbum, MusicGroup, MusicRelease, AlbumRelease, StudioAlbum
```
#### new comment by 170265 ####
~/working/sdo/schemaorg/data[(sdo-venkman)0|0] $ grep '#' *examples.txt  | grep TYPES
sdo-music-examples.txt:TYPES:  #music-1 MusicAlbum, MusicGroup, MusicRelease, AlbumRelease, StudioAlbum
sdo-music-examples.txt:TYPES: #music-2 Person, MusicComposition, Organization
sdo-music-examples.txt:TYPES: #music-3 MusicGroup, City, MusicAlbum
sdo-music-examples.txt:TYPES: #music-4  MusicRecording, MusicComposition
sdo-music-examples.txt:TYPES: #music-5 MusicRecording, MusicComposition, PublicationEvent, MusicRelease
#### new comment by 170265 ####
I've added IDs to all examples in the extra data/*examples.txt files. Still need to do the main bulk.
e.g. http://sdo-venkman.appspot.com/VideoGame#games-4
#### new comment by 170265 ####
See also @gkellogg 's linter work,  e.g. in https://github.com/schemaorg/schemaorg/issues/53 
e.g. https://github.com/structured-data/linter/blob/master/Rakefile#L37 https://github.com/structured-data/linter/blob/master/script/parse could use these identifiers.
#### new comment by 170265 ####
I added a few more in the last release (yesterday's sdo-ganymede / v2.1). However there are still a ton to do in data/examples.txt.
</t>
  </si>
  <si>
    <t>Clarifying and formalizing PropertyValueSpecification to allow options</t>
  </si>
  <si>
    <t xml:space="preserve">#### new comment by 693738 ####
Github removed the examples on script tags, so I'm adding it back here as plain/text.
[0]
{
  "@context": "http://schema.org/",
  "@type": "WebSite",
  "url": "http://www.cars.com/",
  "potentialAction": {
    "@type": "SearchAction",
    "target": "http://www.cars.com/ford/{model}",
    "query": {
      "@type": "Car",
      "model-input" : {
        "@type": "PropertyValueSpecification", 
        "valueRequired": true,
        "valueName": "model",
        "valueOptions": [{
            "@type" : "ProductModel",
            "@id" : "focus", 
            "name" : "Ford Focus"
          }, {
            "@type" : "ProductModel", 
            "@id" : "escape", 
            "name" : "Ford Escape"
        }]
      }
    }
  }
}
[1] https://www.w3.org/wiki/images/1/10/PotentialActionsApril11.pdf
[2]
It should also be noted that ifoth a property and its -input annotation are present, the value of the un-annotated propertyshould be treated as the allowed options for input (similar to &lt;select&gt;&lt;option&gt; in HTML) unless the Input indicates that the value is also readonly, in which
[3]
target template expands to things like:
http://www.eventbrite.com/events/123/rsvp?response=yes
http://www.eventbrite.com/events/123/rsvp?response=nope
{
  "@context": "http://schema.org/",
  "@type": "Event",
  "potentialAction": {
    "@type": "RsvpAction",
    "target": "http://www.eventbrite.com/response={response}",
    "rsvpResponse-input" : {
      "@type": "PropertyValueSpecification", 
      "valueRequired": true,
      "valueName": "response",
      "valueOptions": [{
          "@type" : "RsvpAttedanceYes",
          "@id" : "yes", 
          "name" : "Yep, I'm coming"
        }, {
          "@type" : "RsvpAttedanceNo", 
          "@id" : "nope", 
          "name" : "Nope, buzy"
      }]
    }
}
#### new comment by 170265 ####
@samuelgoto  - still interested on this?
#### new comment by 170265 ####
After checking with @samuelgoto, I'm moving this to a post-gozer release. It is still worth pursuing, but not worth slowing down this release on.
#### new comment by 3696477 ####
All sites using this for search action are now broken today. I've checked 15 of them. All broken. Worked before. Err at least google developer's testing tool says so.
#### new comment by 671238 ####
@inetbiz What do you mean by "broken"? And which sites are you referring to?
#### new comment by 693738 ####
Can you send me a concrete example where it is "broken"?
On Mon, Jun 22, 2015 at 12:59 AM, Martin Hepp notifications@github.com
wrote:
&gt; @inetbiz https://github.com/inetbiz What do you mean by "broken"? And
&gt; which sites are you referring to?
&gt; 
&gt; —
&gt; Reply to this email directly or view it on GitHub
&gt; https://github.com/schemaorg/schemaorg/issues/176#issuecomment-114034197
&gt; .
## 
f u cn rd ths u cn b a gd prgmr !
#### new comment by 3696477 ####
@mfhepp and @samuelgoto https://plus.google.com/+JustinasKundrotas/posts/BM8fASyo666
#### new comment by 170265 ####
That's a Google problem not a schema.org one. Let's follow up the Google issue in the g+ post.
@samuelgoto - where are we with the options discussion?
</t>
  </si>
  <si>
    <t>No subtype need redeclare domainIncludes, rangeIncludes of its parents.</t>
  </si>
  <si>
    <t xml:space="preserve">For legacy/implementation reasons, we had a lot of redundancy around the TV/Radio Series area. Such hacks are no longer needed, and we are cleaning out unnecessary domainIncludes and rangeIncludes triples from the RDFS.
However as Tom Marsh points out ("TVSeries still has endDate") in the Series discussion (http://lists.w3.org/Archives/Public/public-vocabs/2014Nov/ ... post yet to be archived) it is too easy to miss these. This issue tracks the need (a) for unit tests against the RDFS, (b) to pass them. Let's leave the issue open until we're happy with both.
</t>
  </si>
  <si>
    <t xml:space="preserve">#### new comment by 170265 ####
I've committed two new tests (via the videogamesseries branch as this is part of that work). The tests check domainIncludes and rangeIncludes, based on SPARQL that looks like this:
SELECT ?prop ?c1 ?c2  WHERE { 
?prop http://schema.org/domainIncludes ?c1 .
?prop http://schema.org/domainIncludes ?c2 .
?c1 rdfs:subClassOf ?c2 .
FILTER (?c1 != ?c2) .
}
I tried using rdfs:subClassOf (i.e. SPARQL 1.1 property paths) with no success (or at least very confusing results) so let's proceed with a single level of hierarchy for now.
As always the unit tests can be run on commandline. They require Python rdflib to be installed. I have marked the two tests as expected to fail, for now.
Current output (debug columns are the variables from the queries: ?prop, ?c1, ?c2) :
1) domainIncludes:
test_needlessDomainIncludes (test_graphs.SDOGraphSetupTestCase) ... INFO:test_graphs:(rdflib.term.URIRef(u'http://schema.org/alternateName'), rdflib.term.URIRef(u'http://schema.org/MedicalEntity'), rdflib.term.URIRef(u'http://schema.org/Thing'))
INFO:test_graphs:(rdflib.term.URIRef(u'http://schema.org/endDate'), rdflib.term.URIRef(u'http://schema.org/TVSeason'), rdflib.term.URIRef(u'http://schema.org/Season'))
INFO:test_graphs:(rdflib.term.URIRef(u'http://schema.org/endDate'), rdflib.term.URIRef(u'http://schema.org/TVSeries'), rdflib.term.URIRef(u'http://schema.org/Series'))
INFO:test_graphs:(rdflib.term.URIRef(u'http://schema.org/episode'), rdflib.term.URIRef(u'http://schema.org/TVSeason'), rdflib.term.URIRef(u'http://schema.org/Season'))
INFO:test_graphs:(rdflib.term.URIRef(u'http://schema.org/episode'), rdflib.term.URIRef(u'http://schema.org/RadioSeason'), rdflib.term.URIRef(u'http://schema.org/Season'))
INFO:test_graphs:(rdflib.term.URIRef(u'http://schema.org/episodes'), rdflib.term.URIRef(u'http://schema.org/TVSeason'), rdflib.term.URIRef(u'http://schema.org/Season'))
INFO:test_graphs:(rdflib.term.URIRef(u'http://schema.org/episodes'), rdflib.term.URIRef(u'http://schema.org/RadioSeason'), rdflib.term.URIRef(u'http://schema.org/Season'))
INFO:test_graphs:(rdflib.term.URIRef(u'http://schema.org/interactionCount'), rdflib.term.URIRef(u'http://schema.org/MediaObject'), rdflib.term.URIRef(u'http://schema.org/CreativeWork'))
INFO:test_graphs:(rdflib.term.URIRef(u'http://schema.org/numberOfEpisodes'), rdflib.term.URIRef(u'http://schema.org/TVSeason'), rdflib.term.URIRef(u'http://schema.org/Season'))
INFO:test_graphs:(rdflib.term.URIRef(u'http://schema.org/numberOfEpisodes'), rdflib.term.URIRef(u'http://schema.org/RadioSeason'), rdflib.term.URIRef(u'http://schema.org/Season'))
INFO:test_graphs:(rdflib.term.URIRef(u'http://schema.org/offers'), rdflib.term.URIRef(u'http://schema.org/MediaObject'), rdflib.term.URIRef(u'http://schema.org/CreativeWork'))
INFO:test_graphs:(rdflib.term.URIRef(u'http://schema.org/productionCompany'), rdflib.term.URIRef(u'http://schema.org/VideoObject'), rdflib.term.URIRef(u'http://schema.org/MediaObject'))
INFO:test_graphs:(rdflib.term.URIRef(u'http://schema.org/productionCompany'), rdflib.term.URIRef(u'http://schema.org/RadioEpisode'), rdflib.term.URIRef(u'http://schema.org/Episode'))
INFO:test_graphs:(rdflib.term.URIRef(u'http://schema.org/scheduledTime'), rdflib.term.URIRef(u'http://schema.org/ReserveAction'), rdflib.term.URIRef(u'http://schema.org/PlanAction'))
INFO:test_graphs:(rdflib.term.URIRef(u'http://schema.org/seasonNumber'), rdflib.term.URIRef(u'http://schema.org/TVSeason'), rdflib.term.URIRef(u'http://schema.org/Season'))
INFO:test_graphs:(rdflib.term.URIRef(u'http://schema.org/trailer'), rdflib.term.URIRef(u'http://schema.org/RadioEpisode'), rdflib.term.URIRef(u'http://schema.org/Episode'))
INFO:test_graphs:(rdflib.term.URIRef(u'http://schema.org/trailer'), rdflib.term.URIRef(u'http://schema.org/RadioSeason'), rdflib.term.URIRef(u'http://schema.org/Season'))
2) rangeIncludes
test_needlessRangeIncludes (test_graphs.SDOGraphSetupTestCase) ... INFO:test_graphs:(rdflib.term.URIRef(u'http://schema.org/memoryRequirements'), rdflib.term.URIRef(u'http://schema.org/URL'), rdflib.term.URIRef(u'http://schema.org/Text'))
INFO:test_graphs:(rdflib.term.URIRef(u'http://schema.org/releaseNotes'), rdflib.term.URIRef(u'http://schema.org/URL'), rdflib.term.URIRef(u'http://schema.org/Text'))
INFO:test_graphs:(rdflib.term.URIRef(u'http://schema.org/warning'), rdflib.term.URIRef(u'http://schema.org/URL'), rdflib.term.URIRef(u'http://schema.org/Text'))
INFO:test_graphs:(rdflib.term.URIRef(u'http://schema.org/sport'), rdflib.term.URIRef(u'http://schema.org/URL'), rdflib.term.URIRef(u'http://schema.org/Text'))
INFO:test_graphs:(rdflib.term.URIRef(u'http://schema.org/applicationSubCategory'), rdflib.term.URIRef(u'http://schema.org/URL'), rdflib.term.URIRef(u'http://schema.org/Text'))
INFO:test_graphs:(rdflib.term.URIRef(u'http://schema.org/requirements'), rdflib.term.URIRef(u'http://schema.org/URL'), rdflib.term.URIRef(u'http://schema.org/Text'))
INFO:test_graphs:(rdflib.term.URIRef(u'http://schema.org/gamePlatform'), rdflib.term.URIRef(u'http://schema.org/URL'), rdflib.term.URIRef(u'http://schema.org/Text'))
INFO:test_graphs:(rdflib.term.URIRef(u'http://schema.org/roleName'), rdflib.term.URIRef(u'http://schema.org/URL'), rdflib.term.URIRef(u'http://schema.org/Text'))
INFO:test_graphs:(rdflib.term.URIRef(u'http://schema.org/acceptsReservations'), rdflib.term.URIRef(u'http://schema.org/URL'), rdflib.term.URIRef(u'http://schema.org/Text'))
INFO:test_graphs:(rdflib.term.URIRef(u'http://schema.org/menu'), rdflib.term.URIRef(u'http://schema.org/URL'), rdflib.term.URIRef(u'http://schema.org/Text'))
INFO:test_graphs:(rdflib.term.URIRef(u'http://schema.org/applicationCategory'), rdflib.term.URIRef(u'http://schema.org/URL'), rdflib.term.URIRef(u'http://schema.org/Text'))
INFO:test_graphs:(rdflib.term.URIRef(u'http://schema.org/namedPosition'), rdflib.term.URIRef(u'http://schema.org/URL'), rdflib.term.URIRef(u'http://schema.org/Text'))
INFO:test_graphs:(rdflib.term.URIRef(u'http://schema.org/storageRequirements'), rdflib.term.URIRef(u'http://schema.org/URL'), rdflib.term.URIRef(u'http://schema.org/Text'))
INFO:test_graphs:(rdflib.term.URIRef(u'http://schema.org/ticketToken'), rdflib.term.URIRef(u'http://schema.org/URL'), rdflib.term.URIRef(u'http://schema.org/Text'))
INFO:test_graphs:(rdflib.term.URIRef(u'http://schema.org/featureList'), rdflib.term.URIRef(u'http://schema.org/URL'), rdflib.term.URIRef(u'http://schema.org/Text'))
INFO:test_graphs:(rdflib.term.URIRef(u'http://schema.org/branch'), rdflib.term.URIRef(u'http://schema.org/Nerve'), rdflib.term.URIRef(u'http://schema.org/AnatomicalStructure'))
#### new comment by 170265 ####
Let's deal with domainIncludes first:
alternateName MedicalEntity Thing
endDate TVSeason Season
endDate TVSeries Series
episode TVSeason Season
episode RadioSeason Season
episodes TVSeason Season
episodes RadioSeason Season
interactionCount MediaObject CreativeWork
numberOfEpisodes TVSeason Season
numberOfEpisodes RadioSeason Season
offers MediaObject CreativeWork
productionCompany VideoObject MediaObject
productionCompany RadioEpisode Episode
scheduledTime ReserveAction PlanAction
seasonNumber TVSeason Season
trailer RadioEpisode Episode
trailer RadioSeason Season
Apart from MedicalEntity whose alternateName property was promoted to Thing, these are all somewhat media-related and implicated in the VideoGame/Series discussion. Therefore I'll clean them in the sdo-videogameseries work that led to this.
#### new comment by 170265 ####
OK, the tests are now expected to pass, and they do. All redundant triples have been removed from the RDFS. I made a special exception for URL in the test case as we use it idiomatically to suggest "this properties values might be expressed via a URL reference" rather than as a subtype of Text.
#### new comment by 170265 ####
Re-opening as I believe more work needed for cases where ?c1 ?c2 types have one or more intermediate types, I need to dig into the SPARQL more carefully.
#### new comment by 170265 ####
Future work on this is for next milestone.
#### new comment by 170265 ####
See http://dydra.com/danbri/schema-org/query#action-nonaction-types-sharing-a-property for a related sparql example that does work with subClassOf paths, for reference.
```
# Here we try to identify properties that have a domainIncludes association
# to some pair of types, ?action_type and ?non_action_type such that the 
# first type has a subClassOf path to Action, and the second does not.
#
# So far this only works by listing exact possible Action subtypes as filters. 
# see http://www.w3.org/TR/sparql11-query/#propertypaths
SELECT ?aprop ?action_type ?non_action_type 
WHERE 
{ 
  ?aprop 
    &lt;http://schema.org/domainIncludes&gt; ?action_type; 
    &lt;http://schema.org/domainIncludes&gt; ?non_action_type . 
  ?action_type rdfs:subClassOf* &lt;http://schema.org/Action&gt;. # all Action types
  MINUS { ?non_action_type rdfs:subClassOf* &lt;http://schema.org/Action&gt;. } 
  FILTER (?action_type != ?non_action_type) .
}
```
#### new comment by 170265 ####
/cc @RichardWallis - discussing f2f
</t>
  </si>
  <si>
    <t>itemReviewed inverseOf review</t>
  </si>
  <si>
    <t xml:space="preserve">#### new comment by 170265 ####
One reason for the asymmetry is that we seem more comfortable with properties that take Thing as a value, than those applying to Thing. Not really logical but seems to fit with people's intuition.
#### new comment by 170265 ####
Postponing until after sdo-gozer. Nothing to be too embarrassed about here, and attention needed elsewhere.
</t>
  </si>
  <si>
    <t>Suggested addition of 'utensils' to Recipe</t>
  </si>
  <si>
    <t xml:space="preserve">http://schema.org/Recipe
https://twitter.com/LeonieWatson/status/532499760905994240
</t>
  </si>
  <si>
    <t xml:space="preserve">#### new comment by 3501033 ####
Suggested definition...
Property: utensil
Expected type: text
Description: A tool or implement used to make the recipe. For example a wooden spoon, mixing bowl or food processor.
#### new comment by 15152148 ####
I could see marking up utensils as potentially interesting for one following a recipe, as it allows gathering up of tools before making the dish, or even while making a shopping list. However, I don't often see recipe sites highlight utensils in their descriptions, and more often than not they gloss over the specific utensils. I also cannot imagine searching for a recipe based on the utensils required to make it. "Show me a recipe for red velvet cake that uses a mixing bowl" seems unlikely. There is furthermore a potential source of confusion for the publishers wrt annotation granularity -- if you mention the mixing bowl and wooden spoon, do you also need to mention the butter knife and spatula?
On the other hand, macro-utensils such as crock-pot, oven, barbecue, etc, are certainly things that recipe sites highlight and make searchable. We could either restrict this to cooking implements or re-cast the property as "cooking method".
#### new comment by 4692272 ####
The property http://schema.org/cookingMethod already exists. Perhaps we create an enumerated list for common things like slow cookers, grilling, etc.
#### new comment by 4714748 ####
Not sure that an enumerated list will help a lot, since many people actually hack around what the recipe says. I think the use case for utensils is real, but I am not sure how big it is. Kids, people who need explicit instruction to prepare, people who have a very limited kitchen and wonder what they _can_ make…
In particular, things you _can't_ do with your fingers, or something you already have, might be important. So a grater, lemon zester, or masher are useful things to know you will need.
#### new comment by 671238 ####
Can't we simply handle this with additionalProperty allowed on Recipe as long as there is no major consumer of more standardized / structured data?
Martin
&gt; On 02 Dec 2015, at 06:23, chaals notifications@github.com wrote:
&gt; 
&gt; Not sure that an enumerated list will help a lot, since many people actually hack around what the recipe says. I think the use case for utensils is real, but I am not sure how big it is. Kids, people who need explicit instruction to prepare, people who have a very limited kitchen and wonder what they can make…
&gt; 
&gt; In particular, things you can't do with your fingers, or something you already have, might be important. So a grater, lemon zester, or masher are useful things to know you will need.
&gt; 
&gt; —
&gt; Reply to this email directly or view it on GitHub.
</t>
  </si>
  <si>
    <t>tests/test_graphs.py should test supercededBy and inverseOf don't point to same thing</t>
  </si>
  <si>
    <t xml:space="preserve">We've fixed bugs recently in which inverseOf and supercededBy link some url to itself. This is easy to test with, see tests/test_graphs.py for similar cases handled via SPARQL.
This would be a great thing to have contributed btw. Just sayin' !
(Otherwise I'll get to it eventually :)
</t>
  </si>
  <si>
    <t>Add mappings from music (proposal) to music ontology</t>
  </si>
  <si>
    <t xml:space="preserve">Raw materials are in this thread: http://lists.w3.org/Archives/Public/public-vocabs/2014Jul/0002.html
I'll do this when merging this into schema.rdfa
/cc @vholland 
</t>
  </si>
  <si>
    <t xml:space="preserve">#### new comment by 170265 ####
This indirectly addresses "It would have been helpful to point to information on how this proposal
relates to MusicBrainz.", to the extent that the MusicBrainz and Music Ontology vocabularies were developed in collaboration.
http://lists.w3.org/Archives/Public/public-vocabs/2014Sep/0293.html
#### new comment by 170265 ####
Let's get this done and blog about it at same time.
#### new comment by 170265 ####
Postponing - needs careful comparison of lots of definitions. Volunteers welcome to jump in :)
</t>
  </si>
  <si>
    <t>properly relate Product and Service (ProductOrService)</t>
  </si>
  <si>
    <t xml:space="preserve">#### new comment by 876431 ####
I would also suggest coordinating it with @msporny's work on: https://web-payments.org/specs/source/vocabs/commerce.html (I mentioned some possible issues in http://lists.w3.org/Archives/Public/public-webpayments/2014Jan/0019.html)
&gt; I guess one may just need to specify types as:
&gt; { "@type": ["payswarm:Asset", "schema:Product"] }
&gt; { "@type": ["payswarm:Listing", "schema:Offer"] }
&gt; 
&gt; At the same time
&gt; - payswarm:Listing uses payswarm:asset to link to payswarm:Asset
&gt; - schema:Offer uses schema:itemOffered to link to schema:Product
&gt; 
&gt; also:
&gt; - payswarm:assetProvider and schema:seller
#### new comment by 876431 ####
maybe also feedback from @tantek about possibilities for compatibility with http://microformats.org/wiki/h-product could come of help?
#### new comment by 108611 ####
Thanks for the heads-up @elf-pavlik. I think we're going to try and re-use as much of schema.org as we can for the core terms used in the Web Payments and Credentials work. We will likely extend schema.org for mechanisms that are required by the Web Payments stuff, but don't make sense wrt. being integrated in schema.org. Unfortunately, we don't have the bandwidth to coordinate at the moment, so the schema.org folks should feel free to plod ahead and we'll eventually catch up w/ the vocabulary and make some change/extension proposals.
#### new comment by 876431 ####
Thanks for chiming in @msporny! @mfhepp web-payments uses term **pay:Asset** which IMO closely matches **gr:ProductOrService**, maybe we could introduce **schema:Asset** as super type of _schema:Product_ and _schema:Service_?
&gt; An asset describes a particular item that is provided as a part of a commercial transaction. It is usually an item that can be accessed or acquired on the basis of a sale or rental under the terms of a particular license. Examples of assets include web pages, crowd-funded loans or grants, music files, video streams, use of virtual machines by the hour, 3D printer files for on-demand manufacturing, radio spectrum and many other items that are capable of being transacted.
#### new comment by 317113 ####
Or just align pay:Asset directly with schema:Product.
#### new comment by 876431 ####
@dbs how does it help with accommodating schema:Service? to my understanding if we had schema:ProductOrService web payments could just reuse it. Since we don't, i find _schema:Asset_ name shorter and nicer then _schema:ProductOrService_. Let's try to compare it side by side
| Schema.org | GoodRelations | WebPayments |
| --- | --- | --- |
| Offer, Demand | Offering | Offer |
| Product, Service | ProductOrService | Asset |
It gets more complex when we look at predicates used to relate those types
| Schema.org | GoodRelations | WebPayments |
| --- | --- | --- |
| itemOffered | includes, includesObject | asset |
IMO in current Schema.org itemOffered on Demand doesn't sound intuitive, as well as Demand for bike repair for most people will on first thought sound like asking for Service not Product.
I also won't even try to get into comparing modeling of prices and payment methods at this moment.
#### new comment by 876431 ####
I also just spotted http://schema.org/BroadcastService (making checklist in original issue and adding it there!)
#### new comment by 317113 ####
@elf-pavlik To requote a key piece of what you already quoted: "For me, this is the reason for rather sticking to the "ProductOrService" notion of schema:Product."
Let's keep it simple, and keep treating schema:Product as the equivalent of gr:ProductOrService, so pay:Asset can be the equivalent of schema:Product... there is no need for additional complexity. Notions of "intuitive" or "most people will on first thought" are hugely subjective and very likely trumped by clear examples.
#### new comment by 876431 ####
:+1:  **clear examples** and documentation elaborating on all those nuances 
currently http://schema.org/Service has no examples and states
&gt; A service provided by an organization, e.g. delivery service, print services, etc.
&gt; [...]
&gt; More specific Types
&gt; - GovernmentService
&gt; - Taxi
http://schema.org/Taxi
&gt; A taxi.
#### new comment by 671238 ####
Note that the differences between GoodRelations and schema.org are only at the level of naming. Conceptually, they are 99% in alignment, with two minor exceptions:
1. There are a few "simpler" constructs in schema.org for which more advanced GR patterns have been added and it is a bit unclear whether the simple ones are deprecated or not. This mainly refers to opening hours, item availability, and price information.
2. The split of gr:Offering in demand and offer will be made in the next service release of GoodRelations, too, same as a few minor differences in domains and ranges (e.g. that eligibleRegions can already include schema:GeoShape in schema.org). 
When I worked on the integration of GoodRelations into schema.org, I already implemented a few things that are still in the queue for GoodRelations, but they will be added there, too.
Martin
---
martin hepp  http://www.heppnetz.de
mhepp@computer.org          @mfhepp
On 21 Sep 2014, at 14:30, ☮ elf Pavlik ☮ notifications@github.com wrote:
&gt; @dbs how does it help with accommodating schema:Service? to my understanding if we had schema:ProductOrService web payments could just reuse it. Since we don't, i find schema:Asset name shorter and nicer then schema:ProductOrService. Let's try to compare it side by side
&gt; 
&gt; Schema.org    GoodRelations   WebPayments
&gt; Offer, Demand Offering    Offer
&gt; Product, Service  ProductOrService    Asset
&gt; It gets more complex when we look at predicates used to relate those types
&gt; 
&gt; Schema.org    GoodRelations   WebPayments
&gt; itemOffered   includes, includesObject    asset
&gt; IMO in current Schema.org itemOffered on Demand doesn't sound intuitive, as well as Demand for bike repair for most people will on first thought sound like asking for Service not Product.
&gt; 
&gt; I also won't even try to get into comparing modeling of prices and payment methods at this moment.
&gt; 
&gt; —
&gt; Reply to this email directly or view it on GitHub.
#### new comment by 671238 ####
I think this is the better option. 
With proper documentation, I think we do not need to touch schema:Product, and we can keep schema:Service for things that are typically unrelated to commercial offers.
IMO, it is not essential to properly relate governmental services etc. with the Agent-Promise-Object-Compensation patterm of GoodRelations in schema.org, even if it theoretically fits into that frame. 
Proper service modeling can be a rat hole, see USDL, UDDL, ...
Martin
---
martin hepp  http://www.heppnetz.de
mhepp@computer.org          @mfhepp
On 21 Sep 2014, at 13:54, Dan Scott notifications@github.com wrote:
&gt; Or just align pay:Asset directly with schema:Product.
&gt; 
&gt; —
&gt; Reply to this email directly or view it on GitHub.
#### new comment by 671238 ####
If we want to advance the payments part of schema.org and GoodRelations, I think that trying to properly model financing options and leasing is much more important than new payment mechanisms. Future payment standards are important, but when looking at the information extraction bottleneck from databases in dynamic Web sites and search engines, such existing payment information is a much more urgent challenge.
Other open issues are taxes and service fees - the modeling of sales tax and fees that are not related to payment or delivery is insufficient in GR/schema.org as of now.
Also note that the current model allows adding new payment methods by simply defining a URI for an instance of schema:PaymentMethod.
This is why I cannot offer to work on the alignment of GoodRelations and web-payments until I will have finished this pretty long list of immediately needed extensions.
We should not close doors to the future at the conceptual level now, of course. But at least my priorities are pressing gaps in coverage for which a massive amount of information exists in current Web sites (e.g. property-value information, vehicles, ...).
## Martin
martin hepp  http://www.heppnetz.de
mhepp@computer.org          @mfhepp
On 21 Sep 2014, at 13:26, ☮ elf Pavlik ☮ notifications@github.com wrote:
&gt; Thanks for chiming in @msporny! @mfhepp web-payments uses term pay:Asset which IMO closely matches gr:ProductOrService, maybe we could introduce schema:Asset as super type of schema:Product and schema:Service?
&gt; 
&gt; An asset describes a particular item that is provided as a part of a commercial transaction. It is usually an item that can be accessed or acquired on the basis of a sale or rental under the terms of a particular license. Examples of assets include web pages, crowd-funded loans or grants, music files, video streams, use of virtual machines by the hour, 3D printer files for on-demand manufacturing, radio spectrum and many other items that are capable of being transacted.
&gt; 
&gt; —
&gt; Reply to this email directly or view it on GitHub.
#### new comment by 876431 ####
thank you @mfhepp for all this feedback! @danbri also suggested simple modifications to schema:Service description in http://lists.w3.org/Archives/Public/public-vocabs/2014Sep/0273.html
&gt; A service provided by an organization, e.g. delivery service,
&gt; print services, etc. (Note that a particular delivery or print job can
&gt; be modeled as a Product.)
I would also see need for short paragraph about schema:Service in http://schema.org/Product
@mfhepp what do you think about capturing all those explanations, and many other ones in a past into a single page linked from http://schema.org/docs/documents.html
we could also link to it from various pages with 'for more detailed explanation see &gt;'. Similar to http://schema.org/docs/actions.html
I also propose using github wiki and _Github Flavored Markdown_, I already proposed including it into website generation in #133 and provided example of rich formating in #125 (i can help with polishing it once you have some content there!)
Placeholder wiki page: [Schema.org Goods](https://github.com/rvguha/schemaorg/wiki/Schema.org-Goods)
#### new comment by 671238 ####
I am planning to create an "ecommerce.html" document that describes GoodRelations in schema.org from a conceptual perspective, similar to http://wiki.goodrelations-vocabulary.org/Documentation/Conceptual_model and http://wiki.goodrelations-vocabulary.org/Documentation/Intro.
#### new comment by 170265 ####
I see a lot of discussion here. Would any of you care to summarize where you think we are on this issue?
#### new comment by 876431 ####
@danbri to lower confusion we can start with adding short notes to Service and Product [as you suggested](http://lists.w3.org/Archives/Public/public-vocabs/2014Sep/0273.html)
&gt; A service provided by an organization, e.g. delivery service,
&gt; print services, etc. (Note that a particular delivery or print job can
&gt; be modeled as a Product.)
I would suggest adding something matching it to Product
"Any offered product or service. For example: a pair of shoes; a concert ticket; the rental of a car; a haircut; or an episode of a TV show streamed online. (Note that Service in schema.org represents general type of services. Please use Product for particular occurrences of such services, for example used in market transaction)" 
@mfhepp at some point will produce more in depth explanations to include among others on http://schema.org/docs/documents.html
#### new comment by 876431 ####
@mfhepp how do we model _[Offer](http://schema.org/Offer)_/_[Demand](http://schema.org/Demand)_ for _[Action](http://schema.org/Action)_/_Activity_ like:
- [TravelAction](http://schema.org/TravelAction)
  - [BusTrip](http://schema.org/BusTrip)
  - [TrainTrip](http://schema.org/TrainTrip)
  - [Flight](http://schema.org/Flight)
  - [Taxi](https://schema.org/Taxi)
- [ConsumeAction](http://schema.org/ConsumeAction)
  - [EatAction](http://schema.org/EatAction) (e.g. an apple)
  - [DrinkAction](http://schema.org/DrinkAction) (e.g. cup of coffee)
  - [UseAction](http://schema.org/UseAction) (e.g. bike from bikesharing pool)
  - LearnAction
- [CreateAction](http://schema.org/CreateAction)
  - [CookAction](http://schema.org/CookAction)
  - [TranslateAction](http://schema.org/TranslateAction)
  - [PhotographAction](http://schema.org/PhotographAction)
  - [FilmAction](http://schema.org/FilmAction)
  - TeachAction
I also understand that we sometimes also introduce _[Ticket](http://schema.org/Ticket)_ but i ask for an Activity and not ticket for this Activity! IMO _[Ticket](http://schema.org/Ticket)_ serves more in a way of _[Recipt](http://schema.org/Receipt)_ minted with _[PriceSpecification](https://schema.org/PriceSpecification)_  ([DataShape](http://www.w3.org/2014/data-shapes)?) which one can use to _ClaimAccess_ / _[PayAction](http://schema.org/PayAction)_
- [FoodEvent](https://schema.org/FoodEvent) -- [EatAction](https://schema.org/EatAction) &amp; [DrinkAction](https://schema.org/DrinkAction)
- [MusicEvent](https://schema.org/MusicEvent) -- [ListenAction](https://schema.org/ListenAction)
- [TheaterEvent](https://schema.org/TheaterEvent) -- [WatchAction](https://schema.org/WatchAction)
- [SportsEvent](https://schema.org/SportsEvent) -- [WatchAction](http://schema.org/WatchAction) but also [ExerciseAction](https://schema.org/ExerciseAction) (e.g. Yoga Class)
- [EducationEvent](https://schema.org/EducationEvent) -- [LearnAction](https://schema.org/LearnAction) (sub: ConsumeAction) &amp; [TeachAction](https://schema.org/TeachAction) (sub: CreateAction)
- [DanceEvent](https://schema.org/DanceEvent) -- [DanceAction](https://schema.org/DanceAction)
#### new comment by 876431 ####
Possibly also worth track Web Payments IG work, they just published FPWD of Use Cases which includes e.g. "Discovery of Offer" http://www.w3.org/TR/web-payments-use-cases/
</t>
  </si>
  <si>
    <t>Explore adding link to Role into per type, per property navigation boilerplate</t>
  </si>
  <si>
    <t xml:space="preserve">Investigate linking to Role into the boilerplate of per property (e.g. http://schema.org/member ) and per-type (e.g. http://schema.org/Person) navigation. 
This is needed so that people know Role is an allowable type on most/all properties.
We also need to update the text of the Role type to link to the blog post. I'll file a separate bug on that since we've a few blog posts worth linking.
</t>
  </si>
  <si>
    <t>Usability/quality issues with Offer (price, gtin, ...)</t>
  </si>
  <si>
    <t xml:space="preserve">#### new comment by 170265 ####
http://schema.org/productID is vague too; what should it contain?
"What are the allowed prefixes? isbn? gtin? ean? jan? upc? sku? mpn? is the colon mandatory? Is the prefix case sensitive?"
(Matthias)
#### new comment by 170265 ####
"From the parsing point of view, the best would be to have price without any grouping or cosmetic characters, in latin letters and the decimal point. And no currency mark, and currency being populated. i.e. 12345678.90" 
"the ascii requirement is important, the current spec allows (does not disallow) １２３４５ or 一二三四五六"
(from Matthias, the aforementioned colleague who raised this).
#### new comment by 170265 ####
More detailed feedback around Offer from Matthias. These should be broken out into separate issues by logical group (availability, Actions, etc.), but for now just to record them in public:
- "There is an implicit relationship between availability and availableAtOrFrom, the second only makes sense if availability is InStock, InStoreOnly, LimitedAvailability, PreOrder maybe make that relationship explicit, i.e. say that populating availableAtOrFrom when availability is OnlineOnly is absurd.
- The definitions for availability are pretty fuzzy, what does in stock mean? These days, no merchant has any warehouse, or stock. What does limited availability mean? As of this year, Google shopping only has three values: "preorder" (orders are taken, but the item is not available yet), "in stock" you can order the item and it will ship, "out of stock" you cannot buy the item.  
- Maybe mention that either price + priceCurrency should be populated OR priceSpecification, not both… 
- It is strange to have an MPN (Manufacturer Part Number) field, but no Manufacturer field. 
- validFrom and validThrough refer to the item, what does this mean? Should this not be the offer? If the fields really relate to the item, should they not be on the item itself? 
- Some clarification / recommendation between an Offer and its child potentialAction/BuyAction, should this be the buy button? 
- Why does TradeAction have a price field, and not an Offer? In turn BuyAction, reproduces more fields from Offer: seller, warrantyPromise…"
#### new comment by 170265 ####
I've left this overly general, semi-meta issue open for sdo-gozer. What specifics can we easily address for this current looming release? Other aspects need breaking out into their own issues and filing against Q2.
I'm aware also that a related question about area pricing - see  https://github.com/schemaorg/schemaorg/wiki/PricingByArea - was only partially answered.
/cc @mfhepp 
#### new comment by 671238 ####
@danbri Thanks for CCing me. I admit I did not see this issue so far. Will try to address this for the post-gozer release.
Martin
#### new comment by 170265 ####
Yes, I don't see anything leaping forward to be included in the next release
</t>
  </si>
  <si>
    <t>Transcribe equivalentProperty and Class mappings to Dublin Core</t>
  </si>
  <si>
    <t xml:space="preserve">We now reflect such mappings into per-term RDFa, and several have already been collected: 
http://wiki.dublincore.org/index.php/Schema.org_Alignment/Telecon_20120514_Report
The simplest of these should be trivial to add.
Update: Dublin Core have a [draft list of mappings](http://dcmi.github.io/schema.org/mappings.html) - [see github](https://github.com/dcmi/schema.org/blob/master/mappings.html)
</t>
  </si>
  <si>
    <t xml:space="preserve">#### new comment by 170265 ####
According to Tom Baker, http://dcmi.github.io/schema.org/mappings.html is probably the best link.
Background details mail copied here with permission:
"""
Hi Dan,
As one co-chair of the DCMI Schema.org Alignment Task Group [1] to the
other, following gentle prods from you and from Stuart many months ago,
here is my reconstruction of the DCMI Schema.org mapping process.
The Task Group was active between October 2011 (DC-2011 in Pittsburgh)
and May 2012, date of its last telecon [2].  We started with a
first-draft mapping prepared by Bernard [3].  At first we tried to map
to the OWL representation of Schema.org prepared by
http://schema.rdfs.org (see mapping list [4], last edited in January
2012).
We got hung up on process -- e.g., how to pull together documentation,
first for deciding on the mappings and then for documenting them to the
world.  A hand-edited wiki page [5] put the formal definitions
side-by-side, but clearly this was not going to be either satisfactory
to use or sustainable to maintain. Some of our concerns were captured on
an issues page in the DCMI wiki [6].
We moved the mappings to Github [7].  In February, Antoine was talking
about embedding some mappings in Europeana Web pages.  In April, Antoine
posted a version of the DCMI/Schema.org mappings in RDFa which
represents, I believe, our last word on the topic before discussion
petered out [8,9,10].  One advantage we saw in the RDFa representation
was the ability to cite a specific mapping (e.g., [11]).
Around this time (April-May 2012), Dan was working on some ideas w.r.t.
DC/Schema.org mappings (see [12,13,14] and a private Google doc [15]).
According to my notes, this discussion morphed into a discussion between
Dan and me about how to ensure that DCMI and Schema.org URIs resolved to
better documentation which led, on the DCMI side, to the publication of
DCMI Metadata Terms with RDFa [16].
In the meantime, I believe you are maintaining Schema.org mappings in
[17].  If we wanted to glean further mappings, or re-boot the mapping
process, then AFAICT the place to start (on the DCMI side) would be the
RDFa document last edited in April 2012 [8].
Tom
[1] http://wiki.dublincore.org/index.php/Schema.org_Alignment
[2] http://wiki.dublincore.org/index.php/Schema.org_Alignment/Telecon_20120514_Report
[3] http://wiki.dublincore.org/index.php/Schema.org_Alignment/Mappings
[4] http://schema.rdfs.org/mappings.html
[5] http://wiki.dublincore.org/index.php/Schema.org_Alignment/Mappings_Details
[6] http://wiki.dublincore.org/index.php/Schema.org_Alignment/MappingIssues
[7] https://github.com/dcmi/schema.org/blob/master/mappings_schema.org.xml
[8] http://dcmi.github.com/schema.org/mappings.html
[9] https://raw.github.com/dcmi/schema.org/master/mappings.html
[10] https://github.com/dcmi/schema.org/blob/master/mappings.html
[11] http://dcmi.github.com/schema.org/mappings.html#schema:Organization_rdfs:subClassOf_dct:Agent
[12] https://dvcs.w3.org/hg/webschema/file/b9e25ad40b88/schema.org/drafts/alpha/rdfa.html
[13] https://dvcs.w3.org/hg/webschema/raw-file/default/schema.org/drafts/alpha/rdfa.html
[14] http://www.w3.org/wiki/WebSchemas/DublinCoreTermsMapping
[15] https://docs.google.com/document/d/1spQ-al3nvYeR0zzGYGlMp_xG04KSQbHdYtcOzYbgBg0/edit
[16] http://dublincore.org/documents/2012/06/14/dcmi-terms/
[17] https://github.com/danbri/schemaorg/blob/master/data/schema.rdfa#L548
"""
#### new comment by 1651447 ####
Complementing this issue with the #348 proposal... 
Perhaps the **first step** here is only a choose to a better (standardized!) `href` into the source citations.
Example:  replace `href="http://www.w3.org/wiki/WebSchemas/SchemaDotOrgSources#source_GoodRelationsProperties"` to `href="http://lov.okfn.org/dataset/lov/vocabs/gr"`.
Any other reference-vocabulary can be checked in http://lov.okfn.org/dataset/lov/vocabs
---
PS1: the "item by item" mapping (as [dcmi/mappings](http://dcmi.github.io/schema.org/mappings.html)) is a _second step_, and perhaps need some discussion about automation and methodologies, for "pairing versions" and trigg (or not) for changes in schema.org when source-vocabulary changes. 
PS2: I understand that the map expression (the "alias" or "inspiration" item in the foreign vocabulary) is a complement for the source reference, or for a "source vocabulary inheritance rule" before item citation.
#### new comment by 1651447 ####
See  this _first step_ at [my proposals/testing/issue84etAl](https://github.com/ppKrauss/schemaorg/tree/sdo-gozer/proposals/testing/issue84etAl) and the  [diffs with LOV links implementation here](https://github.com/ppKrauss/schemaorg/commit/1bc594f108e2ebeaa5bec80139db13a5748a472f). 
PS: all at [my pull request](https://github.com/schemaorg/schemaorg/pull/354) to add `/proposal` folder.
</t>
  </si>
  <si>
    <t>Schema.org should document usage guidelines for Microdata 'itemid'</t>
  </si>
  <si>
    <t xml:space="preserve">Migrating from https://www.w3.org/2011/webschema/track/issues/6
From http://groups.google.com/group/schemaorg-discussion/browse_thread/thread/62117670d187559e?pli=1
Raised as 
"The concept is defined in 
http://www.whatwg.org/specs/web-apps/current-work/multipage/microdata.html#global-identifiers-for-items 
and means that you can do things like 
&lt;p itemscope itemtype="http://schema.org/Person" 
itemid="http://foolip.org/"&gt;&lt;span itemprop="name"&gt;Philip&lt;/span&gt;&lt;/p&gt; 
This might seem like an academic questions, but it is what defines if 
validators for schema.org should allow itemid or not. Do any of the 
sponsors do anything with itemid? If not, updating the documentation 
to explicitly say that it is not allowed (and ignored) would be most 
welcome. "
... ensuing discussion made it clear that Schema.org does support itemid. This issue tracks the need to document that on Schema.org.
</t>
  </si>
  <si>
    <t>vCard-style PostalAddress is not EU INSPIRE-compatible</t>
  </si>
  <si>
    <t xml:space="preserve">There are some address format issues in EU that make vCard a bad fit. This issue is a placeholder for investigating the situation.
See also http://www.w3.org/ns/locn
http://schema.org/PostalAddress
</t>
  </si>
  <si>
    <t xml:space="preserve">#### new comment by 77741 ####
What do you mean by vCard-style? None of those urls mention vCard.
#### new comment by 170265 ####
I was capturing rough notes from a chat with Phil Archer, around some of the EU ontology work. It's something to do with deciding when to put everything in a single property value versus break out sub-structure. Will dig for more details.
#### new comment by 6428741 ####
The formal specs for INSPIRE are at http://inspire.ec.europa.eu/data-model/approved/r4618-ir/html/. Drill down to Themes, Annex I, addresses (it's an online instance of Enterprise Architect, I can't give you a direct URI I'm afraid). Main difference with vCard is that v:streetAddress puts house/flat number in the same string as the street/thoroughfare. In INSPIRE, that becomes locatorDesignator, locatorName and thoroughfare. i.e. it breaks down things like Flat 3, Ivory Towers, High Street into 3 separate fields (and even that isn't always enough, things like emergency response crews need to know that door 3 for Ivory Towers, High Street is actually round the corner on Side Avenue). 
Now... these are data modelling things rather than the kind of thing that schema.org is typically concerned about and you can go from an INSPIRE-conformant address to something as simple as vCard. Furthermore, every country has addresses that do not fit that country's standard format for addresses - globally it's a nightmare. There's an ISO group working to try and improve interop but it's an uphill battle.
As ever, it comes down to use cases/what you're actually trying to achieve. If a single property for number and thoroughfare is enough, and it might be, then, OK, job done. But if you want people to be able to mark up their addresses in an INSPIRE conformant way then you need to at least separate out  locatorDesignator, locatorName and thoroughfare... and you need to be able to identify an address by a URI but I hope that goes without saying.
For those unfamiliar with INSPIRE: it's a set of data standards that EU Member States are legally obliged to use no later than 2020 for all their spatial and environmental data.
HTH
#### new comment by 170265 ####
Thanks Phil, super useful! 
#### new comment by 170265 ####
@vholland you were asking about room numbers in #545. Perhaps INSPIRE has this, although its land registry focus suggests that anything beyond 2D shapes might be going beyond scope. /cc @manomarks @edpars0ns
#### new comment by 327651 ####
INSPIRE specifies `roomName`.
</t>
  </si>
  <si>
    <t>CODE: RDFa in per-term pages should include inverseOf, subPropertyOf</t>
  </si>
  <si>
    <t xml:space="preserve">- http://schema.org/alumniOf already linked to alumni (its inverse)
- http://schema.org/object already links to its sub-properties.
- http://schema.org/docs/schema_org_rdfa.html already documents these in RDFa/RDFS.
For consistency it would be nice (but non-urgent) if the per-term pages also exposed this information. 
Nearby:
- AttributeProperties method generates the current RDFa-less markup, https://github.com/rvguha/schemaorg/blob/master/api.py#L572
- GetExtMappingsRDFa method maps external URIs, https://github.com/rvguha/schemaorg/blob/master/api.py#L335
</t>
  </si>
  <si>
    <t>Automate comparison of examples with schema</t>
  </si>
  <si>
    <t xml:space="preserve">To avoid https://github.com/rvguha/schemaorg/issues/49 and similar.
</t>
  </si>
  <si>
    <t xml:space="preserve">#### new comment by 170265 ####
This should use a set of real parsers (i.e. parsers that aspire to follow the relevant specs reasonably closely). I suggest RDFLib. The dependency is pretty soft, in that this test doesn't need to work server-side, nor for everybody using the codebase. 
#### new comment by 876431 ####
I could try to make separate tool in JavaScript. I currently write some scripts for ActivityStreams2.0 to test all examples in the spec by applying JSON-LD @context  and comparing normalized graph with expected Turtle https://github.com/jasnell/w3c-socialwg-activitystreams/pull/32
Also happy to have chance for playing little more with https://github.com/bergos/rdf-ext/ :smile: 
#### new comment by 170265 ####
See also Gregg's tooling, https://github.com/schemaorg/schemaorg/issues/53
#### new comment by 170265 ####
@RichardWallis I'm going to assign this to you, since I failed to get to it. It would be super healthy if we made programmatic checks against the examples, even if we're using a non-python system that needs to be run elsewhere (like @gkellogg 's Ruby stuff, the most obvious candidate for deep checking). But even simple checks using rdflib's parsers (hmm can our bundled rdflib parser Microdata?) would be great.
A side-effect of this would also be a way to find out which of our examples are variations of misc placeholder text like "@@TODO", "N/A", "JSON only", "Coming soon" etc etc., to feed back into workflow. Similarly we ought to have a better view of which terms have not got any examples yet.
</t>
  </si>
  <si>
    <t>Linter warnings on schema.org examples</t>
  </si>
  <si>
    <t xml:space="preserve">Update: https://gist.github.com/danbri/c5fef76dcf89bc23bdb6 has a fresh run against 2015-01-28th snapshot of sdo-stantz branch. -- @danbri
FYI, the following are warnings produced by the Structured-Data Linter for current schema.org examples:
[ earlier results removed for readability, see link above ] 
This was done through the following:
- clone http://github.com/structured-data/linter
- bundle install
- run the schema_examples rake task to generate all example files
- run `script/parse schema.org/*.html --lint --quiet
Changes to the schema.org RDFS need to be synchronized by updating the vocabulary in the RDF.rb gem, typically done after each release.
</t>
  </si>
  <si>
    <t>#### new comment by 170265 ####
Thanks Gregg. I'll try running your tool locally as otherwise the example IDs don't mean anything. I want to add explicit example IDs to all our examples btw, to help with such things.
#### new comment by 46296 ####
I've updated it to generate example names based on both the classes they're defined on and the ordinal position of the example from the source files.
These are some of the following issues noted:
```
schema.org/AssignAction-127-jsonld.html: {
  "property": {
    "schema:recipient": [
      "Subject _:b0(schema:AssignAction,schema:Thing,schema:Action,schema:OrganizeAction,schema:AllocateAction,schema:AssignAction) not compatible with domainIncludes (schema:CommunicateAction,schema:AuthorizeAction,schema:DonateAction,schema:GiveAction,schema:PayAction,schema:ReturnAction,schema:SendAction,schema:TipAction)"
    ]
  }
}
```
This indicates that the value of a `schema:recipient` has a type which is inconsistent with the defined range. The first part shows the entailed types of the value: `schema:AssignAction,schema:Thing,schema:Action,schema:OrganizeAction,schema:AllocateAction,schema:AssignAction`, the second the entailed ranges of the property `schema:CommunicateAction,schema:AuthorizeAction,schema:DonateAction,schema:GiveAction,schema:PayAction,schema:ReturnAction,schema:SendAction,schema:TipAction`. In this case, there's no intersection.
```
schema.org/Book-CreativeWork-180-jsonld.html: {
  "property": {
    "schema:numberOfPages": [
      "Object \"598 Pages\" not compatible with rangeIncludes (schema:Integer)"
    ]
  }
}
```
Perhaps this is okay with the schema.org data model, but "598 Pages" isn't an integer, but a text value.
```
schema.org/CivicStructure-Place-22-rdfa.html: {
  "property": {
    "schema:openingHours": [
      "Object \"Mo-Fr 09:00-17:30\" not compatible with rangeIncludes (schema:Duration)",
      "Object \"Sa 09:00-12:00\" not compatible with rangeIncludes (schema:Duration)"
    ]
  }
}
```
Duration is supposed to use ISO8601, which I use for validating such datatypes. It's probably not an issue, but it is a valid linter warning IMO.
The rest should be fairly self-explanatory.
```
schema.org/AcceptAction-126-jsonld.html: ok
schema.org/AchieveAction-37-jsonld.html: ok
schema.org/Action-35-jsonld.html: ok
schema.org/Action-36-jsonld.html: ok
schema.org/AddAction-164-jsonld.html: ok
schema.org/AddAction-165-jsonld.html: ok
schema.org/AgreeAction-49-jsonld.html: ok
schema.org/AllocateAction-125-jsonld.html: ok
schema.org/AppendAction-167-jsonld.html: ok
schema.org/ApplyAction-130-jsonld.html: ok
schema.org/ArriveAction-119-jsonld.html: ok
schema.org/Article-Periodical-PublicationIssue-PublicationVolume-ScholarlyArticle-215-jsonld.html: ok
schema.org/Article-Periodical-PublicationIssue-PublicationVolume-ScholarlyArticle-215-microdata.html: ok
schema.org/Article-Periodical-PublicationIssue-PublicationVolume-ScholarlyArticle-215-rdfa.html: ok
schema.org/Article-Periodical-PublicationIssue-PublicationVolume-ScholarlyArticle-216-jsonld.html: ok
schema.org/Article-Periodical-PublicationIssue-PublicationVolume-ScholarlyArticle-216-microdata.html: ok
schema.org/Article-Periodical-PublicationIssue-PublicationVolume-ScholarlyArticle-216-rdfa.html: ok
schema.org/AskAction-93-jsonld.html: ok
schema.org/AssessAction-41-jsonld.html: ok
schema.org/AssignAction-127-jsonld.html: {
  "property": {
    "schema:recipient": [
      "Subject _:b0(schema:AssignAction,schema:Thing,schema:Action,schema:OrganizeAction,schema:AllocateAction,schema:AssignAction) not compatible with domainIncludes (schema:CommunicateAction,schema:AuthorizeAction,schema:DonateAction,schema:GiveAction,schema:PayAction,schema:ReturnAction,schema:SendAction,schema:TipAction)"
    ]
  }
}
schema.org/AuthorizeAction-128-jsonld.html: ok
schema.org/BefriendAction-90-jsonld.html: ok
schema.org/Book-CreativeWork-180-jsonld.html: {
  "property": {
    "schema:numberOfPages": [
      "Object \"598 Pages\" not compatible with rangeIncludes (schema:Integer)"
    ]
  }
}
schema.org/Book-CreativeWork-180-microdata.html: {
  "property": {
    "schema:numberOfPages": [
      "Object \"598 Pages\" not compatible with rangeIncludes (schema:Integer)"
    ]
  }
}
schema.org/Book-CreativeWork-180-rdfa.html: ok
schema.org/Book-PublicationVolume-217-jsonld.html: ok
schema.org/Book-PublicationVolume-217-microdata.html: {
  "property": {
    "file:/Users/gregg/Projects/linter/schema.org/Book-PublicationVolume-217-microdata.html#sameAs": [
      "No property definition found"
    ],
    "file:/Users/gregg/Projects/linter/schema.org/Book-PublicationVolume-217-microdata.html#name": [
      "No property definition found"
    ],
    "file:/Users/gregg/Projects/linter/schema.org/Book-PublicationVolume-217-microdata.html#birthDate": [
      "No property definition found"
    ],
    "file:/Users/gregg/Projects/linter/schema.org/Book-PublicationVolume-217-microdata.html#deathDate": [
      "No property definition found"
    ],
    "file:/Users/gregg/Projects/linter/schema.org/Book-PublicationVolume-217-microdata.html#about": [
      "No property definition found"
    ],
    "file:/Users/gregg/Projects/linter/schema.org/Book-PublicationVolume-217-microdata.html#inLanguage": [
      "No property definition found"
    ],
    "file:/Users/gregg/Projects/linter/schema.org/Book-PublicationVolume-217-microdata.html#genre": [
      "No property definition found"
    ],
    "file:/Users/gregg/Projects/linter/schema.org/Book-PublicationVolume-217-microdata.html#author": [
      "No property definition found"
    ],
    "file:/Users/gregg/Projects/linter/schema.org/Book-PublicationVolume-217-microdata.html#hasPart": [
      "No property definition found"
    ],
    "file:/Users/gregg/Projects/linter/schema.org/Book-PublicationVolume-217-microdata.html#volumeNumber": [
      "No property definition found"
    ],
    "file:/Users/gregg/Projects/linter/schema.org/Book-PublicationVolume-217-microdata.html#isPartOf": [
      "No property definition found"
    ]
  }
}
schema.org/Book-PublicationVolume-217-rdfa.html: ok
schema.org/BookmarkAction-131-jsonld.html: ok
schema.org/BorrowAction-155-jsonld.html: ok
schema.org/BusReservation-BusTrip-182-jsonld.html: {
  "property": {
    "schema:operatingCompany": [
      "No property definition found"
    ]
  }
}
schema.org/BuyAction-146-jsonld.html: {
  "property": {
    "schema:location": [
      "Object _:b2(schema:Product,schema:Thing,schema:Product) not compatible with rangeIncludes (schema:Place,schema:PostalAddress)"
    ]
  }
}
schema.org/CancelAction-134-jsonld.html: ok
schema.org/CheckAction-84-jsonld.html: {
  "class": {
    "schema:FlightStatus": [
      "No class definition found"
    ]
  }
}
schema.org/CheckAction-85-jsonld.html: ok
schema.org/CheckInAction-94-jsonld.html: ok
schema.org/CheckInAction-95-jsonld.html: {
  "property": {
    "schema:airline": [
      "No property definition found"
    ]
  }
}
schema.org/CheckInAction-96-jsonld.html: ok
schema.org/CheckOutAction-97-jsonld.html: ok
schema.org/ChooseAction-42-jsonld.html: ok
schema.org/ChooseAction-43-jsonld.html: ok
schema.org/CivicStructure-Place-22-jsonld.html: {
  "property": {
    "schema:openingHours": [
      "Object \"Mo-Fr 09:00-17:30\" not compatible with rangeIncludes (schema:Duration)",
      "Object \"Sa 09:00-12:00\" not compatible with rangeIncludes (schema:Duration)"
    ]
  }
}
schema.org/CivicStructure-Place-22-microdata.html: {
  "property": {
    "schema:openingHours": [
      "Object \"Mo-Fr 09:00-17:30\" not compatible with rangeIncludes (schema:Duration)",
      "Object \"Sa 09:00-12:00\" not compatible with rangeIncludes (schema:Duration)"
    ]
  }
}
schema.org/CivicStructure-Place-22-rdfa.html: {
  "property": {
    "schema:openingHours": [
      "Object \"Mo-Fr 09:00-17:30\" not compatible with rangeIncludes (schema:Duration)",
      "Object \"Sa 09:00-12:00\" not compatible with rangeIncludes (schema:Duration)"
    ]
  }
}
schema.org/CommentAction-98-jsonld.html: {
  "class": {
    "schema:UserComment": [
      "No class definition found"
    ]
  }
}
schema.org/CommunicateAction-91-jsonld.html: ok
schema.org/CommunicateAction-92-jsonld.html: ok
schema.org/ConfirmAction-100-jsonld.html: ok
schema.org/ConsumeAction-56-jsonld.html: {
  "property": {
    "schema:agent": [
      "Object _:b1(schema:Muscle,schema:Thing,schema:MedicalEntity,schema:AnatomicalStructure,schema:Muscle) not compatible with rangeIncludes (schema:Organization,schema:Person)"
    ]
  }
}
schema.org/CookAction-77-jsonld.html: ok
schema.org/CreateAction-76-jsonld.html: ok
schema.org/CreativeWork-ContentRating-18-jsonld.html: ok
schema.org/CreativeWork-ContentRating-18-microdata.html: ok
schema.org/CreativeWork-ContentRating-18-rdfa.html: ok
schema.org/DeleteAction-169-jsonld.html: ok
schema.org/DepartAction-120-jsonld.html: ok
schema.org/DisagreeAction-50-jsonld.html: ok
schema.org/DiscoverAction-86-jsonld.html: ok
schema.org/DislikeAction-51-jsonld.html: ok
schema.org/DonateAction-147-jsonld.html: ok
schema.org/DownloadAction-156-jsonld.html: ok
schema.org/DrawAction-78-jsonld.html: {
  "class": {
    "schema:Paining": [
      "No class definition found"
    ]
  }
}
schema.org/DrinkAction-57-jsonld.html: ok
schema.org/Drug-TreatmentIndication-MedicalContraindication-31-jsonld.html: ok
schema.org/Drug-TreatmentIndication-MedicalContraindication-31-microdata.html: ok
schema.org/Drug-TreatmentIndication-MedicalContraindication-31-rdfa.html: ok
schema.org/EatAction-58-jsonld.html: ok
schema.org/EducationalOrganization-23-jsonld.html: ok
schema.org/EducationalOrganization-23-microdata.html: ok
schema.org/EducationalOrganization-23-rdfa.html: ok
schema.org/EndorseAction-52-jsonld.html: ok
schema.org/EnrollAction-135-jsonld.html: {
  "class": {
    "schema:EnrollAction": [
      "No class definition found"
    ]
  }
}
schema.org/Event-Place-Address-AggregateOffer-8-jsonld.html: ok
schema.org/Event-Place-Address-AggregateOffer-8-microdata.html: ok
schema.org/Event-Place-Address-AggregateOffer-8-rdfa.html: ok
schema.org/Event-Place-PostalAddress-MusicGroup-Offer-LimitedAvailability-179-jsonld.html: ok
schema.org/Event-Place-PostalAddress-Offer-175-jsonld.html: {
  "property": {
    "schema:startDate": [
      "Object \"Sat Sep 14\"^^&lt;http://schema.org/Date&gt; not compatible with rangeIncludes (schema:Date)"
    ]
  }
}
schema.org/Event-Place-PostalAddress-Offer-175-microdata.html: {
  "property": {
    "schema:startDate": [
      "Object \"Sat Sep 14\" not compatible with rangeIncludes (schema:Date)"
    ]
  }
}
schema.org/Event-Place-PostalAddress-Offer-175-rdfa.html: ok
schema.org/Event-Place-PostalAddress-Offer-177-jsonld.html: ok
schema.org/Event-Place-PostalAddress-Offer-177-microdata.html: ok
schema.org/Event-Place-PostalAddress-Offer-177-rdfa.html: ok
schema.org/Event-Place-PostalAddress-Offer-EventCancelled-176-jsonld.html: {
  "property": {
    "schema:startDate": [
      "Object \"Sat Sep 14\"^^&lt;http://schema.org/Date&gt; not compatible with rangeIncludes (schema:Date)"
    ]
  }
}
schema.org/Event-Place-PostalAddress-Offer-EventCancelled-176-microdata.html: {
  "property": {
    "schema:startDate": [
      "Object \"Sat Sep 14\" not compatible with rangeIncludes (schema:Date)"
    ]
  }
}
schema.org/Event-Place-PostalAddress-Offer-EventCancelled-176-rdfa.html: ok
schema.org/Event-Place-PostalAddress-Offer-SoldOut-178-jsonld.html: {
  "property": {
    "schema:startDate": [
      "Object \"Sat Sep 14\"^^&lt;http://schema.org/Date&gt; not compatible with rangeIncludes (schema:Date)"
    ]
  }
}
schema.org/Event-Place-PostalAddress-Offer-SoldOut-178-microdata.html: {
  "property": {
    "schema:startDate": [
      "Object \"Sat Sep 14\" not compatible with rangeIncludes (schema:Date)"
    ]
  }
}
schema.org/Event-Place-PostalAddress-Offer-SoldOut-178-rdfa.html: ok
schema.org/Event-TheaterEvent-PerformingArtsTheater-CreativeWork-193-jsonld.html: ok
schema.org/Event-TheaterEvent-PerformingArtsTheater-CreativeWork-193-microdata.html: {
  "property": {
    "schema:startDate": [
      "Object \"Wed 01 October 2014 19:30\" not compatible with rangeIncludes (schema:Date)"
    ]
  }
}
schema.org/Event-TheaterEvent-PerformingArtsTheater-CreativeWork-193-rdfa.html: ok
schema.org/EventReservation-Ticket-Seat-183-jsonld.html: ok
schema.org/ExerciseAction-140-jsonld.html: ok
schema.org/ExerciseAction-141-jsonld.html: ok
schema.org/FilmAction-79-jsonld.html: ok
schema.org/FindAction-83-jsonld.html: ok
schema.org/Flight-FlightReservation-184-jsonld.html: ok
schema.org/FollowAction-106-jsonld.html: {
  "property": {
    "schema:location": [
      "Object _:b3(schema:Product,schema:Thing,schema:Product) not compatible with rangeIncludes (schema:Place,schema:PostalAddress)"
    ]
  }
}
schema.org/FoodEstablishmentReservation-185-jsonld.html: ok
schema.org/GiveAction-157-jsonld.html: ok
schema.org/GovernmentPermit-GovernmentOrganization-GovernmentService-AdministrativeArea-173-jsonld.html: ok
schema.org/GovernmentPermit-GovernmentOrganization-GovernmentService-AdministrativeArea-173-microdata.html: {
  "property": {
    "schema:validFor": [
      "Object \"1 year\" not compatible with rangeIncludes (schema:Duration)"
    ]
  }
}
schema.org/GovernmentPermit-GovernmentOrganization-GovernmentService-AdministrativeArea-173-rdfa.html: ok
schema.org/GovernmentService-GovernmentOrganization-AdministrativeArea-CivicAudience-ContactPoint-Language-Hospital-174-jsonld.html: {
  "class": {
    "schema:CivicAudience": [
      "No class definition found"
    ]
  },
  "property": {
    "schema:operator": [
      "No property definition found"
    ]
  }
}
schema.org/HearingImpairedSupported-TollFree-ContactPoint-Organization-205-jsonld.html: ok
schema.org/HearingImpairedSupported-TollFree-ContactPoint-Organization-205-microdata.html: ok
schema.org/HearingImpairedSupported-TollFree-ContactPoint-Organization-205-rdfa.html: ok
schema.org/IgnoreAction-45-jsonld.html: ok
schema.org/IgnoreAction-46-jsonld.html: ok
schema.org/IgnoreAction-47-jsonld.html: ok
schema.org/ImageObject-19-jsonld.html: ok
schema.org/ImageObject-19-microdata.html: ok
schema.org/ImageObject-19-rdfa.html: ok
schema.org/IndividualProduct-32-jsonld.html: ok
schema.org/IndividualProduct-32-microdata.html: {
  "class": {
    "http://www.productontology.org/id/Racing_bicycle": [
      "No class definition found"
    ]
  }
}
schema.org/IndividualProduct-32-rdfa.html: ok
schema.org/InformAction-99-jsonld.html: ok
schema.org/InsertAction-166-jsonld.html: {
  "class": {
    "schema:InsertedAction": [
      "No class definition found"
    ]
  },
  "property": {
    "schema:objectLocation": [
      "No property definition found"
    ]
  }
}
schema.org/InstallAction-59-jsonld.html: ok
schema.org/InteractAction-88-jsonld.html: ok
schema.org/InteractAction-89-jsonld.html: ok
schema.org/InviteAction-102-jsonld.html: ok
schema.org/ItemList-14-jsonld.html: {
  "property": {
    "schema:mainContentOfPage": [
      "Subject _:b0(schema:ItemList,schema:Thing,schema:CreativeWork,schema:ItemList) not compatible with domainIncludes (schema:WebPage)"
    ]
  }
}
schema.org/ItemList-14-microdata.html: {
  "property": {
    "schema:mainContentOfPage": [
      "Subject _:g2239830360(schema:ItemList,schema:Thing,schema:CreativeWork,schema:ItemList) not compatible with domainIncludes (schema:WebPage)"
    ]
  }
}
schema.org/ItemList-14-rdfa.html: {
  "property": {
    "schema:mainContentOfPage": [
      "Subject _:g2183102300(schema:ItemList,schema:Thing,schema:CreativeWork,schema:ItemList) not compatible with domainIncludes (schema:WebPage)"
    ]
  }
}
schema.org/JobPosting-26-jsonld.html: ok
schema.org/JobPosting-26-microdata.html: ok
schema.org/JobPosting-26-rdfa.html: ok
schema.org/JoinAction-107-jsonld.html: ok
schema.org/JoinAction-108-jsonld.html: ok
schema.org/JoinAction-109-jsonld.html: ok
schema.org/JoinAction-110-jsonld.html: ok
schema.org/LeaveAction-111-jsonld.html: ok
schema.org/LendAction-158-jsonld.html: {
  "property": {
    "schema:price": [
      "Subject _:b0(schema:LendAction,schema:Thing,schema:Action,schema:TransferAction,schema:LendAction) not compatible with domainIncludes (schema:Offer,schema:PriceSpecification,schema:TradeAction)"
    ],
    "schema:recipient": [
      "Subject _:b0(schema:LendAction,schema:Thing,schema:Action,schema:TransferAction,schema:LendAction) not compatible with domainIncludes (schema:CommunicateAction,schema:AuthorizeAction,schema:DonateAction,schema:GiveAction,schema:PayAction,schema:ReturnAction,schema:SendAction,schema:TipAction)"
    ]
  }
}
schema.org/LikeAction-53-jsonld.html: ok
schema.org/ListenAction-60-jsonld.html: ok
schema.org/ListenAction-61-jsonld.html: ok
schema.org/ListenAction-62-jsonld.html: ok
schema.org/LodgingReservation-186-jsonld.html: ok
schema.org/LoseAction-38-jsonld.html: {
  "property": {
    "schema:winner": [
      "Subject _:b0(schema:WinAction,schema:Thing,schema:Action,schema:AchieveAction,schema:WinAction) not compatible with domainIncludes (schema:LoseAction)"
    ]
  }
}
schema.org/Map-VenueMap-214-jsonld.html: ok
schema.org/Map-VenueMap-214-microdata.html: ok
schema.org/Map-VenueMap-214-rdfa.html: ok
schema.org/MarryAction-112-jsonld.html: ok
schema.org/MediaObject-AudioObject-5-jsonld.html: ok
schema.org/MediaObject-AudioObject-5-microdata.html: ok
schema.org/MediaObject-AudioObject-5-rdfa.html: ok
schema.org/MedicalCondition-MedicalCause-MedicalRiskFactor-DDxElement-MedicalSymptom-MedicalSignOrSymptom-30-jsonld.html: ok
schema.org/MedicalCondition-MedicalCause-MedicalRiskFactor-DDxElement-MedicalSymptom-MedicalSignOrSymptom-30-microdata.html: ok
schema.org/MedicalCondition-MedicalCause-MedicalRiskFactor-DDxElement-MedicalSymptom-MedicalSignOrSymptom-30-rdfa.html: ok
schema.org/MedicalGuideline-MedicalGuidelineRecommendation-MedicalGuidelineContraindication-27-jsonld.html: {
  "property": {
    "schema:subject": [
      "No property definition found"
    ]
  }
}
schema.org/MedicalGuideline-MedicalGuidelineRecommendation-MedicalGuidelineContraindication-27-microdata.html: {
  "property": {
    "schema:subject": [
      "No property definition found"
    ]
  }
}
schema.org/MedicalGuideline-MedicalGuidelineRecommendation-MedicalGuidelineContraindication-27-rdfa.html: ok
schema.org/MedicalScholarlyArticle-MedicalGuideline-MedicalGuidelineRecommendation-28-jsonld.html: {
  "property": {
    "schema:code": [
      "Subject _:b0(schema:MedicalScholarlyArticle,schema:Thing,schema:CreativeWork,schema:Article,schema:ScholarlyArticle,schema:MedicalScholarlyArticle) not compatible with domainIncludes (schema:MedicalEntity)"
    ],
    "schema:evidenceLevel": [
      "Subject _:b0(schema:MedicalScholarlyArticle,schema:Thing,schema:CreativeWork,schema:Article,schema:ScholarlyArticle,schema:MedicalScholarlyArticle) not compatible with domainIncludes (schema:MedicalGuideline)"
    ],
    "schema:recommendationStrength": [
      "Subject _:b0(schema:MedicalScholarlyArticle,schema:Thing,schema:CreativeWork,schema:Article,schema:ScholarlyArticle,schema:MedicalScholarlyArticle) not compatible with domainIncludes (schema:MedicalGuidelineRecommendation)"
    ],
    "schema:subject": [
      "No property definition found"
    ]
  }
}
schema.org/MedicalScholarlyArticle-MedicalGuideline-MedicalGuidelineRecommendation-28-microdata.html: {
  "property": {
    "schema:subject": [
      "No property definition found"
    ]
  }
}
schema.org/MedicalScholarlyArticle-MedicalGuideline-MedicalGuidelineRecommendation-28-rdfa.html: {
  "property": {
    "schema:subject": [
      "No property definition found"
    ]
  }
}
schema.org/MedicalWebPage-DrugClass-29-jsonld.html: {
  "property": {
    "schema:drug": [
      "Subject _:b0(schema:MedicalWebPage,schema:Thing,schema:CreativeWork,schema:WebPage,schema:MedicalWebPage) not compatible with domainIncludes (schema:DrugClass)"
    ],
    "schema:otherName": [
      "No property definition found"
    ]
  }
}
schema.org/MedicalWebPage-DrugClass-29-microdata.html: {
  "property": {
    "schema:otherName": [
      "No property definition found"
    ]
  }
}
schema.org/MedicalWebPage-DrugClass-29-rdfa.html: {
  "property": {
    "schema:otherName": [
      "No property definition found"
    ]
  }
}
schema.org/MoveAction-118-jsonld.html: ok
schema.org/Movie-15-jsonld.html: ok
schema.org/Movie-15-microdata.html: ok
schema.org/Movie-15-rdfa.html: ok
schema.org/MusicAlbum-25-jsonld.html: ok
schema.org/MusicAlbum-25-microdata.html: {
  "property": {
    "schema:url": [
      "Object \"/artist/radiohead/album/the-king-of-limbs\" not compatible with rangeIncludes (schema:URL)",
      "Object \"/artist/radiohead/album/the-king-of-limbs/track/bloom\" not compatible with rangeIncludes (schema:URL)",
      "Object \"/artist/radiohead/album/the-king-of-limbs/track/morning-mr-magpie\" not compatible with rangeIncludes (schema:URL)"
    ]
  }
}
schema.org/MusicAlbum-25-rdfa.html: {
  "property": {
    "schema:url": [
      "Object \"/artist/radiohead/album/the-king-of-limbs\" not compatible with rangeIncludes (schema:URL)",
      "Object \"/artist/radiohead/album/the-king-of-limbs/track/bloom\" not compatible with rangeIncludes (schema:URL)",
      "Object \"/artist/radiohead/album/the-king-of-limbs/track/morning-mr-magpie\" not compatible with rangeIncludes (schema:URL)"
    ]
  }
}
schema.org/MusicEvent-Event-CreativeWork-MusicGroup-Person-192-jsonld.html: ok
schema.org/MusicEvent-Event-CreativeWork-MusicGroup-Person-192-microdata.html: {
  "property": {
    "schema:startDate": [
      "Object \"May23\" not compatible with rangeIncludes (schema:Date)"
    ]
  }
}
schema.org/MusicEvent-Event-CreativeWork-MusicGroup-Person-192-rdfa.html: ok
schema.org/MusicEvent-Place-Offer-206-jsonld.html: ok
schema.org/MusicEvent-Place-Offer-206-microdata.html: ok
schema.org/MusicEvent-Place-Offer-206-rdfa.html: ok
schema.org/MusicEvent-Place-PostalAddress-Offer-MusicGroup-EventRescheduled-207-jsonld.html: ok
schema.org/MusicEvent-Place-PostalAddress-Offer-MusicGroup-EventRescheduled-207-microdata.html: ok
schema.org/MusicEvent-Place-PostalAddress-Offer-MusicGroup-EventRescheduled-207-rdfa.html: ok
schema.org/MusicPlaylist-20-jsonld.html: ok
schema.org/MusicPlaylist-20-microdata.html: {
  "property": {
    "schema:url": [
      "Object \"sweet-home-alabama\" not compatible with rangeIncludes (schema:URL)",
      "Object \"shook-you-all-night-long\" not compatible with rangeIncludes (schema:URL)",
      "Object \"sharp-dressed-man\" not compatible with rangeIncludes (schema:URL)",
      "Object \"old-time-rock-and-roll\" not compatible with rangeIncludes (schema:URL)",
      "Object \"hurt-so-good\" not compatible with rangeIncludes (schema:URL)"
    ]
  }
}
schema.org/MusicPlaylist-20-rdfa.html: {
  "property": {
    "schema:url": [
      "Object \"sweet-home-alabama\" not compatible with rangeIncludes (schema:URL)",
      "Object \"shook-you-all-night-long\" not compatible with rangeIncludes (schema:URL)",
      "Object \"sharp-dressed-man\" not compatible with rangeIncludes (schema:URL)",
      "Object \"old-time-rock-and-roll\" not compatible with rangeIncludes (schema:URL)",
      "Object \"hurt-so-good\" not compatible with rangeIncludes (schema:URL)"
    ]
  }
}
schema.org/NGO-7-jsonld.html: ok
schema.org/NGO-7-microdata.html: ok
schema.org/NGO-7-rdfa.html: ok
schema.org/OrderAction-148-jsonld.html: {
  "class": {
    "schema:OrderedAction": [
      "No class definition found"
    ]
  },
  "property": {
    "schema:location": [
      "Object _:b2(schema:Product,schema:Thing,schema:Product) not compatible with rangeIncludes (schema:Place,schema:PostalAddress)"
    ]
  }
}
schema.org/OrderedEvent-195-jsonld.html: {
  "class": {
    "schema:OrderedEvent": [
      "No class definition found"
    ]
  },
  "property": {
    "schema:eventOrderPosition": [
      "No property definition found"
    ],
    "schema:nextEvent": [
      "No property definition found"
    ]
  }
}
schema.org/OrderedEvent-195-microdata.html: ok
schema.org/OrderedEvent-195-rdfa.html: ok
schema.org/OrderedEvent-196-jsonld.html: {
  "class": {
    "schema:OrderedEvent": [
      "No class definition found"
    ]
  },
  "property": {
    "schema:eventOrderPosition": [
      "No property definition found"
    ],
    "schema:nextEvent": [
      "No property definition found"
    ],
    "schema:previousEvent": [
      "No property definition found"
    ]
  }
}
schema.org/OrderedEvent-196-microdata.html: ok
schema.org/OrderedEvent-196-rdfa.html: ok
schema.org/Organization-Address-6-jsonld.html: ok
schema.org/Organization-Address-6-microdata.html: ok
schema.org/Organization-Address-6-rdfa.html: ok
schema.org/Organization-ContactPoint-204-jsonld.html: ok
schema.org/Organization-ContactPoint-204-microdata.html: ok
schema.org/Organization-ContactPoint-204-rdfa.html: ok
schema.org/OrganizeAction-123-jsonld.html: ok
schema.org/OrganizeAction-124-jsonld.html: ok
schema.org/PaintAction-80-jsonld.html: {
  "class": {
    "schema:Paining": [
      "No class definition found"
    ]
  }
}
schema.org/PayAction-149-jsonld.html: ok
schema.org/PerformAction-142-jsonld.html: {
  "class": {
    "schema:PeformAction": [
      "No class definition found"
    ]
  }
}
schema.org/Person-PostalAddress-addressRegion-postalCode-address-streetAddress-telephone-email-url-addressLocality-1-jsonld.html: ok
schema.org/Person-PostalAddress-addressRegion-postalCode-address-streetAddress-telephone-email-url-addressLocality-1-microdata.html: ok
schema.org/Person-PostalAddress-addressRegion-postalCode-address-streetAddress-telephone-email-url-addressLocality-1-rdfa.html: ok
schema.org/Pharmacy-199-jsonld.html: ok
schema.org/Pharmacy-199-microdata.html: {
  "property": {
    "schema:openingHours": [
      "Object \"Mo,Tu,We,Th 09:00-12:00\" not compatible with rangeIncludes (schema:Duration)"
    ]
  }
}
schema.org/Pharmacy-199-rdfa.html: {
  "property": {
    "schema:openingHours": [
      "Object \"Mo,Tu,We,Th 09:00-12:00\" not compatible with rangeIncludes (schema:Duration)"
    ]
  }
}
schema.org/PhotographAction-81-jsonld.html: ok
schema.org/Place-GeoCoordinates-4-jsonld.html: ok
schema.org/Place-GeoCoordinates-4-microdata.html: ok
schema.org/Place-GeoCoordinates-4-rdfa.html: ok
schema.org/Place-LocalBusiness-2-jsonld.html: ok
schema.org/Place-LocalBusiness-2-microdata.html: ok
schema.org/Place-LocalBusiness-2-rdfa.html: ok
schema.org/PlanAction-132-jsonld.html: ok
schema.org/PlanAction-133-jsonld.html: ok
schema.org/PlayAction-139-jsonld.html: ok
schema.org/PostalAddress-17-jsonld.html: ok
schema.org/PostalAddress-17-microdata.html: ok
schema.org/PostalAddress-17-rdfa.html: ok
schema.org/PostalAddress-Pharmacy-Store-203-jsonld.html: {
  "property": {
    "schema:openingHours": [
      "Object \"Mo-Fr 07:00-23:00\" not compatible with rangeIncludes (schema:Duration)",
      "Object \"Mo-Th 09:00-12:00\" not compatible with rangeIncludes (schema:Duration)"
    ]
  }
}
schema.org/PostalAddress-Pharmacy-Store-203-microdata.html: {
  "property": {
    "schema:openingHours": [
      "Object \"Mo-Fr 07:00-23:00\" not compatible with rangeIncludes (schema:Duration)",
      "Object \"Mo-Th 09:00-12:00\" not compatible with rangeIncludes (schema:Duration)"
    ]
  }
}
schema.org/PostalAddress-Pharmacy-Store-203-rdfa.html: {
  "property": {
    "schema:openingHours": [
      "Object \"Mo-Fr 07:00-23:00\" not compatible with rangeIncludes (schema:Duration)",
      "Object \"Mo-Th 09:00-12:00\" not compatible with rangeIncludes (schema:Duration)"
    ]
  }
}
schema.org/PrependAction-168-jsonld.html: ok
schema.org/Product-AggregateRating-AggregateOffer-Offer-10-jsonld.html: {
  "property": {
    "schema:offers": [
      "Subject _:b2(schema:AggregateOffer,schema:Thing,schema:Intangible,schema:Offer,schema:AggregateOffer) not compatible with domainIncludes (schema:CreativeWork,schema:MediaObject,schema:Event,schema:Product)"
    ]
  }
}
schema.org/Product-AggregateRating-AggregateOffer-Offer-10-microdata.html: {
  "property": {
    "schema:offers": [
      "Subject _:g2238153260(schema:AggregateOffer,schema:Thing,schema:Intangible,schema:Offer,schema:AggregateOffer) not compatible with domainIncludes (schema:CreativeWork,schema:MediaObject,schema:Event,schema:Product)"
    ]
  }
}
schema.org/Product-AggregateRating-AggregateOffer-Offer-10-rdfa.html: {
  "property": {
    "schema:offers": [
      "Subject _:g2232912800(schema:AggregateOffer,schema:Thing,schema:Intangible,schema:Offer,schema:AggregateOffer) not compatible with domainIncludes (schema:CreativeWork,schema:MediaObject,schema:Event,schema:Product)"
    ]
  }
}
schema.org/Product-AggregateRating-Offer-Review-Rating-9-jsonld.html: ok
schema.org/Product-AggregateRating-Offer-Review-Rating-9-microdata.html: ok
schema.org/Product-AggregateRating-Offer-Review-Rating-9-rdfa.html: ok
schema.org/ProductModel-34-jsonld.html: ok
schema.org/ProductModel-34-microdata.html: {
  "class": {
    "http://www.productontology.org/id/Television_set": [
      "No class definition found"
    ]
  }
}
schema.org/ProductModel-34-rdfa.html: ok
schema.org/PublicationIssue-PublicationVolume-ScholarlyArticle-218-jsonld.html: ok
schema.org/PublicationIssue-PublicationVolume-ScholarlyArticle-218-microdata.html: ok
schema.org/PublicationIssue-PublicationVolume-ScholarlyArticle-218-rdfa.html: ok
schema.org/Question-Answer-QAPage-189-jsonld.html: ok
schema.org/Question-Answer-QAPage-189-microdata.html: {
  "property": {
    "schema:suggestedAnswer": [
      "Subject _:g2236977020(schema:Answer,schema:Thing,schema:CreativeWork,schema:Answer) not compatible with domainIncludes (schema:Question)"
    ]
  }
}
schema.org/Question-Answer-QAPage-189-rdfa.html: {
  "property": {
    "schema:suggestedAnswer": [
      "Subject _:g2236667080(schema:Answer,schema:Thing,schema:CreativeWork,schema:Answer) not compatible with domainIncludes (schema:Question)"
    ]
  }
}
schema.org/QuoteAction-150-jsonld.html: ok
schema.org/RadioSeries-RadioSeason-RadioEpisode-OnDemandEvent-BroadcastEvent-BroadcastService-172-jsonld.html: {
  "property": {
    "schema:startDate": [
      "Object \"09:00, 7th of November 2013\"^^&lt;http://schema.org/Date&gt; not compatible with rangeIncludes (schema:Date)",
      "Object \"09:45 on the same day\"^^&lt;http://schema.org/Date&gt; not compatible with rangeIncludes (schema:Date)"
    ]
  }
}
schema.org/RadioSeries-RadioSeason-RadioEpisode-OnDemandEvent-BroadcastEvent-BroadcastService-172-microdata.html: {
  "property": {
    "schema:startDate": [
      "Object \"09:00, 7th of November 2013\" not compatible with rangeIncludes (schema:Date)",
      "Object \"09:45 on the same day\" not compatible with rangeIncludes (schema:Date)"
    ]
  }
}
schema.org/RadioSeries-RadioSeason-RadioEpisode-OnDemandEvent-BroadcastEvent-BroadcastService-172-rdfa.html: ok
schema.org/ReactAction-48-jsonld.html: ok
schema.org/ReadAction-63-jsonld.html: ok
schema.org/ReadAction-64-jsonld.html: ok
schema.org/ReadAction-65-jsonld.html: ok
schema.org/ReadAction-66-jsonld.html: ok
schema.org/ReceiveAction-159-jsonld.html: ok
schema.org/Recipe-NutritionInformation-12-jsonld.html: ok
schema.org/Recipe-NutritionInformation-12-microdata.html: ok
schema.org/Recipe-NutritionInformation-12-rdfa.html: ok
schema.org/RegisterAction-113-jsonld.html: ok
schema.org/RegisterAction-114-jsonld.html: ok
schema.org/RegisterAction-115-jsonld.html: ok
schema.org/RejectAction-129-jsonld.html: ok
schema.org/RentAction-151-jsonld.html: ok
schema.org/RentalCarReservation-187-jsonld.html: {
  "property": {
    "schema:operatingCompany": [
      "No property definition found"
    ]
  }
}
schema.org/ReplaceAction-170-jsonld.html: ok
schema.org/ReplyAction-103-jsonld.html: {
  "property": {
    "schema:answer": [
      "No property definition found"
    ]
  }
}
schema.org/ReserveAction-136-jsonld.html: ok
schema.org/Restaurant-197-jsonld.html: {
  "property": {
    "schema:openingHours": [
      "Object \"Mo,Tu,We,Th,Fr,Sa,Su 11:30-23:00\" not compatible with rangeIncludes (schema:Duration)"
    ]
  }
}
schema.org/Restaurant-197-microdata.html: {
  "property": {
    "schema:openingHours": [
      "Object \"Mo,Tu,We,Th,Fr,Sa,Su 11:30-23:00\" not compatible with rangeIncludes (schema:Duration)"
    ]
  }
}
schema.org/Restaurant-197-rdfa.html: {
  "property": {
    "schema:openingHours": [
      "Object \"Mo,Tu,We,Th,Fr,Sa,Su 11:30-23:00\" not compatible with rangeIncludes (schema:Duration)"
    ]
  }
}
schema.org/Restaurant-AggregateRating-FoodEstablishment-LocalBusiness-3-jsonld.html: {
  "property": {
    "schema:openingHours": [
      "Object \"Mo-Sa 11:00-14:30\" not compatible with rangeIncludes (schema:Duration)",
      "Object \"Mo-Th 17:00-21:30\" not compatible with rangeIncludes (schema</t>
  </si>
  <si>
    <t>JSON-LD context problem for properties that can take both URL or Text</t>
  </si>
  <si>
    <t xml:space="preserve">See also notes in Wiki: https://github.com/schemaorg/schemaorg/wiki/JsonLd
e.g. namedPosition in Role example http://schema.org/Role
{
  "@context": "http://schema.org",
  "@type": "SportsTeam",
  "name": "San Francisco 49ers",
  "member": {
    "@type": "OrganizationRole",
    "member": {
      "@type": "Person",
      "name": "Joe Montana"
    },
    "startDate": "1979",
    "endDate": "1992",
    "namedPosition": "Quarterback"
  }
}
Currently the context file (see http://schema.org/docs/jsonldcontext.json.txt) has this:
    "namedPosition": { "@type": "@id" },
... because an URL is a possible value. However text is also a possible value, and currently more likely. The problem is that the JSON-LD context forces the property value to be interpreted as a (possible relative) URI reference, hence in http://json-ld.org/playground/ the value shows up relative to the site the data's on:
_:b1 http://schema.org/namedPosition http://json-ld.org/playground/Quarterback .
We could over-ride this, e.g. using:
```
"namedPosition": { "@value": "Quarterback" }
```
Or we could change the context for this property (and others?), so that literal values are the default. But then we'd need to use (something like) this notation for controlled values:
```
"namedPosition": { "@id": "http://sport-vocabs.example.org/Quarterback" }
```
</t>
  </si>
  <si>
    <t xml:space="preserve">#### new comment by 327651 ####
This is not only a problem for JSON-LD. It also leads to problems with OWL.
#### new comment by 46296 ####
When I generate my own JSON-LD context for schema.org I do not set @type to @id for properties where the range includes schema:text (or similar literal value). IMO, it's more intuitive for an author to use {"@id": "/foo"} than {"@value": "foo"}.
Of course, any object-ranged property can take a plain text value, but in that case it makes sense to require the explicit @value method; perhaps the documentation should reflect this.
#### new comment by 170265 ####
Just discussed this with the schema.org team, we agreed that in this case defaulting to text makes sense. I'll get the context file updated accordingly. There are a few corner cases to document, I'll sketch something in the wiki here for sanity checking before putting it to a wider audience.
#### new comment by 170265 ####
FWIW I've just run into something close to this again, but for enumerations.
e.g. this proposed addition to Map,
{
 "@context": "http://schema.org/",
 "@type": "Museum",
 "name": "SF art museum",
 "hasMap": {
 "@type": "Map",
   "mapType": { "@id": "http://schema.org/VenueMap" },
   "url":  "http://art-sf.example.com/map1234/"
   }
}
... not clear whether enumerated properties should try to force a URI interpretation, or better to use @id in all cases for clarity. I lean towards the latter.
#### new comment by 46296 ####
Are there rules you can derive from the RDFs that tell you when to use @type @id? At the extreme end, if any object-valued property _may_ take plain text! then you won't use it at all! which will lead to the opposite problems.
You could consider adding schema:Text to the range of any property that should _not_ up have @type: @id, since this is allowed by the data model anyway, and at least then there would be product able rules.
#### new comment by 876431 ####
I see need for **clear documentation** about properties which allow _Text_
To my understanding person just needs to remember to for URI values **always use** `{"@id": "/foo"}`
@gkellogg any comments on how parsers tell difference in Microdata and RDFa ?
#### new comment by 46296 ####
Microdata and RDFa depend on the use of an appropriate attribute, such as @href or @resource to know if it's an id.
Schema:URL certainly suggests that there are _some_ properties which should never take a literal. How should the vocabulary describe this if not by adding schema:Text where it is appropriate?
#### new comment by 876431 ####
http://schema.org/Text looks very not helpful suggesting that one can use _Text_ on all properties :-1:
also DataType &gt; Text &gt; URL in a way makes sense but also doesn't look helpful in this case
#### new comment by 876431 ####
@danbri maybe blank nodes could help here?
``` js
{
  "@context": "http://schema.org",
  "@type": "SportsTeam",
  "name": "San Francisco 49ers",
  "member": {
    "@type": "OrganizationRole",
    "member": {
      "@type": "Person",
      "name": "Joe Montana"
    },
    "startDate": "1979",
    "endDate": "1992",
    "namedPosition": {
      "name": "Quarterback"
    }
  }
}
```
this way _namedPosition_ doesn't need to include _Text_ in its range...
#### new comment by 876431 ####
I think schema.org may need `{"@type": "@id"}` for many more properties. For example, I wrote this example of Action: http://tiny.cc/ob4oox
``` json
{
  "@context": "http://schema.org",
  "@type": [
    "DislikeAction",
    "CommentAction"
  ],
  "@id": "https://wwelves.org/perpetual-tripper/2b6d04ab-f8f9-429c-a526-547b15c617f7",
  "agent": "https://wwelves.org/perpetual-tripper",
  "object": "http://tmblr.co/ZxcvMv1UViUDg",
  "result": {
    "@type": "Comment",
    "@id": "https://wwelves.org/perpetual-tripper/61f671f7-5fb5-452a-bccf-153ac5c31b1a",
    "sameAs": "http://tiny.cc/ob4oox",
    "about": "http://tmblr.co/ZxcvMv1UViUDg",
    "author": "https://wwelves.org/perpetual-tripper",
    "text": "most web APIs nowadays use JSON, with JSON-LD we can simply describe them in machine readable way",
    "seeAlso": [
      "http://manu.sporny.org/2013/json-ld-is-the-bees-knees/",
      "http://www.slideshare.net/lanthaler/stop-reinventing-the-wheel-use-linked-data-to-build-better-ap-is/26",
      "http://youtu.be/KB94dIamAQc"
    ],
    "potentialAction": [
      { "@type": "ReactAction" },
      { "@type": "CommentAction" }
    ]
  }
}
```
expanded JSON-LD has `{ "@value": "..." }` where most people IMO expect `"@id"`
``` json
[
  {
    "@id": "https://wwelves.org/perpetual-tripper/2b6d04ab-f8f9-429c-a526-547b15c617f7",
    "@type": [
      "http://schema.org/DislikeAction",
      "http://schema.org/CommentAction"
    ],
    "http://schema.org/agent": [
      {
        "@value": "https://wwelves.org/perpetual-tripper"
      }
    ],
    "http://schema.org/object": [
      {
        "@value": "http://tmblr.co/ZxcvMv1UViUDg"
      }
    ],
    "http://schema.org/result": [
      {
        "@id": "https://wwelves.org/perpetual-tripper/61f671f7-5fb5-452a-bccf-153ac5c31b1a",
        "@type": [
          "http://schema.org/Comment"
        ],
        "http://schema.org/about": [
          {
            "@value": "http://tmblr.co/ZxcvMv1UViUDg"
          }
        ],
        "http://schema.org/author": [
          {
            "@value": "https://wwelves.org/perpetual-tripper"
          }
        ],
        "http://schema.org/potentialAction": [
          {
            "@type": [
              "http://schema.org/ReactAction"
            ]
          },
          {
            "@type": [
              "http://schema.org/CommentAction"
            ]
          }
        ],
        "http://schema.org/sameAs": [
          {
            "@id": "http://tiny.cc/ob4oox"
          }
        ],
        "http://schema.org/seeAlso": [
          {
            "@value": "http://manu.sporny.org/2013/json-ld-is-the-bees-knees/"
          },
          {
            "@value": "http://www.slideshare.net/lanthaler/stop-reinventing-the-wheel-use-linked-data-to-build-better-ap-is/26"
          },
          {
            "@value": "http://youtu.be/KB94dIamAQc"
          }
        ],
        "http://schema.org/text": [
          {
            "@value": "most web APIs nowadays use JSON, with JSON-LD we can simply describe them in machine readable way"
          }
        ]
      }
    ]
  }
]
```
#### new comment by 170265 ####
Not sure where we stand with this, maybe it was even fixed? Does anyone believe there is an outstanding problem?
For info the homepage content-negotiable JSON-LD context is also accessible here: http://schema.org/docs/jsonldcontext.json.txt
#### new comment by 46296 ####
Also see [comment](https://github.com/schemaorg/schemaorg/issues/197#issuecomment-70893918) in #197:  This tool generates a context based on schema:rangeIncludes.
#### new comment by 170265 ####
Not sure if we have an action here. 
#### new comment by 671238 ####
I think this is still an issue, in particular in the context of http://schema.org/Car
#### new comment by 671238 ####
Example:
Example:
{
  "@context": "http://schema.org/",
  "@type": ["Car", "ProductModel"],
    "cargoVolume": {
     "@type": "QuantitativeValue",
     "unitCode": "LTR",
     "value": "500"
   }
}
is parsed by
```
http://json-ld.org/playground/
```
as
[
  {
    "@type": [
      "http://schema.org/Car",
      "http://schema.org/ProductModel"
    ],
    "http://schema.org/cargoVolume": [
      {
        "@type": [
          "http://schema.org/QuantitativeValue"
        ],
        "http://schema.org/unitCode": [
          {
            "@id": "http://json-ld.org/playground/LTR"
          }
        ],
        "http://schema.org/value": [
          {
            "@value": "500"
          }
        ]
      }
    ]
  }
]
Note the
```
    "http://schema.org/unitCode": [
      {
        "@id": "http://json-ld.org/playground/LTR"
      }
    ],
```
where is should be
```
    "http://schema.org/unitCode": [
      {
        "@value": "LTR"
      }
    ],
```
#### new comment by 170265 ####
Looking at this again, how special is unitCode? Are there any other properties that have rangeIncludes URL but which we would want to default to @value values?
http://schema.org/docs/jsonldcontext.json
cat data/releases/3.1/all-layers.nt | grep rangeIncludes | grep URL  &gt; [takesurls.txt](https://gist.github.com/danbri/252a4467d78eedb9aa633dcecb6e9067)
#### new comment by 7622978 ####
Since this issue is still open, I'm adding additional illustrations and responding belatedly to @danbri question in August about other properties that have rangeIncludes URL but which we might want to default to @value values. For properties that are Text as often or more often than they are URL, the way it currently is creates the issues discussed below and elsewhere on this page. Bottom-line: We have 5 more properties to add to the list, though for reasons discussed below we actually would prefer that the definitions for these properties simply be left untyped in the schema.org context document. 
artworkSurface
artMedium
artform
genre
fileFormat
Documentation says that these properties all allow both Text and URL values, but the default context document specifies only the latter (i.e., "@type": "@id"). Of these 5, I suspect fileFormat and perhaps genre may be the most ubiquitous and problematic generally.
@gkellogg and others have noted that there are work-around options, but we've noted that various tools make different assumptions and have different levels of tolerance for these workarounds, as illustrated below. For our use cases, for the tools we are focused on, we found that the best option was to redefine in our graphs the properties of interest to have no type (which is the way schema.org properties that can only have Text values, e.g., name, are defined in the context document). Having done this, when we can / need to supply a URI value, we do so using objects having an @id property (we can but do not include an @type property on these objects, though we don't know yet if this decision has implications for some tools).
Our criteria for success - we want our graphs to be translated as expected by the RDF Translator [1], work as expected in the JSON-LD Playground [2], and pass validation by the Google Structured Data Testing Tool [3], preferably with no warnings (but we have concluded provisionally that "Unspecified Types" were okay in that tool - not sure the practical implications of this decision).
Currently, the context document that is retrieved from http://schema.org uses definitions for all of the above properties that specify: "@type": "@id", but we often need to be able to provide Text values for these properties. For example, most extent illustrations of fileFormat (all on the schema.org definition page) feature text strings, e.g., "image/png", but the schema.org definition also allows URLs, e.g., for a Wikipedia entry for an as yet unregistered mime types, or perhaps even for some registered types, e.g., https://www.iana.org/assignments/media-types/image/jp2. 
Here's a stripped down version of our starting point -- note, the http://vocab.getty... is the URI assigned to the concept "pencil (marking material)":
  {
    "@context": "http://schema.org",
    "@type": "VisualArtwork",
    "artMedium": [
        "felt-tip pen",
        "http://vocab.getty.edu/aat/300410335"
    ],
    "associatedMedia": [
        {
            "@type": "ImageObject",
            "contentUrl": "http://example.org/myPic.jpg",
            "fileFormat": "image/jpeg"
        },
        {
            "@type": "ImageObject",
            "contentUrl": "http://example.org/myPic.jp2",
            "fileFormat": "https://www.iana.org/assignments/media-types/image/jp2"
        }
    ]
  }
The Structured Data Testing Tool is happy with this, but JSON-LD Playground and the RDF Translator attempt to turn the strings "image/jpeg" and "felt-tip pen" into URIs, which is not at all what is wanted. 
The next version works fine in JSON-LD Playground and in the RDF Translator, but the Structured Data Testing Tool throws errors on the @value objects, saying that the object provided "is not a known valid target type for the artMedium property" and also "is not a known valid target type for the fileFormat property."  
  {
    "@context": "http://schema.org",
    "@type": "VisualArtwork",
    "artMedium": [
        {"@value": "felt-tip pen"},
        "http://vocab.getty.edu/aat/300410335"
    ],
    "associatedMedia": [
        {
            "@type": "ImageObject",
            "contentUrl": "http://example.org/myPic.jpg",
            "fileFormat": {"@value": "image/jpeg"}
        },
        {
            "@type": "ImageObject",
            "contentUrl": "http://example.org/myPic.jp2",
            "fileFormat": "https://www.iana.org/assignments/media-types/image/jp2"
        }
    ]
  }
It might be argued that this behavior is perhaps a shortcoming of the Structured Data Testing Tool, but for now we wanted a solution that avoided this issue altogether. Including an explicit @type for the non-URI objects is possible, e.g.:
   "fileFormat": {"@value": "image/jpeg", "@type": "http://schema.org/Text"}
though this approach is handled reasonably by JSON-LD Playground and the RDF Translator, the approach did not seem to help with the Structured Data Testing Tool (we tried a few @type options), although the error message changes slightly, e.g., "The property @value is not recognized by Google for an object of type Text".
The work around that works optimally across all of the tools we're using (but I don't know about the implications for OWL processors) starts with redefining the properties of interest to leave off any explicit type, and then, when a URI is needed as value, to use an object with @id property - So:
  {
    "@context": [
        "http://schema.org",
        {
            "s": "http://schema.org/",
            "artMedium": {"@id": "s:artMedium"},
            "fileFormat": {"@id": "s:fileFormat"}
        }
     ],
    "@type": "VisualArtwork",
    "artMedium": [
        "felt-tip pen",
        {"@id": "http://vocab.getty.edu/aat/300410335"}
    ],
    "associatedMedia": [
        {
            "@type": "ImageObject",
            "contentUrl": "http://example.org/myPic.jpg",
            "fileFormat": "image/jpeg"
        },
        {
            "@type": "ImageObject",
            "contentUrl": "http://example.org/myPic.jp2",
            "fileFormat": {"@id": "https://www.iana.org/assignments/media-types/image/jp2"}
        }
    ]
  }
We did experiment with redefining the properties to be of type Text, e.g.:
    "artMedium": {"@id": "s:artMedium", "@type": "s:Text"},
    "fileFormat": {"@id": "s:fileFormat", "@type": "s:Text"}
But again, this would be inconsistent with the definitions of the many Text-only properties in the schema.org context document and we found that it results in explicit typing being added when the JSON-LD is translated, so we decided against doing this. 
The only drawback to using @id when URI values are wanted is that the Structured Data Testing Tool then reports each of the URI values as an "Unspecified Type". This can be avoided by adding explicit types:
  {
    "@context": [
        "http://schema.org",
        {
            "s": "http://schema.org/",
            "artMedium": {"@id": "s:artMedium"},
            "fileFormat": {"@id": "s:fileFormat"}
        }
     ],
    "@type": "VisualArtwork",
    "artMedium": [
        "felt-tip pen",
        {"@id": "http://vocab.getty.edu/aat/300410335", "@type": "s:URL"}
    ],
    "associatedMedia": [
        {
            "@type": "ImageObject",
            "contentUrl": "http://example.org/myPic.jpg",
            "fileFormat": "image/jpeg"
        },
        {
            "@type": "ImageObject",
            "contentUrl": "http://example.org/myPic.jp2",
            "fileFormat": {"@id": "https://www.iana.org/assignments/media-types/image/jp2", "@type": "s:URL"}
        }
    ]
  }
But as far as we can tell (not sure about this), it doesn't buy you anything with the Structured Data Testing Tool, and it adds extra triples to the translation that are not needed (nor wanted) - the value of "@id" is already recognized by JSON-LD processors as a URI, just as a quoted value with no further typing is recognized by these tools as a quoted string value. 
The trade-off of forcing the use of @id is an issue and has backwards compatibility issues, but especially when Text values are common this seems no worse than forcing the use of @value. Given that @value doesn't sit well with the Structured Data Testing Tool, we are for now going with the approach of over-riding the schema.org context document for these 5 properties. Not sure at this point if this issue can still be dealt with by changes to the schema.org context document.
[1] - http://rdf-translator.appspot.com/
[2] - http://json-ld.org/playground/
[3] - https://search.google.com/structured-data/testing-tool
#### new comment by 7691552 ####
Seems that whatever was tried did not work somewhere.
Did you try:
```
"artMedium": {"@id": "s:artMedium", "@type": ["s:Text","s:URL"]},
"fileFormat": {"@id": "s:fileFormat", "@type": ["s:Text","s:URL"]}
```
I seem to remember some discussion on these lines a while back but can't remember why that wasn't used.
#### new comment by 7622978 ####
Did try redefining this way, but all the json-ld tools say "unhashable type: 'list'", which I think is the right error message. I don't think you can use a list to define type of a key. Too bad, it would be a nice solution.
And to be clear, where okay where we ended up. When you have a property that can be either a simple string value or a URI in json-ld, the price you pay is having to use either @id or @value.  Personally I think this is okay, especially if you alias id for @id to keep down the number of @s required (I think this may be on the list of possible context changes). Personally, I'd prefer to add the @id rather than mess with @value, but there are ample advocates the other way.
#### new comment by 46296 ####
@tcole3 wrote:
 &gt; @gkellogg and others have noted that there are work-around options, but we've noted that various tools make different assumptions and have different levels of tolerance for these workarounds, as illustrated below. For our use cases, for the tools we are focused on, we found that the best option was to redefine in our graphs the properties of interest to have no type (which is the way schema.org properties that can only have Text values, e.g., name, are defined in the context document). Having done this, when we can / need to supply a URI value, we do so using objects having an `@id` property (we can but do not include an `@type` property on these objects, though we don't know yet if this decision has implications for some tools).
Can you be more specific about this and give an example where tools perform differently? (didn't see anything in previous comments). Any tool that purports to support JSON-LD, and does not treat `{"@value": "Text"}` as a literal is totally non-conformant. JSON-LD has an exhaustive test suite, and the specifications are quite clear on this.
That said, i stand by my statement that any property documented to take either and IRI or Text should not use `@type: @id` in the context. That leaves many properties that really should only take an IRI that aren't defined that way.
#### new comment by 7622978 ####
We first tried this:
`"artMedium": "felt-tip pen"`
But  the schema.org context document says this about artMedium:
`"artMedium": { "@id": "schema:artMedium", "@type": "@id"}`
If we include a reference to this context, both the json-ld playground and the rdf translator assumed the string "felt-tip pen" to be a fragment IRI, not a literal. However, the Google Structured Data Testing Tool, looks to be treating "felt-tip pen" as a literal. Apparent inconsistency.
We next tried both of the following formulations, but the Structured Data Testing Tool threw errors:
`"artMedium": {"@value": "felt-tip pen"}`
Error message from Structured Data Testing Tool (last line in red):
 ```
artMedium    
                    is not a known valid target type for the artMedium property.
```
`"artMedium": {"@value": "felt-tip pen", "@type": "s:Text"}`
Error message from Structured Data Testing Tool (last line in red): 
```
artMedium
    @type     Text
    @value    felt-tip pen (The property @value is not recognized by Google for an object of type Text.)
```
Both json-ld playground and the rdf translator recognized these formulations as a literal and a string of type schema:Text, respectively; not sure what the Structured Data Testing Tool thinks these are, but it doesn't like them. Apparent inconsistency.
So while I cannot say with certainty that the Google Structured Data Testing Tool is failing to treat values of @value as a literal or an explicitly typed value, it does seem to have some kind of problem with the use of @value. We tried other options for typing the object containing @value, but none fared any better. 
As it happens, the Structured Data Testing Tool does not have an analogous problem with @id, which led us to the solution we are implementing. So the Tool (and everything else) seems happy with the following:
"artMedium": {"@id": "http://vocab.getty.edu/aat/300410335"}
No inconsistencies, we just have to redefine properties of interest in local context and be sure to use @id for an IRI values of these properties. 
The only other thing we've considered is not referencing schema.org as a context, but rather going with
`"@context": {"@vocab": "http://schema.org/"}`
But there are some context definitions we want, e.g., for sameAs which must always be a URL.
Personally, I agree with you that "any property documented to take either an IRI or Text should not use @type: @id in the context", but I understand the counter-argument (having lived through a number of heated discussions about this in another venue), and now there is also an existing base of JSON-LD schema.org out there to consider. If the Structured Data Testing Tool could handle @value the way we would expect, I'd be happy with that approach.  But since it doesn't the only thing we've come up with is to redefine the properties we need in local context and use @id as necessary. I'm all ears if there's a better option.
#### new comment by 46296 ####
&gt; If we include a reference to this context, both the json-ld playground and the rdf translator assumed the string "felt-tip pen" to be a fragment IRI, not a literal. However, the Google Structured Data Testing Tool, looks to be treating "felt-tip pen" as a literal. Apparent inconsistency.
Out of spec, but the SDTT is trying to be clever and figuring that the embedded space makes the intent clear. Via Postal's rule, it's reasonable for a consumer to be liberal in what it accepts, but the SDTT should probably note this as being inconsistent with the term definition. To be strict, it should be interpreted as an IRI, but the IRI would be invalid due to the unescaped space character.
&gt; Error message from Structured Data Testing Tool (last line in red):
      artMedium    
                   is not a known valid target type for the artMedium property.
This would seem to be a bug in the SDTT, as the vocabulary clearly says that `schema:Text` is in the range (which includes string and language-tagged RDF literals).
The SDTT is clearly capable of dealing with literal values, so it's not clear what's going on here, but IMHO, the problem is with SDTT, not the vocabulary definition. As I said earlier, the context should not use `@type: @id` when `schema:Text` is in the range.
#### new comment by 876431 ####
@gkellogg I tried to paste `{"@value": "felt-tip pen"}` snippets from https://github.com/schemaorg/schemaorg/issues/51#issuecomment-284262490 in http://linter.structured-data.org/ but it gives
&gt; No structured data detected.
While JSON-LD playground parses same snippet just fine
#### new comment by 46296 ####
Indeed, for some reason, the Linter doesn't detect it, I ran with the following:
```json
{
  "@context": "http://schema.org",
  "@type": "VisualArtwork",
  "artMedium": [
    {"@value": "felt-tip pen"},
    "http://vocab.getty.edu/aat/300410335"
  ],
  "associatedMedia": [
    {
      "@type": "ImageObject",
      "contentUrl": "http://example.org/myPic.jpg",
      "fileFormat": "image/jpeg"
    },
    {
      "@type": "ImageObject",
      "contentUrl": "http://example.org/myPic.jp2",
      "fileFormat": "https://www.iana.org/assignments/media-types/image/jp2"
    }
  ]
}
```
However, if you run at `http://rdf.greggkellogg.net/distiller` (using the same tool set), you can see that it does produce RDF (Turtle) output:
```turtle
@prefix rdf: &lt;http://www.w3.org/1999/02/22-rdf-syntax-ns#&gt; .
@prefix schema: &lt;http://schema.org/&gt; .
@prefix xsd: &lt;http://www.w3.org/2001/XMLSchema#&gt; .
 [
     a schema:VisualArtwork;
     schema:artMedium &lt;http://vocab.getty.edu/aat/300410335&gt;,
       "felt-tip pen";
     schema:associatedMedia [
       a schema:ImageObject;
       schema:contentUrl &lt;http://example.org/myPic.jpg&gt;
     ],  [
       a schema:ImageObject;
       schema:contentUrl &lt;http://example.org/myPic.jp2&gt;;
       schema:fileFormat &lt;https://www.iana.org/assignments/media-types/image/jp2&gt;
     ]
 ] .
```
I'll investigate the linter issue, may need some library updates.
#### new comment by 46296 ####
The Linter only accepts HTML input, meaning that the JSON-LD needs to be surrounded by `&lt;script&gt;` tags:
```html
&lt;script type="application/ld+json"&gt;
{
  "@context": "http://schema.org",
  "@type": "VisualArtwork",
  "artMedium": [
    {"@value": "felt-tip pen"},
    "http://vocab.getty.edu/aat/300410335"
  ],
  "associatedMedia": [
    {
      "@type": "ImageObject",
      "contentUrl": "http://example.org/myPic.jpg",
      "fileFormat": "image/jpeg"
    },
    {
      "@type": "ImageObject",
      "contentUrl": "http://example.org/myPic.jp2",
      "fileFormat": "https://www.iana.org/assignments/media-types/image/jp2"
    }
  ]
}
&lt;/script&gt;
```
Try that in the linter.
#### new comment by 876431 ####
That works, thanks!
&gt; The SDTT is clearly capable of dealing with literal values, so it's not clear what's going on here, but IMHO, the problem is with SDTT, not the vocabulary definition. As I said earlier, the context should not use @type: @id when schema:Text is in the range.
Maybe to improve schema.org handling across various tools, it needs some specific tests besides general RDF tests available at https://w3c.github.io/rdf-tests/ ?
#### new comment by 46296 ####
There are three pertinent test suites:
* JSON-LD - http://json-ld.org/test-suite/
* RDFa - http://rdfa.info/test-suite/ (this has some issues that need attention)
* Microdata RDF - http://w3c.github.io/microdata-rdf/tests/
These are designed for interoperability/conformance testing of processors which purport to support the formats. I'm sure the SDTT team is aware of them.
The rdf-tests handle other formats, not directly supported by SDTT AFAIK.
#### new comment by 876431 ####
https://schema.org/docs/jsonldcontext.json
has 72 properties defined as `"@type": "@id"`
https://github.com/schemaorg/schemaorg/blob/1b4f918e2253c3568cced0a831a64c098f05aad8/data/schema.rdfa
defines
* 861 properties
* 302 properties with *rangeIncludes* *schema:Text*
* 64 properties with *rangeIncludes* *schema:URL*
* 33 properties with *rangeIndludes* *schema:URL* &amp; *schema:Text*
&gt; As I said earlier, the context should not use @type: @id when schema:Text is in the range.
30 properties have `"@type": "@id"` definition in the context and at the same time *rangeIncludes* *schema:Text* (list: https://gist.github.com/elf-pavlik/c8d02ee77410db2fd9f819703f031140#file-under-question-js )
so as in example from previous comment `"artMedium": "felt-tip pen"`, values of those 30 properties interpreted as URI if they don't use `"@value":` but plain string
at the same time out of all 861 properties only 302 have *rangeIncludes* *schema:Text* so plain sting values of remaining 559 - (72 - 30) = 517 which don't have *rangeIncludes* *schema:Text* and don't have `"@type": "@id"` will get interpreted as literals not as URI
I think in this situation, it seems safest to always stay explicit and always use
* { "@id": "https://foo.example/" }
* { "@value": "bar" }
and don't rely on schema.org JSON-LD context having or not having `"@type": "@id"`
#### new comment by 327651 ####
@elf-pavlik Regarding the last paragraph in your comment: Can the schema.org JSON-LD context be used and overwritten in such situations?
#### new comment by 876431 ####
I would say that whoever expects to have control over objects in statements getting interpreted as IRI or as Literal needs to take responsibility oneself for ensuring that JSON-LD document captures it as intended. No matter if one relies on `@id` and `@value` in the objects of statements, or `@type` in the `@context` definitions, or both.
I don't think anyone for who needs that clear distinction between IRIs and Literals should hope that simply using schema.org JSON-LD context will take care of it.
#### new comment by 46296 ####
&gt; Regarding the last paragraph in your comment: Can the schema.org JSON-LD context be used and overwritten in such situations?
Yes, use a JSON-LD document such as the following:
```
{
  "@context": ["http://schema.org", {
    "url": {"@type": "@id"}
  }],
  url: "http://some-location/"
}
```
This will ensure that the `url` property is treated like an IRI, not a literal. This may be the default in the schema.org context, but it definitely isn't for other properties you probably want to have interpreted as IRIs. You can also put these in an external document, and either access as `"@context": ["http://schema.org", "http://myschemaupdates"]`, or simply make `myschemaupdates` also include `http://schema.org`.
#### new comment by 327651 ####
‘myschemaupdates‘ or a complete alternative could be provided by schema.org: ‘schema.org/context_for_linked_data_experts_who_know_what_they_are_doing‘ 
#### new comment by 876431 ####
Maybe someone from http://schema.rdfs.org/ would like to pick the effort again or someone try to take over that project https://github.com/mhausenblas/schema-org-rdf
</t>
  </si>
  <si>
    <t>Meta bug to provide overview of all python/site tool issues</t>
  </si>
  <si>
    <t xml:space="preserve">This issue is intended for high-level planning, and relates to the set of issues tagged as [site tools + python](https://github.com/schemaorg/schemaorg/issues?q=is%3Aopen+is%3Aissue+label%3A%22site+tools+%2B+python+code%22)
See #1 for overall plan, and #2 for vocabulary planning.
**Note:** 
- :arrow_forward: Being worked on
- :hand: Work paused
## Issues [to be] addressed
- Site HTML
  - [ ] Issue (#67) RDFa in per term pages should include inverseOf &amp; subPropertyOf
  - [ ] Issue (#217) The rdfs:subClassOf links in RDFa markup have room for improvement
  - [x] Issue (#317) Add Turtle dumps on per-term views
  - [ ] Issue (#725) &lt;Meta&gt; Description tag to include term description of sensible length, breaking on a sentence boundary.  Issue extended to include same functionality for JSON-LD output also to strip out quotes and other breaking markup.
  - [ ] Issue (#1217) RDFa on Term page - subClassOf in odd place
- Example txt files
  - [ ] Issue (#54) Automate comparison of examples with Schema
  - [ ] Issue (#177) Every example should have a unique ID
  - [ ] Issue (#499) Generate a list of terms that do not appear in examples
  - [ ] Issue (#1104) Workflow needs syntax-checkers integrated for all examples
  - [ ] Issue (#1145) Clean up .txt files
- Tests
  - [x] Issue (#156) Test supercededBy &amp; inverseOf don't point to same thing
  - [x] Issue (#250) Test ensuring sentences end on '.'
  - [x] Issue (#485) Testcase to catch case where a property points to an enum that we forgot to enumerate
  - [ ] Issue (#782) Add a scripts/ utility for QA of Web-served functionality
  - [x] Issue (#1205) Unit test warning if a property is inverseOf itself
  - [ ] Issue (#1280) Need python API telling us which examples exist in &lt; 3 formats
  - [x] Issue (#1329) Test to catch terms that are subtype/property of an attic term
- Export formats / files
  - [ ] Issue (#197) Always generate updated RDF, OWL, JSON-LD
  - [x] Issue (#208) Add more export formats
  - [x] Issue (#703) Content Negotiation for Turtle file
  - [x] Issue (#317 ) Add Turtle dumps on per-term views 
  - [ ] Issue (#360) Representation of schema_org_rdfa in "canonized" Polyglot HTML5
  - [x] Issue (#390) CSV download of all terms
  - [ ] Issue (#484) Release snapshot format improvements
  - [ ] Issue (#1101) Should the version history of the schema.org JSONLD context file be archived.
- JSON-LD / Context
  - [ ] Issue (#51) JSON-LD context problem for properties that can take both URL or Text
  - [ ] Issue (#854) JSON-LD emerging best practice is to alias @type, @id (and other keywords)
  - [ ] Issue (#860) Add a 404 handler that detects lookupd of /id and /type (JSON-LD keywords) and explains what's up
- Language
  - [ ] Issue (#491) Add the chinese translations
  - [ ] Issue (#1282) data/*schema files should have consistent language tagging
- Meta vocabulary &amp; display thereof
  - [ ] Issue (#182) Add to RDFS Conventions for see-also-issue-tracker, or see-also-documentation link
  - [ ] Issues (#233) (#255) Add domainHint &amp; rangeHints for properties
  - [ ] Issue (#359) rdfs:comment ... Need quotation rules?
  - [ ] Issue (#465) Document .py API + schema config markup for deprecating (rather than marking as supersededBy) terms
  - [ ] Issue (#914) Implement a mechanism for recording context-specific term definitions (textual at least)
  - [ ] Issue (#1318) Create process/UI/etc for terms that graduate from Pending (or get archived/abandoned) - "attic"
- Site functionality
  - [ ] Issue (#490) Site HTML should be responsive to people using tiny pocket computers
  - [ ] Issue (#879) Collect some useful/interesting visualizations of the schema.org vocabularies
- Vocabulary Definition
  - [ ] Unit tests to check extension values
  - [ ] Extension vocabulary definition: 
    - [ ] Define overall state of extension - Proposed / Released
    - [ ] Define state of individual terms within released extension - Proposed / Accepted
    - [ ] Include release version 
</t>
  </si>
  <si>
    <t xml:space="preserve">#### new comment by 170265 ####
/cc @RichardWallis 
#### new comment by 170265 ####
@RichardWallis ... are any of these closed but not indicated as done here?
#### new comment by 13315406 ####
I think #208 should be closed.  Any remaining comments (eg. https) are covered elsewhere or probably not on the agenda for fixing now.  I believe closing this, with the 3.2 release, will draw a line under this area so that any remaining suggestions and/or concerns can be built from a clean foundation.
I have marked #1282 as done because @en tags have come out of bib files but I can't track down when it happened- so left the issue still open.
</t>
  </si>
  <si>
    <t>Proposed vocabulary additions/changes - general rolling overview</t>
  </si>
  <si>
    <t xml:space="preserve">This issue accompanies the rolling planning issue (#1) by providing at-a-glance view into the pile of vocabulary changes collected nearby. This is where "Closed but Noted (and possible Queued)" issues should be registered by the schema.org team. Doing so allows us to have an overview of potential work, and to avoid being overwhelmed with 100s of open issues. See our [github issue management page](https://www.w3.org/community/schemaorg/issue-management-on-github/) for more details.
**Noted proposals**
The following gives an overview of proposals that have been received. 
- CreativeWork
  - #1010 Movie, TVSeries - proposed addition of cinematographer property.
  - #756 Poem
  - #749 MedicalWebPage
  - #737 keywords should allow URLs
  - #736 publications (a list of)
- Place / LocalBusiness
  - #743 Distillery
  - Dataset
    - #713 - description of dataset (and database) schemas, beyond schema.org's.
      Top level or misfit
- Product 
  - IndividualProduct 
    - #1289 - suggested new fields, (initially MSRP, MSRP Currency). While these can be handled via additionalProperty, also noting here.
- # 746 Animal
Major cross-cutting areas:
- Events and Actions
- Food (for Recipe, MedicalEntity / Diet, menus, Reservation, GS1 / food packaging, etc etc.) - #458
- Achievements, credentials and awards. Relates to sports, JobPosting and to courses, e.g. see:
  - #1324 for sporting championship/tournament awards
  - #668 dance studio awards
  - #780 - use of starRating on hotels and food establishments; #1293 proposed EndorsementRating for critic's reviews and other non-scaled positive ratings.
  - #195 - extensive discussion of academic/scholarly, professional and vocational credentials around courses; also skills for a JobPosting: #1167
Changes / updates
- #735 - Why is DownloadAction under TransferAction instead of ConsumeAction
</t>
  </si>
  <si>
    <t>Meta: schema.org planning</t>
  </si>
  <si>
    <t xml:space="preserve">Issue #1 tracks high-level plans for schema.org. It gives entry points for release-level issues as well as broader goals that correspond to rough milestones over the next year. In practice, these goals are pretty hit-and-miss w.r.t. people actually doing the necessary work, but they are reported here as aspirations and for discussion.
See also #2 for vocabulary and #3 for infrastructure overview issues.
# Release plans
- [x] 2.0 sdo-gozer - detailed in #418 [released 2015-05-12](http://schema.org/docs/releases.html#v2.0)
- [x] 2.1 sdo-ganymede - detailed in #510 -  [released 2015-08-07](http://schema.org/docs/releases.html#v2.1) ([mail thread](https://lists.w3.org/Archives/Public/public-schemaorg/2015Aug/0014.html))
- [x] 2.2 sdo-phobos - detailed in #827 - [released 2015-11-05](http://schema.org/docs/releases.html#v2.2)
- [x] 3.0 sdo-deimos - detailed in #911 - [release 2016-05-04](http://schema.org/docs/releases.html#v3.0)
- [x] 3.1 sdo-makemake - detailed in #1212 - [release 2016-08-09](http://schema.org/docs/releases.html#v3.1)
- [x] 3.2 sdo-callisto - detailed in #1292 - [release 2017-03-23]
- [x] Expected "3.3", codenamed sdo-enceladus - detailed in #1569 
# Issues Overview
We label issues by topic, workflow status and organize them into rough milestones. The most concrete milestone is the next upcoming release, which we give a (slightly cryptic) issue name e.g. sdo-ganymede that can be used to name Git branches, test sites etc. without forcing us to decide its ultimate version number. Other milestones are named for years or (more commonly) quarters, e.g. [Q3 2015](https://github.com/schemaorg/schemaorg/milestones/Q3%202015).
We try to avoid [unlabelled issues](https://github.com/schemaorg/schemaorg/issues?q=is%3Aopen+is%3Aissue+no%3Alabel). The most important labels and entry points are:
- [Vocabulary issues - additions, cleanup, clarification and integration](https://github.com/schemaorg/schemaorg/issues?q=is%3Aopen+is%3Aissue+label%3A%22schema.org+vocab%22); there are various supporting labels to distinguish [enhancements](https://github.com/schemaorg/schemaorg/issues?q=is%3Aopen+is%3Aissue+label%3Atype%3Aenhancement) from [bugs](https://github.com/schemaorg/schemaorg/issues?q=is%3Aopen+is%3Aissue+label%3Atype%3Abug), [cleanup and clarification](https://github.com/schemaorg/schemaorg/issues?q=is%3Aopen+is%3Aissue+label%3A%22type%3Acleanup+%2B+clarity%22), [tricky problems](https://github.com/schemaorg/schemaorg/issues?q=is%3Aopen+is%3Aissue+label%3A%22type%3Atricky+problem%22), [rough ideas](https://github.com/schemaorg/schemaorg/issues?q=is%3Aopen+is%3Aissue+label%3A%22type%3A+rough+proposal+idea%22) etc.
  - Sometimes we have enough discussion on related issues to require a shared label, e.g. the [date/time, events and opening hours cluster](https://github.com/schemaorg/schemaorg/issues?q=is%3Aopen+is%3Aissue+label%3A%22cluster%3A+Date%2FTime%2FEvent+and+opening+hour+vocab+issues%22).
- New or improved site features - software work. Mainly python coding, appengine, site navigation (css/js) etc.: all under the [site tools and python code](https://github.com/schemaorg/schemaorg/issues?q=is%3Aopen+is%3Aissue+label%3A%22site+tools+%2B+python+code%22) label. 
- Content fixes - primarily bad examples.: we use the [guidelines, docs and examples](https://github.com/schemaorg/schemaorg/issues?q=is%3Aopen+is%3Aissue+label%3A%22guidelines+docs+examples%22) label. This covers all general and specific documentation beyond the actual term definitions.
- Workflow and documentation for Extensions - the extension model, and/or specific extension areas: all filed under [extension tracking](https://github.com/schemaorg/schemaorg/issues?q=is%3Aopen+is%3Aissue+label%3A%22Extension+Tracking%22)
- There are also various workflow-related issues e.g. [needs review](https://github.com/schemaorg/schemaorg/labels/status%3Aneeds%20review) for topics where community discussion is particularly invited; [for steering group attention](https://github.com/schemaorg/schemaorg/labels/For%20Steering%20Group%20Attention) for areas where careful oversight is most needed; [standards and organizations](https://github.com/schemaorg/schemaorg/issues?q=is%3Aopen+is%3Aissue+label%3A%22standards+%2B+organizations%22) linking schema.org to related efforts elsewhere; [implementing](https://github.com/schemaorg/schemaorg/issues?q=is%3Aopen+is%3Aissue+label%3Astatus%3Aimplementing), which is used when an issue is decided but not fully implemented.
Github offers various views that can be useful, in particular issues listed by Milestone and Label will help. Please take a look for an existing discussion before creating new issues. 
# Broad plans
- [x] Q1 2015: consolidate cleanup from late 2014 towards a v2 release including a [versioned snapshot](http://schema.org/version/2.0/)
- [x] launch [extensions model](http://schema.org/docs/extension.html) (alongside v2)
- [x] launch 2+ specific initial [hosted extensions](https://github.com/schemaorg/schemaorg/issues?q=is%3Aopen+is%3Aissue+label%3A%22Extension+Tracking%22), likely bib: #431 and auto: #509 (aiming for early June 2015)
- [x] #258 collaborate with GS1 on external extensions, including mappings and workflow (draft for June 2015)
- [ ] various overflow issues from #510 items that don't reach consensus/closure in time for sdo-ganymede release.
- [ ] As of late Q3 2016, our documentation for people proposing [extensions](schema.org/docs/extension.html) (hosted, external or for the core) is not as good as it could be. This deserves more attention during Q4 2016.
# Q4 2015
- [x] refresh medical/health work as a hosted extension: develop health.schema.org with [Healthcare Schema CG](https://www.w3.org/community/schemed/), including or alongside an extension for US medical/healthcare insurance.
- [x] refresh Automotive ontology, updating auto.schema.org in light of feedback in [automotive ontology CG](https://www.w3.org/community/gao/) and here
- [ ] refresh sports work as a hosted extension via [Sports CG](https://www.w3.org/community/sport-schema/)
- [ ] engage with [Archives CG](https://www.w3.org/community/architypes/)
- [ ] develop bib.schema.org with [BibExtend CG](https://www.w3.org/community/schemabibex/) + BibFrame collaborators
- Document use of schema.org with [W3C CSVW standards](http://www.w3.org/blog/news/archives/4830)
- [ ] more here... (for discussion...)
# Meeting agenda and notes
- #587 2015-05-28
- #588 2015-06-11
- (July/August email only)
- #775 2015-09-03
- In Nov 2015 we agreed to stop our regular audio calls and operate in public email/github primarily.
# Steering Group background
Elaborating on http://schema.org/docs/about.html - 
The day to day operations of Schema.org, including decisions regarding the schema, are handled by a steering group, which includes representatives of the sponsor companies and a small number of  individuals who have contributed substantially to Schema.org and related standards. The steering group typically makes decisions by consensus. All members of the steering group have the same standing. The steering group is currently chaired by R.V.Guha, who does not represent his employer in this capacity. Discussions of the steering group are public, see https://groups.google.com/forum/#!forum/schema-org-sg
</t>
  </si>
  <si>
    <t xml:space="preserve">#### new comment by 13315406 ####
Move of fibo extension proposals (PR #1300) in to pending - A candidate for 'in between releases' release. 
</t>
  </si>
  <si>
    <t>no issues</t>
  </si>
  <si>
    <t>Comments made by this user</t>
  </si>
  <si>
    <t>Average Comments user receives per issue</t>
  </si>
  <si>
    <t>Total comments on users issues</t>
  </si>
  <si>
    <t>issue_commenters</t>
  </si>
  <si>
    <t xml:space="preserve">comment: 986438
</t>
  </si>
  <si>
    <t xml:space="preserve">comment: 986438
comment: 33123616
comment: 13315406
comment: 986438
</t>
  </si>
  <si>
    <t xml:space="preserve">comment: 4714748
comment: 15154697
</t>
  </si>
  <si>
    <t xml:space="preserve">comment: 13315406
comment: 170265
comment: 170265
comment: 536250
comment: 170265
comment: 5252362
comment: 536250
comment: 170265
comment: 536250
comment: 5252362
comment: 986438
comment: 536250
comment: 170265
comment: 46296
comment: 536250
comment: 170265
</t>
  </si>
  <si>
    <t xml:space="preserve">comment: 13315406
comment: 986438
comment: 13315406
comment: 304403
comment: 986438
comment: 304403
</t>
  </si>
  <si>
    <t xml:space="preserve">#### new comment by 986438 ####
@philbarker Just a quick barometer test , but ... how comfortable are you with the work put into the Credential Engine and meeting the broader needs ?  Really Nice, Risky, Adequate ? What's your gut tell you from what you've seen ?
#### new comment by 658047 ####
@thadguidry I think there are a lot of details in the Credential Engine work that are quite US-centric, however one of the things that I am sure would happen anyway in transferring that work into a schema.org context is that those details would be flattened. schema.org isn't the place for the highly nuanced details you find in specialist vocabularies.
So I am comfortable with the US -&gt; world wide broadening. is that the type of broader need you had in mind?
Disclosure: I am receiving money from the credential engine to support this work.
#### new comment by 986438 ####
@philbarker Agreed that schema.org is not the place for nuanced details.  Yes, that's the general answer I was looking for about risks with broadening the Credential Engine work into schema.org and the risks.  Yeah, I know your getting money there, and glad you are !   BTW, I really liked what I saw in the planning pages hosted separate site: http://credreg.net/
UPDATE: Oh, and do you feel the metadata is fairly locked down yet within it ? http://credreg.net/meta/terms
#### new comment by 658047 ####
@thadguidry : @stuartasutton would be better placed that I am to comment on how close to being locked down the CTDL metadata is. I know that there is an issue about having to use things like the AlignmentObject a lot which could be avoided if competencies could be described directly in schema.org, and that doing so could be a relatively simple extension of  CategoryCode / TermDefinition hence our interest in #894 #1711 #1775 But on the whole, yes, I think it's fairly locked down.
#### new comment by 986438 ####
@philbarker right, that's what I hoped.  Awesome, ok thanks for now.  Good job on the email thread discussion kickoff...I'll be in the background mostly on this issue from here on out.
#### new comment by 658047 ####
I have proposed a W3C Community Group to take this work forward.
It now needs the support of four other people for it to happen. To support it you must have a W3C account, and then visit the [Community Groups page](https://www.w3.org/community/), and scroll down a little to the proposed groups section. Click on the button to support the Educational and Occupational Credentials in schema.org Community Group. 
If you do not have a W3C account, registering for one is free, but you do need to give an assurance that you will not be contributing an IP that cannot be only licensed under W3C's terms. This is appropriate for contributing work to schema.org.
--Phil 
Edit: the group  is now approved. If you would like to contribute to the work of the group (or even just lurk and follow what we do) please join it by visiting https://www.w3.org/community/eocred-schema/join
</t>
  </si>
  <si>
    <t xml:space="preserve">comment: 986438
comment: 658047
comment: 986438
comment: 658047
comment: 986438
comment: 658047
</t>
  </si>
  <si>
    <t xml:space="preserve">comment: 502518
comment: 658047
comment: 13315406
comment: 658047
comment: 13315406
comment: 13315406
</t>
  </si>
  <si>
    <t xml:space="preserve">comment: 9198869
comment: 14883455
</t>
  </si>
  <si>
    <t xml:space="preserve">comment: 31579512
comment: 576174
comment: 13617914
comment: 31579512
comment: 31579512
comment: 31579512
comment: 13617914
comment: 31579512
comment: 13617914
</t>
  </si>
  <si>
    <t xml:space="preserve">comment: 4692272
comment: 170265
comment: 986438
comment: 986438
comment: 170265
comment: 986438
comment: 11435431
</t>
  </si>
  <si>
    <t xml:space="preserve">comment: 13315406
comment: 8491635
comment: 13315406
comment: 8491635
comment: 576174
comment: 13315406
</t>
  </si>
  <si>
    <t xml:space="preserve">comment: 13315406
</t>
  </si>
  <si>
    <t xml:space="preserve">comment: 13315406
comment: 6037145
comment: 170265
comment: 13315406
comment: 170265
comment: 170265
comment: 1141327
comment: 3869316
comment: 6037145
comment: 986438
comment: 23151
comment: 6037145
comment: 23151
comment: 1417033
comment: 23151
comment: 6037145
comment: 23151
</t>
  </si>
  <si>
    <t xml:space="preserve">comment: 5252362
</t>
  </si>
  <si>
    <t xml:space="preserve">comment: 4714748
comment: 170265
comment: 4714748
</t>
  </si>
  <si>
    <t xml:space="preserve">comment: 536250
comment: 13315406
comment: 536250
comment: 13315406
comment: 536250
comment: 536250
comment: 13315406
comment: 536250
</t>
  </si>
  <si>
    <t xml:space="preserve">comment: 536250
</t>
  </si>
  <si>
    <t xml:space="preserve">comment: 170265
comment: 986438
comment: 2728945
</t>
  </si>
  <si>
    <t xml:space="preserve">comment: 671238
comment: 4692272
</t>
  </si>
  <si>
    <t xml:space="preserve">comment: 13315406
comment: 7320889
comment: 13315406
comment: 7320889
comment: 7320889
comment: 13315406
comment: 7320889
</t>
  </si>
  <si>
    <t xml:space="preserve">comment: 2728945
comment: 536250
comment: 4714748
comment: 2728945
comment: 2094370
comment: 170265
</t>
  </si>
  <si>
    <t xml:space="preserve">comment: 13315406
comment: 7320889
comment: 11649720
comment: 671238
comment: 13315406
comment: 7320889
comment: 4692272
comment: 11649720
comment: 5252362
comment: 13315406
comment: 1051318
comment: 5252362
comment: 170265
comment: 671238
comment: 13315406
comment: 13315406
comment: 5252362
comment: 671238
comment: 4692272
comment: 986438
</t>
  </si>
  <si>
    <t xml:space="preserve">comment: 4692272
</t>
  </si>
  <si>
    <t xml:space="preserve">comment: 1728037
comment: 536250
comment: 1728037
</t>
  </si>
  <si>
    <t xml:space="preserve">comment: 1728037
comment: 536250
</t>
  </si>
  <si>
    <t xml:space="preserve">comment: 658047
comment: 4692272
comment: 658047
comment: 2939046
</t>
  </si>
  <si>
    <t xml:space="preserve">comment: 13315406
comment: 536250
comment: 13315406
comment: 536250
</t>
  </si>
  <si>
    <t xml:space="preserve">comment: 170265
comment: 5252362
comment: 4692272
comment: 1728037
comment: 495472
comment: 31301956
comment: 536250
comment: 170265
comment: 170265
comment: 1033730
comment: 1728037
comment: 1541745
comment: 495968
comment: 170265
comment: 170265
comment: 170265
</t>
  </si>
  <si>
    <t xml:space="preserve">comment: 7534601
comment: 1728037
comment: 536250
comment: 4692272
comment: 536250
comment: 1728037
comment: 536250
</t>
  </si>
  <si>
    <t xml:space="preserve">comment: 317113
comment: 13315406
comment: 536250
comment: 13315406
comment: 536250
</t>
  </si>
  <si>
    <t xml:space="preserve">comment: 536250
comment: 4135291
comment: 2728945
comment: 1141265
comment: 170265
comment: 170265
comment: 2728945
</t>
  </si>
  <si>
    <t xml:space="preserve">comment: 536250
comment: 502518
comment: 40230
comment: 502518
comment: 13315406
comment: 502518
comment: 40230
comment: 502518
comment: 658047
comment: 502518
comment: 13315406
comment: 40230
comment: 502518
comment: 502518
comment: 658047
comment: 13315406
comment: 502518
comment: 658047
comment: 986438
comment: 536250
comment: 502518
comment: 536250
comment: 502518
comment: 2939046
comment: 13315406
comment: 7320889
comment: 13315406
comment: 7320889
</t>
  </si>
  <si>
    <t xml:space="preserve">comment: 13189510
comment: 170265
comment: 4692272
comment: 17784082
</t>
  </si>
  <si>
    <t xml:space="preserve">comment: 986438
comment: 7320889
comment: 4692272
comment: 4692272
comment: 658047
comment: 4692272
comment: 658047
comment: 170265
comment: 986438
comment: 6733177
comment: 4692272
comment: 170265
</t>
  </si>
  <si>
    <t xml:space="preserve">comment: 6901294
</t>
  </si>
  <si>
    <t xml:space="preserve">comment: 671238
comment: 327651
comment: 4714748
comment: 327651
</t>
  </si>
  <si>
    <t xml:space="preserve">comment: 4714748
comment: 153391
comment: 170265
</t>
  </si>
  <si>
    <t xml:space="preserve">comment: 170265
comment: 4692272
comment: 170265
comment: 4692272
comment: 4692272
</t>
  </si>
  <si>
    <t xml:space="preserve">comment: 986438
comment: 170265
comment: 986438
comment: 170265
comment: 170265
comment: 3344792
comment: 4714748
comment: 16565842
comment: 986438
comment: 24254501
comment: 4714748
comment: 4692272
comment: 4714748
comment: 4692272
comment: 986438
comment: 24254501
comment: 986438
comment: 170265
comment: 16565842
comment: 986438
comment: 24254501
comment: 4692272
comment: 16565842
comment: 170265
comment: 16565842
comment: 170265
comment: 16565842
comment: 16565842
comment: 170265
</t>
  </si>
  <si>
    <t xml:space="preserve">comment: 322626
comment: 986438
comment: 170265
comment: 1051318
comment: 170265
comment: 170265
comment: 170265
comment: 1051318
</t>
  </si>
  <si>
    <t xml:space="preserve">comment: 6901294
comment: 153391
comment: 4692272
comment: 153391
comment: 7320889
comment: 153391
comment: 7691552
comment: 4692272
comment: 153391
</t>
  </si>
  <si>
    <t xml:space="preserve">comment: 170265
comment: 986438
comment: 327651
</t>
  </si>
  <si>
    <t xml:space="preserve">comment: 6901294
comment: 13189510
</t>
  </si>
  <si>
    <t xml:space="preserve">comment: 9203402
comment: 7894643
comment: 6771512
comment: 9203402
comment: 7894643
comment: 6771512
comment: 536250
comment: 6771512
comment: 536250
comment: 6771512
comment: 6771512
comment: 536250
comment: 536250
comment: 6771512
comment: 536250
comment: 536250
comment: 536250
</t>
  </si>
  <si>
    <t xml:space="preserve">comment: 13189510
</t>
  </si>
  <si>
    <t xml:space="preserve">comment: 170265
</t>
  </si>
  <si>
    <t xml:space="preserve">comment: 4714748
comment: 170265
comment: 4714748
comment: 38491
comment: 170265
comment: 4714748
comment: 38491
comment: 1728037
comment: 170265
</t>
  </si>
  <si>
    <t xml:space="preserve">comment: 1944680
</t>
  </si>
  <si>
    <t xml:space="preserve">comment: 7320889
comment: 4692272
comment: 7320889
comment: 170265
comment: 327651
comment: 4692272
</t>
  </si>
  <si>
    <t xml:space="preserve">comment: 170265
comment: 4692272
comment: 8404291
comment: 986438
</t>
  </si>
  <si>
    <t xml:space="preserve">comment: 170265
comment: 1728037
comment: 170265
</t>
  </si>
  <si>
    <t xml:space="preserve">comment: 5718022
</t>
  </si>
  <si>
    <t xml:space="preserve">comment: 13315406
comment: 5718022
comment: 13315406
comment: 5718022
</t>
  </si>
  <si>
    <t xml:space="preserve">comment: 6901294
comment: 13315406
</t>
  </si>
  <si>
    <t xml:space="preserve">comment: 5718022
comment: 5718022
comment: 22481850
comment: 108611
comment: 5252362
comment: 108611
</t>
  </si>
  <si>
    <t xml:space="preserve">comment: 170265
comment: 170265
comment: 6750271
</t>
  </si>
  <si>
    <t xml:space="preserve">comment: 6771512
</t>
  </si>
  <si>
    <t xml:space="preserve">comment: 671238
comment: 6771512
comment: 170265
comment: 6771512
</t>
  </si>
  <si>
    <t xml:space="preserve">comment: 13315406
comment: 5750656
comment: 13315406
comment: 5750656
</t>
  </si>
  <si>
    <t xml:space="preserve">comment: 1728037
comment: 13315406
comment: 317113
comment: 1728037
comment: 2728945
comment: 13315406
comment: 317113
comment: 1728037
comment: 1728037
comment: 170265
</t>
  </si>
  <si>
    <t xml:space="preserve">comment: 4692272
comment: 986438
</t>
  </si>
  <si>
    <t xml:space="preserve">comment: 170265
comment: 38491
comment: 46296
comment: 108611
</t>
  </si>
  <si>
    <t xml:space="preserve">comment: 170265
comment: 170265
comment: 986438
comment: 170265
comment: 170265
comment: 986438
comment: 5718022
comment: 5718022
comment: 5718022
comment: 5718022
comment: 23193154
comment: 1728037
</t>
  </si>
  <si>
    <t xml:space="preserve">comment: 46296
comment: 46296
</t>
  </si>
  <si>
    <t xml:space="preserve">comment: 986438
comment: 3761451
comment: 13315406
comment: 2939046
</t>
  </si>
  <si>
    <t xml:space="preserve">comment: 658047
comment: 986438
comment: 671238
comment: 5433883
comment: 608303
comment: 5433883
comment: 170265
comment: 608303
comment: 1033730
</t>
  </si>
  <si>
    <t xml:space="preserve">comment: 671238
comment: 5932728
comment: 222586
comment: 671238
comment: 5932728
comment: 11824025
comment: 5932728
comment: 986438
comment: 11824025
comment: 5932728
comment: 5932728
comment: 671238
comment: 5932728
comment: 986438
</t>
  </si>
  <si>
    <t xml:space="preserve">comment: 13315406
comment: 1728037
comment: 170265
comment: 4135291
comment: 1269403
comment: 4135291
</t>
  </si>
  <si>
    <t xml:space="preserve">comment: 4714748
comment: 28238233
comment: 7691552
</t>
  </si>
  <si>
    <t xml:space="preserve">comment: 28799413
</t>
  </si>
  <si>
    <t xml:space="preserve">comment: 3585551
comment: 9383603
comment: 3585551
comment: 3344792
</t>
  </si>
  <si>
    <t xml:space="preserve">comment: 43677
comment: 2451083
comment: 1728037
</t>
  </si>
  <si>
    <t xml:space="preserve">comment: 4692272
comment: 9773803
comment: 4692272
comment: 9773803
</t>
  </si>
  <si>
    <t xml:space="preserve">comment: 1999543
comment: 427410
comment: 170265
comment: 13315406
comment: 5252362
comment: 13315406
comment: 5252362
comment: 1728037
comment: 638605
</t>
  </si>
  <si>
    <t xml:space="preserve">comment: 4692272
comment: 8404291
comment: 4692272
comment: 3425712
comment: 170265
comment: 3425712
comment: 13315406
comment: 7320889
comment: 170265
</t>
  </si>
  <si>
    <t xml:space="preserve">comment: 5252362
comment: 170265
comment: 4692272
comment: 170265
comment: 9203402
comment: 4692272
comment: 170265
comment: 986438
comment: 4692272
comment: 170265
</t>
  </si>
  <si>
    <t xml:space="preserve">comment: 170265
comment: 170265
comment: 986438
comment: 4692258
comment: 170265
comment: 170265
comment: 1728037
comment: 170265
comment: 170265
comment: 1728037
</t>
  </si>
  <si>
    <t xml:space="preserve">comment: 13315406
comment: 3594022
comment: 13315406
comment: 3594022
</t>
  </si>
  <si>
    <t xml:space="preserve">comment: 4692272
comment: 10158661
comment: 10158661
</t>
  </si>
  <si>
    <t xml:space="preserve">comment: 7528514
comment: 6901294
comment: 638605
comment: 13315406
comment: 638605
comment: 6901294
comment: 7691552
</t>
  </si>
  <si>
    <t xml:space="preserve">comment: 26891626
comment: 398765
comment: 26891626
</t>
  </si>
  <si>
    <t xml:space="preserve">comment: 170265
comment: 170265
comment: 671238
comment: 170265
comment: 4692272
comment: 986438
comment: 4692272
comment: 986438
</t>
  </si>
  <si>
    <t xml:space="preserve">comment: 5252362
comment: 4692258
comment: 5252362
comment: 986438
comment: 170265
comment: 4692258
comment: 170265
comment: 170265
comment: 170265
comment: 170265
comment: 4692258
comment: 986438
comment: 4692258
</t>
  </si>
  <si>
    <t xml:space="preserve">comment: 24438137
comment: 6750271
</t>
  </si>
  <si>
    <t xml:space="preserve">comment: 13315406
comment: 6901294
</t>
  </si>
  <si>
    <t xml:space="preserve">comment: 5750656
comment: 7691552
</t>
  </si>
  <si>
    <t xml:space="preserve">comment: 2728945
comment: 170265
comment: 170265
comment: 13315406
comment: 986438
comment: 77741
comment: 170265
comment: 1728037
comment: 7894643
</t>
  </si>
  <si>
    <t xml:space="preserve">comment: 4692258
</t>
  </si>
  <si>
    <t xml:space="preserve">comment: 5750656
comment: 5750656
comment: 160292
</t>
  </si>
  <si>
    <t xml:space="preserve">comment: 13315406
comment: 6871670
comment: 13315406
</t>
  </si>
  <si>
    <t xml:space="preserve">comment: 5252362
comment: 170265
comment: 170265
comment: 638605
comment: 170265
comment: 638605
</t>
  </si>
  <si>
    <t xml:space="preserve">comment: 170265
comment: 440298
</t>
  </si>
  <si>
    <t xml:space="preserve">comment: 13315406
comment: 5252362
comment: 986438
</t>
  </si>
  <si>
    <t xml:space="preserve">comment: 4714748
comment: 7691552
comment: 4692272
</t>
  </si>
  <si>
    <t xml:space="preserve">comment: 4699807
</t>
  </si>
  <si>
    <t xml:space="preserve">comment: 3696477
comment: 3696477
</t>
  </si>
  <si>
    <t xml:space="preserve">comment: 4692272
comment: 6771512
comment: 8071692
</t>
  </si>
  <si>
    <t xml:space="preserve">comment: 986438
comment: 5750656
comment: 986438
comment: 5750656
comment: 8071692
comment: 986438
comment: 8071692
comment: 7691552
comment: 24536768
</t>
  </si>
  <si>
    <t xml:space="preserve">comment: 170265
comment: 170265
comment: 170265
comment: 170265
comment: 170265
comment: 5252362
comment: 170265
</t>
  </si>
  <si>
    <t xml:space="preserve">comment: 13315406
comment: 13315406
comment: 2939046
comment: 21245789
</t>
  </si>
  <si>
    <t xml:space="preserve">comment: 4692258
comment: 170265
comment: 11649720
comment: 986438
comment: 11649720
comment: 4692258
comment: 11649720
comment: 182351
</t>
  </si>
  <si>
    <t xml:space="preserve">comment: 170265
comment: 7320889
comment: 7320889
comment: 6901294
comment: 46296
comment: 6901294
comment: 46296
comment: 194984
comment: 170265
comment: 170265
comment: 46296
comment: 170265
comment: 7320889
comment: 170265
comment: 7320889
comment: 170265
comment: 7320889
comment: 194984
comment: 7320889
comment: 6901294
comment: 170265
comment: 6901294
</t>
  </si>
  <si>
    <t xml:space="preserve">comment: 13315406
comment: 170265
</t>
  </si>
  <si>
    <t xml:space="preserve">comment: 59874
comment: 59874
</t>
  </si>
  <si>
    <t xml:space="preserve">comment: 7691552
comment: 23151
comment: 7691552
comment: 23151
comment: 13315406
comment: 23151
</t>
  </si>
  <si>
    <t xml:space="preserve">comment: 986438
comment: 170265
comment: 986438
comment: 170265
comment: 986438
comment: 170265
comment: 986438
comment: 5718022
comment: 5718022
comment: 1728037
comment: 170265
comment: 170265
comment: 170265
comment: 9203402
comment: 1728037
comment: 170265
comment: 1728037
comment: 170265
comment: 170265
comment: 4714748
comment: 13315406
comment: 170265
comment: 13315406
comment: 24254501
comment: 986438
comment: 16565842
comment: 170265
comment: 495968
comment: 16565842
comment: 986438
comment: 24254501
comment: 170265
comment: 986438
comment: 170265
comment: 4714748
comment: 24254501
comment: 170265
</t>
  </si>
  <si>
    <t xml:space="preserve">comment: 170265
comment: 671238
comment: 1269403
comment: 671238
</t>
  </si>
  <si>
    <t xml:space="preserve">comment: 2728945
comment: 13315406
</t>
  </si>
  <si>
    <t xml:space="preserve">comment: 671238
comment: 3192502
</t>
  </si>
  <si>
    <t xml:space="preserve">comment: 671238
comment: 11330577
comment: 7320889
comment: 11330577
comment: 7320889
</t>
  </si>
  <si>
    <t xml:space="preserve">comment: 1417033
comment: 170265
</t>
  </si>
  <si>
    <t xml:space="preserve">comment: 3585551
</t>
  </si>
  <si>
    <t xml:space="preserve">comment: 327651
comment: 327651
comment: 536250
comment: 13315406
comment: 536250
comment: 13315406
comment: 536250
</t>
  </si>
  <si>
    <t xml:space="preserve">comment: 13315406
comment: 536250
comment: 536250
comment: 13315406
comment: 536250
comment: 13315406
comment: 536250
comment: 13315406
comment: 536250
</t>
  </si>
  <si>
    <t xml:space="preserve">comment: 13315406
comment: 536250
comment: 3585551
comment: 536250
comment: 3585551
</t>
  </si>
  <si>
    <t xml:space="preserve">comment: 986438
comment: 671238
comment: 16148969
comment: 16148969
comment: 13315406
</t>
  </si>
  <si>
    <t xml:space="preserve">comment: 5718022
comment: 327651
comment: 4620361
comment: 5718022
</t>
  </si>
  <si>
    <t xml:space="preserve">comment: 658047
comment: 3696477
</t>
  </si>
  <si>
    <t xml:space="preserve">comment: 7320889
comment: 46296
</t>
  </si>
  <si>
    <t xml:space="preserve">comment: 7320889
comment: 7320889
comment: 170265
comment: 170265
comment: 7320889
comment: 456407
comment: 5252362
comment: 13315406
comment: 7320889
comment: 5252362
comment: 456407
comment: 13315406
comment: 7320889
comment: 7320889
comment: 7320889
comment: 7320889
comment: 1033730
comment: 170265
comment: 1033730
comment: 5252362
comment: 7320889
comment: 13315406
comment: 5252362
comment: 13315406
comment: 5252362
comment: 986438
comment: 5252362
comment: 13315406
comment: 456407
comment: 5252362
comment: 50891
comment: 170265
comment: 50891
comment: 5718022
</t>
  </si>
  <si>
    <t xml:space="preserve">comment: 23151
comment: 7691552
</t>
  </si>
  <si>
    <t xml:space="preserve">comment: 13315406
comment: 1444003
comment: 13315406
</t>
  </si>
  <si>
    <t xml:space="preserve">comment: 5750656
comment: 1033730
comment: 5750656
comment: 1033730
</t>
  </si>
  <si>
    <t xml:space="preserve">comment: 170265
comment: 174137
comment: 5252362
comment: 170265
comment: 174137
comment: 170265
</t>
  </si>
  <si>
    <t xml:space="preserve">comment: 170265
comment: 13315406
</t>
  </si>
  <si>
    <t xml:space="preserve">comment: 38491
comment: 23151
</t>
  </si>
  <si>
    <t xml:space="preserve">comment: 327651
comment: 2728945
</t>
  </si>
  <si>
    <t xml:space="preserve">comment: 38491
comment: 2728945
comment: 109082
comment: 23151
comment: 109082
comment: 109082
comment: 23151
comment: 170265
comment: 756184
comment: 109082
comment: 756184
comment: 1487927
</t>
  </si>
  <si>
    <t xml:space="preserve">comment: 608303
comment: 608303
comment: 170265
</t>
  </si>
  <si>
    <t xml:space="preserve">comment: 986438
comment: 1651447
comment: 986438
comment: 5252362
comment: 1651447
comment: 1651447
</t>
  </si>
  <si>
    <t xml:space="preserve">comment: 4692258
comment: 170265
</t>
  </si>
  <si>
    <t xml:space="preserve">comment: 944051
comment: 109082
comment: 170265
comment: 944051
comment: 109082
comment: 5264268
comment: 170265
comment: 944051
comment: 109082
comment: 109082
comment: 5264268
comment: 26411082
comment: 807151
comment: 5264268
comment: 2616208
comment: 109082
comment: 109082
comment: 170265
comment: 109082
comment: 109082
comment: 986438
comment: 109082
comment: 986438
comment: 170265
comment: 109082
comment: 170265
comment: 109082
comment: 170265
comment: 109082
comment: 5264268
comment: 469666
comment: 170265
comment: 170265
comment: 109082
comment: 109082
comment: 170265
comment: 4714748
comment: 109082
comment: 109082
comment: 2616208
comment: 469666
comment: 2616208
comment: 109082
comment: 986438
comment: 469666
comment: 2616208
comment: 170265
comment: 170265
</t>
  </si>
  <si>
    <t xml:space="preserve">comment: 4692272
comment: 7320889
</t>
  </si>
  <si>
    <t xml:space="preserve">comment: 170265
comment: 170265
</t>
  </si>
  <si>
    <t xml:space="preserve">comment: 13315406
comment: 38491
comment: 13315406
comment: 986438
comment: 986438
</t>
  </si>
  <si>
    <t xml:space="preserve">comment: 1132830
comment: 13315406
comment: 986438
comment: 1132830
comment: 7691552
comment: 986438
</t>
  </si>
  <si>
    <t xml:space="preserve">comment: 7320889
comment: 170265
comment: 7320889
comment: 13315406
comment: 986438
comment: 4692272
comment: 9478951
comment: 13315406
comment: 4692272
</t>
  </si>
  <si>
    <t xml:space="preserve">comment: 170265
comment: 4135291
comment: 5252362
comment: 986438
comment: 170265
comment: 5252362
comment: 170265
comment: 3605663
comment: 5252362
comment: 4692272
comment: 170265
comment: 3605663
comment: 6428741
comment: 1728037
</t>
  </si>
  <si>
    <t xml:space="preserve">comment: 7320889
comment: 13315406
comment: 8753880
comment: 671238
</t>
  </si>
  <si>
    <t xml:space="preserve">comment: 5252362
comment: 170265
comment: 986438
comment: 170265
comment: 309976
comment: 5252362
comment: 5718022
comment: 5718022
comment: 170265
comment: 5718022
comment: 5718022
comment: 5718022
comment: 170265
</t>
  </si>
  <si>
    <t xml:space="preserve">comment: 7320889
comment: 175836
comment: 7320889
comment: 175836
comment: 170265
comment: 7320889
comment: 175836
comment: 7320889
comment: 13315406
comment: 5718022
comment: 13315406
comment: 175836
comment: 7320889
comment: 3605663
comment: 7320889
</t>
  </si>
  <si>
    <t xml:space="preserve">comment: 658047
</t>
  </si>
  <si>
    <t xml:space="preserve">comment: 495968
comment: 986438
comment: 495968
comment: 986438
comment: 495968
comment: 986438
</t>
  </si>
  <si>
    <t xml:space="preserve">comment: 170265
comment: 170265
comment: 517736
comment: 170265
comment: 170265
comment: 608303
comment: 986438
</t>
  </si>
  <si>
    <t xml:space="preserve">comment: 11330577
comment: 8336157
comment: 8336157
comment: 13315406
comment: 986438
comment: 6643130
comment: 8336157
comment: 18193
comment: 11100
comment: 60755
comment: 3534244
comment: 2142
comment: 9435918
comment: 7451205
comment: 12283
comment: 8688217
comment: 207186
comment: 1264057
comment: 1042226
comment: 30287
comment: 6643130
comment: 528346
comment: 6643130
comment: 7834022
comment: 13650860
comment: 64734
comment: 6643130
comment: 1279335
comment: 528346
comment: 6643130
comment: 64734
comment: 6643130
comment: 10612996
comment: 528346
comment: 8336157
comment: 4714748
comment: 8336157
comment: 12283
comment: 13315406
comment: 6643130
comment: 1823648
comment: 4714748
comment: 8336157
comment: 456407
comment: 170265
comment: 456407
comment: 192050
comment: 53243
comment: 456407
comment: 986133
comment: 192050
comment: 13315406
comment: 986133
comment: 986438
comment: 192050
comment: 986438
comment: 6643130
comment: 50891
comment: 4604231
comment: 21603
comment: 299829
comment: 986438
comment: 50891
comment: 986438
comment: 192050
comment: 8404291
comment: 10196278
comment: 31622756
comment: 160292
</t>
  </si>
  <si>
    <t xml:space="preserve">comment: 13315406
comment: 22487882
comment: 22603303
comment: 13315406
comment: 22487882
comment: 986438
comment: 15784386
comment: 22603303
comment: 22487882
comment: 22487882
comment: 671238
comment: 22487882
comment: 22487882
comment: 7691552
comment: 170265
comment: 986438
comment: 4692272
comment: 13315406
comment: 15256685
comment: 170265
comment: 22487882
</t>
  </si>
  <si>
    <t xml:space="preserve">comment: 170265
comment: 7894643
</t>
  </si>
  <si>
    <t xml:space="preserve">comment: 11330577
</t>
  </si>
  <si>
    <t xml:space="preserve">comment: 13617914
comment: 7320889
comment: 13315406
comment: 5252362
comment: 7320889
comment: 13617914
comment: 13315406
comment: 13617914
comment: 3344792
comment: 13617914
comment: 13315406
comment: 13617914
comment: 13315406
comment: 5252362
comment: 13617914
comment: 13315406
</t>
  </si>
  <si>
    <t xml:space="preserve">comment: 5252362
comment: 170265
comment: 1141327
comment: 5252362
</t>
  </si>
  <si>
    <t xml:space="preserve">comment: 4714748
comment: 170265
comment: 986438
comment: 671238
comment: 7691552
comment: 986438
</t>
  </si>
  <si>
    <t xml:space="preserve">comment: 3344792
comment: 21245789
</t>
  </si>
  <si>
    <t xml:space="preserve">comment: 170265
comment: 986438
</t>
  </si>
  <si>
    <t xml:space="preserve">comment: 170265
comment: 4692272
comment: 986438
</t>
  </si>
  <si>
    <t xml:space="preserve">comment: 95672
comment: 92420
comment: 4692272
comment: 95672
comment: 95672
comment: 170265
comment: 986438
comment: 170265
comment: 170265
comment: 986438
comment: 92420
comment: 694782
comment: 986438
comment: 694782
comment: 92420
comment: 2311111
comment: 2311111
comment: 694782
comment: 2311111
comment: 694782
comment: 2311111
comment: 238876
comment: 694782
comment: 2311111
comment: 2311111
comment: 13315406
comment: 694782
comment: 238876
comment: 2311111
comment: 2311111
comment: 238876
comment: 2311111
comment: 238876
comment: 2311111
comment: 238876
comment: 2311111
comment: 986438
comment: 2311111
comment: 986438
</t>
  </si>
  <si>
    <t xml:space="preserve">comment: 2311111
comment: 1572627
comment: 170265
comment: 170265
comment: 5252362
comment: 1572627
comment: 170265
comment: 1572627
comment: 170265
comment: 1572627
comment: 1572627
comment: 1572627
comment: 608303
comment: 986438
</t>
  </si>
  <si>
    <t xml:space="preserve">comment: 4714748
comment: 3501033
comment: 170265
comment: 1728037
comment: 46296
comment: 170265
comment: 170265
comment: 4692272
comment: 170265
</t>
  </si>
  <si>
    <t xml:space="preserve">comment: 986438
comment: 2173174
comment: 671238
</t>
  </si>
  <si>
    <t xml:space="preserve">comment: 16267789
</t>
  </si>
  <si>
    <t xml:space="preserve">comment: 170265
comment: 4714748
</t>
  </si>
  <si>
    <t xml:space="preserve">comment: 38491
comment: 170265
comment: 387325
comment: 38491
comment: 16120690
comment: 170265
comment: 986438
comment: 38491
comment: 16120690
comment: 170265
comment: 16120690
comment: 38491
comment: 23151
</t>
  </si>
  <si>
    <t xml:space="preserve">comment: 1033730
comment: 986438
comment: 1033730
comment: 38491
comment: 46296
comment: 7691552
comment: 986438
comment: 3652901
comment: 13315406
comment: 3652901
comment: 986438
comment: 1033730
comment: 7691552
comment: 170265
comment: 170265
</t>
  </si>
  <si>
    <t xml:space="preserve">comment: 170265
comment: 170265
comment: 170265
comment: 5252362
comment: 170265
comment: 986438
comment: 5252362
</t>
  </si>
  <si>
    <t xml:space="preserve">comment: 5252362
comment: 150670
comment: 5252362
comment: 4692272
comment: 150670
comment: 5252362
comment: 150670
comment: 986438
comment: 13315406
comment: 986438
comment: 150670
comment: 170265
comment: 150670
comment: 150670
comment: 5252362
comment: 150670
comment: 5252362
comment: 150670
</t>
  </si>
  <si>
    <t xml:space="preserve">comment: 5252362
comment: 13315406
comment: 4692258
comment: 1056637
comment: 5252362
comment: 4692258
comment: 4126222
comment: 13315406
comment: 986438
</t>
  </si>
  <si>
    <t xml:space="preserve">comment: 13315406
comment: 13315406
</t>
  </si>
  <si>
    <t xml:space="preserve">comment: 327651
comment: 170265
</t>
  </si>
  <si>
    <t xml:space="preserve">comment: 170265
comment: 13315406
comment: 986438
comment: 6901294
comment: 170265
comment: 986438
comment: 25924080
</t>
  </si>
  <si>
    <t xml:space="preserve">comment: 13315406
comment: 986438
comment: 671238
comment: 986438
</t>
  </si>
  <si>
    <t xml:space="preserve">comment: 170265
comment: 986438
comment: 671238
comment: 134428
comment: 13315406
comment: 134428
comment: 13315406
</t>
  </si>
  <si>
    <t xml:space="preserve">comment: 170265
comment: 7691552
comment: 13315406
comment: 170265
comment: 13315406
comment: 11824025
comment: 13315406
</t>
  </si>
  <si>
    <t xml:space="preserve">comment: 170265
comment: 4692272
comment: 671238
</t>
  </si>
  <si>
    <t xml:space="preserve">comment: 170265
comment: 671238
comment: 986438
comment: 170265
comment: 170265
comment: 4692272
</t>
  </si>
  <si>
    <t xml:space="preserve">comment: 170265
comment: 13315406
comment: 170265
comment: 1944680
comment: 170265
comment: 13315406
comment: 1944680
</t>
  </si>
  <si>
    <t xml:space="preserve">comment: 170265
comment: 986438
comment: 5718022
comment: 5718022
comment: 170265
comment: 5718022
comment: 5718022
</t>
  </si>
  <si>
    <t xml:space="preserve">comment: 3344792
comment: 21245789
comment: 3344792
comment: 3344792
comment: 21245789
</t>
  </si>
  <si>
    <t xml:space="preserve">comment: 671238
comment: 170265
comment: 4692272
comment: 7691552
comment: 170265
comment: 2270364
comment: 671238
comment: 2270364
</t>
  </si>
  <si>
    <t xml:space="preserve">comment: 170265
comment: 986438
comment: 4692272
comment: 170265
comment: 986438
</t>
  </si>
  <si>
    <t xml:space="preserve">comment: 170265
comment: 170265
comment: 4692272
comment: 170265
comment: 13315406
comment: 170265
comment: 170265
comment: 13315406
comment: 4692272
comment: 986438
comment: 170265
comment: 13315406
comment: 170265
</t>
  </si>
  <si>
    <t xml:space="preserve">comment: 170265
comment: 3837
comment: 7691552
comment: 6901294
comment: 46296
comment: 170265
comment: 1033730
comment: 5750656
comment: 3028308
comment: 3028308
</t>
  </si>
  <si>
    <t xml:space="preserve">comment: 170265
comment: 170265
comment: 170265
comment: 170265
comment: 170265
comment: 671238
comment: 170265
comment: 13315406
comment: 170265
comment: 13315406
comment: 671238
comment: 671238
comment: 671238
comment: 170265
comment: 671238
</t>
  </si>
  <si>
    <t xml:space="preserve">comment: 13315406
comment: 170265
comment: 170265
</t>
  </si>
  <si>
    <t xml:space="preserve">comment: 671238
comment: 170265
comment: 170265
</t>
  </si>
  <si>
    <t xml:space="preserve">comment: 658047
comment: 170265
comment: 658047
</t>
  </si>
  <si>
    <t xml:space="preserve">comment: 170265
comment: 11330577
comment: 4714748
</t>
  </si>
  <si>
    <t xml:space="preserve">comment: 4692272
comment: 671238
comment: 1728037
comment: 671238
comment: 5252362
comment: 671238
comment: 1728037
comment: 671238
</t>
  </si>
  <si>
    <t xml:space="preserve">comment: 4692272
comment: 170265
comment: 4692258
comment: 4692272
comment: 170265
comment: 1728037
comment: 1728037
comment: 1186084
comment: 4714748
comment: 1186084
comment: 986438
comment: 1728037
comment: 1728037
comment: 1186084
comment: 170265
comment: 1186084
</t>
  </si>
  <si>
    <t xml:space="preserve">comment: 398765
</t>
  </si>
  <si>
    <t xml:space="preserve">comment: 26493779
</t>
  </si>
  <si>
    <t xml:space="preserve">comment: 671238
comment: 34682
comment: 170265
comment: 7320889
comment: 170265
comment: 482854
comment: 17980665
comment: 2337910
comment: 153391
comment: 2337910
comment: 973543
comment: 4692272
comment: 1033730
comment: 4692272
comment: 986438
comment: 4692272
comment: 986438
comment: 2337910
comment: 4692272
comment: 986438
comment: 153391
comment: 153391
comment: 2337910
comment: 671238
comment: 4692272
comment: 153391
comment: 153391
comment: 13315406
comment: 153391
comment: 13315406
comment: 153391
comment: 7691552
comment: 7691552
</t>
  </si>
  <si>
    <t xml:space="preserve">comment: 170265
comment: 327651
</t>
  </si>
  <si>
    <t xml:space="preserve">comment: 11330577
comment: 170265
comment: 170265
comment: 11330577
</t>
  </si>
  <si>
    <t xml:space="preserve">comment: 170265
comment: 170265
comment: 986438
comment: 6061514
comment: 13315406
comment: 6061514
comment: 13315406
comment: 6061514
comment: 170265
comment: 6061514
comment: 13315406
comment: 170265
comment: 170265
comment: 986438
comment: 4692272
comment: 986438
comment: 4692272
comment: 170265
comment: 13315406
comment: 170265
comment: 6061514
comment: 986438
comment: 6061514
comment: 170265
comment: 170265
comment: 986438
comment: 1728037
</t>
  </si>
  <si>
    <t xml:space="preserve">comment: 986438
comment: 170265
comment: 170265
</t>
  </si>
  <si>
    <t xml:space="preserve">comment: 7320889
comment: 1135515
comment: 11649720
comment: 7320889
comment: 1135515
comment: 1135515
comment: 4692258
comment: 1135515
comment: 4692258
comment: 1135515
comment: 6901294
comment: 1135515
comment: 4692258
comment: 1135515
comment: 5718022
comment: 1135515
comment: 4692258
comment: 7691552
comment: 1135515
comment: 1135515
comment: 4692258
comment: 4692258
comment: 4692272
comment: 1135515
comment: 4692258
comment: 4692258
comment: 5252519
comment: 1135515
comment: 170265
comment: 1135515
comment: 6650031
comment: 1135515
comment: 7320889
comment: 11649720
comment: 1135515
comment: 11649720
comment: 1135515
comment: 11649720
comment: 4692258
comment: 11649720
comment: 4692258
comment: 7320889
comment: 11649720
comment: 11649720
comment: 7320889
comment: 11649720
comment: 671238
comment: 11649720
comment: 7320889
comment: 170265
comment: 170265
</t>
  </si>
  <si>
    <t xml:space="preserve">comment: 11330577
comment: 170265
comment: 170265
comment: 13315406
comment: 9863263
comment: 170265
comment: 170265
comment: 13315406
comment: 15228016
comment: 13315406
comment: 15228016
comment: 13315406
comment: 321139
comment: 13315406
</t>
  </si>
  <si>
    <t xml:space="preserve">comment: 170265
comment: 8741132
comment: 170265
comment: 8741132
comment: 990840
comment: 6650031
comment: 990840
comment: 990840
comment: 8741132
</t>
  </si>
  <si>
    <t xml:space="preserve">comment: 13315406
comment: 13617914
comment: 13617914
comment: 13315406
comment: 13617914
comment: 13617914
</t>
  </si>
  <si>
    <t xml:space="preserve">comment: 13315406
comment: 335486
</t>
  </si>
  <si>
    <t xml:space="preserve">comment: 13315406
comment: 170265
comment: 170265
comment: 13315406
comment: 1436856
comment: 170265
comment: 1436856
comment: 13315406
comment: 1436856
comment: 1436856
</t>
  </si>
  <si>
    <t xml:space="preserve">comment: 986438
comment: 170265
comment: 4692272
comment: 5718022
comment: 170265
comment: 170265
comment: 9203402
comment: 170265
comment: 77741
comment: 671238
comment: 170265
comment: 986438
comment: 5252362
comment: 986438
comment: 170265
comment: 986438
comment: 986438
comment: 170265
comment: 170265
comment: 170265
comment: 777218
comment: 13315406
comment: 170265
comment: 2311111
comment: 2311111
comment: 170265
comment: 170265
comment: 170265
comment: 170265
comment: 5252362
comment: 170265
comment: 1798358
comment: 5509162
comment: 7248917
</t>
  </si>
  <si>
    <t xml:space="preserve">comment: 170265
comment: 986438
comment: 986438
comment: 4126222
comment: 170265
comment: 4692272
comment: 170265
comment: 986438
</t>
  </si>
  <si>
    <t xml:space="preserve">comment: 170265
comment: 986438
comment: 170265
comment: 986438
comment: 986438
comment: 170265
comment: 986438
comment: 170265
</t>
  </si>
  <si>
    <t xml:space="preserve">comment: 4692272
comment: 170265
comment: 13315406
comment: 170265
comment: 11330577
comment: 13315406
comment: 170265
</t>
  </si>
  <si>
    <t xml:space="preserve">comment: 170265
comment: 13315406
comment: 4692272
comment: 7691552
comment: 13315406
comment: 986438
comment: 4692272
comment: 986438
comment: 4692272
comment: 13315406
comment: 986438
</t>
  </si>
  <si>
    <t xml:space="preserve">comment: 1135542
comment: 1135542
comment: 986438
comment: 4692272
comment: 986438
comment: 1135542
comment: 1135542
comment: 1135542
comment: 4714748
comment: 7691552
comment: 170265
comment: 1135542
</t>
  </si>
  <si>
    <t xml:space="preserve">comment: 170265
comment: 986438
comment: 170265
comment: 986438
</t>
  </si>
  <si>
    <t xml:space="preserve">comment: 170265
comment: 13315406
comment: 170265
comment: 7894643
comment: 13315406
comment: 151847
comment: 170265
comment: 671238
comment: 13315406
comment: 151847
comment: 986438
comment: 986438
</t>
  </si>
  <si>
    <t xml:space="preserve">comment: 7320889
comment: 671238
comment: 7320889
comment: 986438
comment: 23516445
comment: 26493779
comment: 986438
comment: 26493779
</t>
  </si>
  <si>
    <t xml:space="preserve">comment: 671238
comment: 7320889
comment: 11330577
comment: 986438
comment: 8753880
comment: 986438
comment: 7320889
comment: 671238
</t>
  </si>
  <si>
    <t xml:space="preserve">comment: 1771847
</t>
  </si>
  <si>
    <t xml:space="preserve">comment: 170265
comment: 19955799
</t>
  </si>
  <si>
    <t xml:space="preserve">comment: 46296
comment: 11330577
comment: 46296
comment: 11330577
comment: 11330577
comment: 11330577
comment: 170265
comment: 11330577
</t>
  </si>
  <si>
    <t xml:space="preserve">comment: 4714748
comment: 170265
</t>
  </si>
  <si>
    <t xml:space="preserve">comment: 1417033
comment: 170265
comment: 1417033
comment: 170265
comment: 608303
</t>
  </si>
  <si>
    <t xml:space="preserve">comment: 170265
comment: 11330577
comment: 170265
comment: 2728945
</t>
  </si>
  <si>
    <t xml:space="preserve">comment: 170265
comment: 663648
comment: 170265
comment: 663648
comment: 170265
comment: 170265
comment: 170265
comment: 663648
comment: 663648
comment: 663648
comment: 7320889
comment: 170265
comment: 170265
comment: 170265
comment: 46296
comment: 170265
comment: 170265
comment: 170265
comment: 170265
comment: 671238
comment: 671238
comment: 456407
comment: 170265
comment: 170265
comment: 550412
comment: 170265
comment: 170265
comment: 89541
comment: 170265
comment: 170265
comment: 89541
</t>
  </si>
  <si>
    <t xml:space="preserve">comment: 4692272
comment: 7320889
comment: 7320889
comment: 4692272
comment: 990840
comment: 4692272
comment: 7320889
comment: 4692272
comment: 196849
comment: 671238
comment: 170265
comment: 4692272
comment: 671238
</t>
  </si>
  <si>
    <t xml:space="preserve">comment: 11330577
comment: 92420
comment: 11330577
comment: 170265
</t>
  </si>
  <si>
    <t xml:space="preserve">comment: 20356627
comment: 20356627
</t>
  </si>
  <si>
    <t xml:space="preserve">comment: 7320889
comment: 11330577
comment: 7320889
comment: 13315406
comment: 7320889
comment: 13315406
comment: 7320889
comment: 986438
comment: 11330577
comment: 7320889
comment: 7320889
comment: 11330577
comment: 46296
comment: 7320889
</t>
  </si>
  <si>
    <t xml:space="preserve">comment: 11649720
comment: 3585551
comment: 170265
comment: 11330577
comment: 170265
</t>
  </si>
  <si>
    <t xml:space="preserve">comment: 4692272
comment: 1141327
comment: 2728945
</t>
  </si>
  <si>
    <t xml:space="preserve">comment: 4126222
comment: 2728945
comment: 4126222
comment: 671238
comment: 7691552
comment: 2728945
comment: 317113
comment: 4126222
comment: 2728945
comment: 6901294
comment: 338241
comment: 13315406
comment: 986438
comment: 338241
comment: 13315406
comment: 338241
comment: 338241
comment: 13315406
comment: 13315406
comment: 986438
comment: 13315406
comment: 986438
comment: 13315406
comment: 986438
comment: 13315406
comment: 495968
</t>
  </si>
  <si>
    <t xml:space="preserve">comment: 170265
comment: 196849
</t>
  </si>
  <si>
    <t xml:space="preserve">comment: 196849
comment: 170265
comment: 46296
</t>
  </si>
  <si>
    <t xml:space="preserve">comment: 671238
comment: 13315406
</t>
  </si>
  <si>
    <t xml:space="preserve">comment: 170265
comment: 196849
comment: 170265
comment: 196849
comment: 671238
comment: 170265
comment: 196849
comment: 2337910
comment: 6901294
</t>
  </si>
  <si>
    <t xml:space="preserve">comment: 170265
comment: 4692272
comment: 7320889
</t>
  </si>
  <si>
    <t xml:space="preserve">comment: 50891
comment: 50891
comment: 50891
comment: 50891
comment: 50891
comment: 50891
comment: 50891
comment: 170265
comment: 170265
comment: 50891
comment: 50891
</t>
  </si>
  <si>
    <t xml:space="preserve">comment: 7320889
</t>
  </si>
  <si>
    <t xml:space="preserve">comment: 170265
comment: 7803071
</t>
  </si>
  <si>
    <t xml:space="preserve">comment: 170265
comment: 3585551
</t>
  </si>
  <si>
    <t xml:space="preserve">comment: 19195294
comment: 170265
comment: 19195294
comment: 7320889
comment: 3585551
comment: 7320889
comment: 109082
</t>
  </si>
  <si>
    <t xml:space="preserve">comment: 170265
comment: 11649720
comment: 170265
comment: 11649720
comment: 196849
comment: 11649720
comment: 196849
comment: 7320889
comment: 170265
comment: 7320889
comment: 170265
comment: 7320889
comment: 11649720
comment: 170265
comment: 11649720
comment: 7320889
comment: 196849
comment: 671238
comment: 11330577
comment: 671238
comment: 11330577
comment: 170265
comment: 11330577
comment: 170265
</t>
  </si>
  <si>
    <t xml:space="preserve">comment: 170265
comment: 170265
comment: 3585551
comment: 3585551
comment: 170265
comment: 3585551
comment: 170265
comment: 3585551
comment: 170265
comment: 3585551
</t>
  </si>
  <si>
    <t xml:space="preserve">comment: 4714748
comment: 170265
comment: 170265
</t>
  </si>
  <si>
    <t xml:space="preserve">comment: 327651
comment: 170265
comment: 170265
</t>
  </si>
  <si>
    <t xml:space="preserve">comment: 170265
comment: 4714748
comment: 11875605
comment: 4714748
comment: 170265
comment: 11875605
comment: 4714748
comment: 170265
comment: 11875605
comment: 11875605
comment: 170265
comment: 170265
comment: 170265
comment: 170265
comment: 170265
comment: 170265
comment: 38491
comment: 7736749
comment: 170265
comment: 11875605
comment: 38491
comment: 11875605
comment: 11330577
comment: 11875605
comment: 520723
comment: 11330577
comment: 38491
comment: 170265
comment: 11875605
comment: 520723
comment: 170265
comment: 520723
comment: 170265
comment: 520723
comment: 170265
comment: 520723
comment: 38491
comment: 170265
comment: 11875605
comment: 11875605
comment: 5252362
comment: 7736749
comment: 986438
comment: 1565164
comment: 170265
comment: 11875605
comment: 11875605
comment: 1565164
comment: 170265
comment: 986438
comment: 5252362
comment: 986438
comment: 5252362
comment: 170265
comment: 5252362
comment: 986438
comment: 4692272
comment: 5252362
comment: 38491
comment: 986438
comment: 11875605
comment: 170265
comment: 9203402
comment: 170265
comment: 5252362
comment: 170265
comment: 7736749
comment: 170265
comment: 170265
comment: 7736749
comment: 170265
comment: 38491
comment: 7736749
comment: 170265
comment: 11875605
comment: 170265
comment: 11875605
comment: 11875605
comment: 7736749
comment: 170265
comment: 4714748
comment: 11875605
comment: 170265
comment: 170265
comment: 11875605
comment: 7736749
comment: 11875605
comment: 170265
comment: 7736749
comment: 11875605
comment: 7736749
</t>
  </si>
  <si>
    <t xml:space="preserve">comment: 327651
comment: 170265
comment: 170265
comment: 986438
comment: 170265
comment: 986438
</t>
  </si>
  <si>
    <t xml:space="preserve">comment: 170265
comment: 7691552
comment: 170265
</t>
  </si>
  <si>
    <t xml:space="preserve">comment: 170265
comment: 170265
comment: 986438
</t>
  </si>
  <si>
    <t xml:space="preserve">comment: 170265
comment: 671238
</t>
  </si>
  <si>
    <t xml:space="preserve">comment: 4692272
comment: 170265
comment: 3696477
comment: 170265
</t>
  </si>
  <si>
    <t xml:space="preserve">comment: 671238
comment: 5915682
comment: 671238
</t>
  </si>
  <si>
    <t xml:space="preserve">comment: 2006752
comment: 170265
</t>
  </si>
  <si>
    <t xml:space="preserve">comment: 170265
comment: 170265
comment: 11330577
comment: 196849
comment: 1177858
comment: 1033730
comment: 170265
comment: 1177858
comment: 170265
comment: 196849
comment: 7691552
comment: 196849
comment: 170265
comment: 11330577
comment: 170265
comment: 170265
comment: 13617914
comment: 13617914
comment: 196849
comment: 5252362
comment: 170265
comment: 196849
comment: 170265
</t>
  </si>
  <si>
    <t xml:space="preserve">comment: 170265
comment: 170265
comment: 196849
comment: 196849
comment: 4692272
comment: 13315406
</t>
  </si>
  <si>
    <t xml:space="preserve">comment: 170265
comment: 5252362
comment: 658047
comment: 170265
comment: 986438
comment: 170265
comment: 986438
comment: 671238
</t>
  </si>
  <si>
    <t xml:space="preserve">comment: 3585551
comment: 50891
comment: 3585551
comment: 50891
comment: 2925801
comment: 170265
comment: 2286711
comment: 170265
comment: 2925801
comment: 25389671
comment: 50891
comment: 50891
comment: 986438
comment: 2286711
comment: 986438
comment: 25389671
comment: 2286711
comment: 3344792
comment: 25389671
comment: 3344792
</t>
  </si>
  <si>
    <t xml:space="preserve">comment: 170265
comment: 170265
comment: 170265
comment: 170265
comment: 170265
comment: 309976
comment: 170265
comment: 6901294
comment: 170265
comment: 1192603
comment: 6901294
comment: 1192603
comment: 65864
comment: 78356
comment: 6901294
</t>
  </si>
  <si>
    <t xml:space="preserve">comment: 694034
</t>
  </si>
  <si>
    <t xml:space="preserve">comment: 196849
comment: 7691552
comment: 4692272
comment: 7691552
comment: 4692272
comment: 7691552
comment: 170265
comment: 170265
comment: 170265
comment: 170265
comment: 170265
comment: 170265
comment: 4692258
comment: 170265
comment: 170265
comment: 1728037
comment: 536250
comment: 536250
</t>
  </si>
  <si>
    <t xml:space="preserve">comment: 170265
comment: 4692272
</t>
  </si>
  <si>
    <t xml:space="preserve">comment: 6901294
comment: 170265
</t>
  </si>
  <si>
    <t xml:space="preserve">comment: 11330577
comment: 23151
comment: 46296
comment: 7320889
comment: 23151
comment: 170265
comment: 38491
</t>
  </si>
  <si>
    <t xml:space="preserve">comment: 6901294
comment: 658047
comment: 15261745
comment: 658047
comment: 7691552
comment: 15261745
comment: 658047
comment: 15261745
comment: 671238
comment: 15261745
comment: 17551111
comment: 671238
comment: 17551111
comment: 15261745
comment: 335486
comment: 13315406
comment: 4714748
comment: 335486
comment: 15261745
</t>
  </si>
  <si>
    <t xml:space="preserve">comment: 11330577
comment: 2062396
comment: 15261745
comment: 1506863
comment: 15261745
comment: 1506863
comment: 170265
</t>
  </si>
  <si>
    <t xml:space="preserve">comment: 170265
comment: 1689815
</t>
  </si>
  <si>
    <t xml:space="preserve">comment: 6901294
comment: 170265
comment: 4692272
comment: 170265
comment: 170265
comment: 671238
</t>
  </si>
  <si>
    <t xml:space="preserve">comment: 4692272
comment: 170265
comment: 170265
comment: 170265
comment: 38734
comment: 170265
comment: 38734
comment: 170265
comment: 38734
comment: 4692272
comment: 4714748
comment: 38734
comment: 4714748
comment: 38734
comment: 671238
comment: 4692272
comment: 671238
comment: 4692272
comment: 38734
comment: 4714748
comment: 4692272
comment: 671238
comment: 4692272
comment: 170265
comment: 671238
comment: 671238
comment: 170265
comment: 4692272
comment: 4714748
comment: 170265
comment: 4692272
comment: 170265
comment: 170265
comment: 170265
comment: 986438
comment: 38734
comment: 671238
comment: 4692258
comment: 170265
comment: 38734
comment: 986438
comment: 986438
comment: 4692258
comment: 986438
comment: 4692258
comment: 671238
comment: 986438
comment: 38734
comment: 170265
comment: 170265
comment: 170265
comment: 170265
comment: 4692258
comment: 170265
comment: 170265
comment: 38734
comment: 4692258
comment: 986438
comment: 170265
comment: 5718022
comment: 986438
comment: 986438
comment: 5718022
</t>
  </si>
  <si>
    <t xml:space="preserve">comment: 170265
comment: 13607576
comment: 4692272
comment: 170265
</t>
  </si>
  <si>
    <t xml:space="preserve">comment: 170265
comment: 6650031
comment: 7691552
comment: 4692272
</t>
  </si>
  <si>
    <t xml:space="preserve">comment: 7691552
comment: 583021
comment: 1051318
comment: 583021
comment: 170265
comment: 347073
comment: 583021
comment: 347073
comment: 170265
</t>
  </si>
  <si>
    <t xml:space="preserve">comment: 170265
comment: 16050346
comment: 6901294
</t>
  </si>
  <si>
    <t xml:space="preserve">comment: 327651
comment: 170265
comment: 6966517
comment: 2728945
comment: 2728945
comment: 170265
</t>
  </si>
  <si>
    <t xml:space="preserve">comment: 170265
comment: 284214
</t>
  </si>
  <si>
    <t xml:space="preserve">comment: 170265
comment: 170265
comment: 4692272
</t>
  </si>
  <si>
    <t xml:space="preserve">comment: 50891
comment: 170265
comment: 1861586
comment: 170265
comment: 38491
comment: 170265
comment: 2925801
</t>
  </si>
  <si>
    <t xml:space="preserve">comment: 7691552
comment: 170265
comment: 95672
</t>
  </si>
  <si>
    <t xml:space="preserve">comment: 50891
comment: 658047
comment: 50891
comment: 7691552
comment: 50891
comment: 658047
comment: 658047
comment: 7691552
comment: 658047
comment: 50891
comment: 50891
comment: 658047
comment: 50891
comment: 50891
comment: 658047
comment: 7691552
comment: 4692272
comment: 50891
comment: 50891
comment: 7691552
comment: 658047
comment: 658047
comment: 658047
comment: 7691552
comment: 50891
comment: 658047
comment: 658047
comment: 50891
comment: 50891
comment: 11330577
comment: 7691552
comment: 50891
comment: 4692272
comment: 170265
comment: 50891
comment: 50891
comment: 658047
</t>
  </si>
  <si>
    <t xml:space="preserve">comment: 671238
comment: 7691552
comment: 393259
comment: 7691552
</t>
  </si>
  <si>
    <t xml:space="preserve">comment: 671238
comment: 16675278
comment: 671238
comment: 16675278
</t>
  </si>
  <si>
    <t xml:space="preserve">comment: 38491
</t>
  </si>
  <si>
    <t xml:space="preserve">comment: 990840
comment: 164973
comment: 164973
</t>
  </si>
  <si>
    <t xml:space="preserve">comment: 671238
comment: 95672
comment: 671238
comment: 986438
comment: 671238
comment: 986438
comment: 671238
comment: 671238
</t>
  </si>
  <si>
    <t xml:space="preserve">comment: 95672
comment: 4692272
comment: 722096
</t>
  </si>
  <si>
    <t xml:space="preserve">comment: 95672
</t>
  </si>
  <si>
    <t xml:space="preserve">comment: 170265
comment: 95672
comment: 95672
comment: 95672
comment: 95672
comment: 95672
comment: 95672
comment: 7691552
comment: 95672
comment: 131457
comment: 7691552
comment: 671238
comment: 95672
comment: 39398
comment: 207487
comment: 95672
comment: 131457
comment: 95672
comment: 870154
</t>
  </si>
  <si>
    <t xml:space="preserve">comment: 170265
comment: 95672
comment: 671238
comment: 7691552
comment: 95672
comment: 95672
comment: 95672
comment: 682810
comment: 95672
comment: 95672
comment: 95672
comment: 7691552
comment: 95672
comment: 7691552
comment: 95672
comment: 398765
comment: 7691552
comment: 95672
comment: 95672
comment: 6200185
comment: 175836
comment: 95672
comment: 95672
comment: 95672
comment: 95672
</t>
  </si>
  <si>
    <t xml:space="preserve">comment: 13315406
comment: 671238
comment: 4692272
comment: 671238
</t>
  </si>
  <si>
    <t xml:space="preserve">comment: 170265
comment: 4714748
comment: 393259
comment: 4714748
comment: 4692272
comment: 170265
comment: 393259
</t>
  </si>
  <si>
    <t xml:space="preserve">comment: 30665
</t>
  </si>
  <si>
    <t xml:space="preserve">comment: 1103622
</t>
  </si>
  <si>
    <t xml:space="preserve">comment: 658047
comment: 13315406
comment: 658047
comment: 6494706
comment: 6494706
comment: 40230
comment: 6494706
comment: 40230
comment: 6494706
comment: 11824025
</t>
  </si>
  <si>
    <t xml:space="preserve">comment: 2939046
comment: 170265
</t>
  </si>
  <si>
    <t xml:space="preserve">comment: 196849
comment: 170265
comment: 694034
</t>
  </si>
  <si>
    <t xml:space="preserve">comment: 3696477
</t>
  </si>
  <si>
    <t xml:space="preserve">comment: 46296
comment: 170265
</t>
  </si>
  <si>
    <t xml:space="preserve">comment: 170265
comment: 671238
comment: 671238
comment: 170265
comment: 671238
comment: 170265
comment: 3585551
comment: 6771512
comment: 671238
comment: 6771512
</t>
  </si>
  <si>
    <t xml:space="preserve">comment: 671238
comment: 13315406
comment: 170265
comment: 170265
comment: 671238
comment: 671238
comment: 170265
comment: 671238
comment: 671238
comment: 170265
comment: 671238
</t>
  </si>
  <si>
    <t xml:space="preserve">comment: 2939046
comment: 50891
comment: 7691552
comment: 50891
comment: 7691552
comment: 658047
comment: 7691552
comment: 2939046
comment: 7691552
comment: 299856
comment: 7691552
comment: 109082
comment: 109082
comment: 13315406
comment: 109082
comment: 13315406
comment: 170265
comment: 7320889
comment: 170265
comment: 7320889
comment: 990840
comment: 658047
comment: 2939046
comment: 50891
comment: 658047
comment: 6494706
comment: 5904573
comment: 1319413
comment: 50891
comment: 658047
</t>
  </si>
  <si>
    <t xml:space="preserve">comment: 170265
comment: 4692272
comment: 170265
comment: 4692272
comment: 170265
comment: 170265
</t>
  </si>
  <si>
    <t xml:space="preserve">comment: 2337910
</t>
  </si>
  <si>
    <t xml:space="preserve">comment: 479496
comment: 22796
comment: 13315406
comment: 671238
comment: 15152148
comment: 22796
comment: 6943905
</t>
  </si>
  <si>
    <t xml:space="preserve">comment: 6901294
comment: 33569
</t>
  </si>
  <si>
    <t xml:space="preserve">comment: 170265
comment: 6149838
comment: 2062396
comment: 6149838
</t>
  </si>
  <si>
    <t xml:space="preserve">comment: 4714748
</t>
  </si>
  <si>
    <t xml:space="preserve">comment: 671238
comment: 671238
comment: 170265
comment: 733695
comment: 671238
</t>
  </si>
  <si>
    <t xml:space="preserve">comment: 170265
comment: 456407
comment: 168137
comment: 170265
comment: 456407
comment: 170265
comment: 170265
comment: 168137
comment: 871868
comment: 327651
comment: 7320889
comment: 456407
comment: 871868
comment: 170265
comment: 456407
comment: 170265
comment: 337692
comment: 871868
</t>
  </si>
  <si>
    <t xml:space="preserve">comment: 170265
comment: 6901294
</t>
  </si>
  <si>
    <t xml:space="preserve">comment: 18719173
</t>
  </si>
  <si>
    <t xml:space="preserve">comment: 671238
comment: 671238
comment: 30665
comment: 170265
comment: 671238
comment: 30665
comment: 671238
comment: 30665
comment: 13315406
comment: 671238
comment: 13315406
comment: 30665
comment: 4714748
comment: 170265
comment: 1051318
comment: 170265
comment: 10194536
comment: 30665
</t>
  </si>
  <si>
    <t xml:space="preserve">comment: 170265
comment: 6813419
comment: 170265
</t>
  </si>
  <si>
    <t xml:space="preserve">comment: 4692272
comment: 671238
comment: 3605663
</t>
  </si>
  <si>
    <t xml:space="preserve">comment: 170265
comment: 170265
comment: 7320889
</t>
  </si>
  <si>
    <t xml:space="preserve">comment: 13315406
comment: 4714748
comment: 13315406
comment: 15254
comment: 4714748
comment: 15254
comment: 327651
comment: 15254
comment: 170265
comment: 876431
</t>
  </si>
  <si>
    <t xml:space="preserve">comment: 7320889
comment: 170265
comment: 7320889
comment: 3344792
comment: 3585551
comment: 170265
comment: 671238
comment: 170265
comment: 13315406
comment: 3585551
comment: 4692272
comment: 5252362
comment: 170265
comment: 3344792
comment: 13315406
comment: 7320889
comment: 3344792
comment: 3585551
comment: 170265
comment: 3585551
comment: 671238
comment: 7320889
comment: 3585551
comment: 671238
comment: 170265
comment: 3344792
comment: 170265
</t>
  </si>
  <si>
    <t xml:space="preserve">comment: 3585551
comment: 3039178
comment: 1939456
</t>
  </si>
  <si>
    <t xml:space="preserve">comment: 3585551
comment: 722096
</t>
  </si>
  <si>
    <t xml:space="preserve">comment: 170265
comment: 4692272
comment: 170265
comment: 876431
</t>
  </si>
  <si>
    <t xml:space="preserve">comment: 4692272
comment: 170265
comment: 4692272
comment: 170265
comment: 5056927
comment: 170265
comment: 4692272
comment: 170265
</t>
  </si>
  <si>
    <t xml:space="preserve">comment: 170265
comment: 6464618
comment: 6464618
comment: 5252362
comment: 170265
comment: 5252362
comment: 5252362
comment: 327651
comment: 170265
comment: 8341475
comment: 170265
comment: 170265
comment: 6464618
</t>
  </si>
  <si>
    <t xml:space="preserve">comment: 4692272
comment: 8341475
comment: 671238
comment: 170265
</t>
  </si>
  <si>
    <t xml:space="preserve">comment: 317113
</t>
  </si>
  <si>
    <t xml:space="preserve">comment: 1033730
comment: 3906823
comment: 13315406
</t>
  </si>
  <si>
    <t xml:space="preserve">comment: 3696477
comment: 3585551
</t>
  </si>
  <si>
    <t xml:space="preserve">comment: 671238
comment: 12546385
comment: 3301804
comment: 8712765
comment: 671238
comment: 438502
comment: 3673374
comment: 11330577
</t>
  </si>
  <si>
    <t xml:space="preserve">comment: 170265
comment: 13315406
comment: 7320889
comment: 671238
comment: 13315406
comment: 7320889
comment: 671238
comment: 13315406
comment: 986438
comment: 170265
comment: 170265
comment: 986438
comment: 986438
comment: 170265
comment: 22191904
comment: 26115203
comment: 990840
comment: 671238
comment: 26115203
</t>
  </si>
  <si>
    <t xml:space="preserve">comment: 4428660
</t>
  </si>
  <si>
    <t xml:space="preserve">comment: 13315406
comment: 13315406
comment: 160292
comment: 13315406
comment: 170265
comment: 10659693
comment: 13315406
comment: 576174
comment: 10659693
comment: 160292
comment: 429987
comment: 23151
comment: 170265
comment: 23151
comment: 3465331
comment: 23151
comment: 160292
</t>
  </si>
  <si>
    <t xml:space="preserve">comment: 170265
comment: 170265
comment: 13315406
comment: 1033730
</t>
  </si>
  <si>
    <t xml:space="preserve">comment: 8111925
</t>
  </si>
  <si>
    <t xml:space="preserve">comment: 170265
comment: 3501033
comment: 136210
comment: 3501033
comment: 13315406
comment: 136210
comment: 170265
comment: 136210
comment: 3501033
comment: 170265
comment: 13315406
</t>
  </si>
  <si>
    <t xml:space="preserve">comment: 10039226
comment: 77741
comment: 327651
comment: 170265
comment: 13315406
</t>
  </si>
  <si>
    <t xml:space="preserve">comment: 170265
comment: 671238
comment: 671238
comment: 170265
</t>
  </si>
  <si>
    <t xml:space="preserve">comment: 6901294
comment: 1742231
comment: 1742231
comment: 7691552
</t>
  </si>
  <si>
    <t xml:space="preserve">comment: 13315406
comment: 189316
comment: 13315406
</t>
  </si>
  <si>
    <t xml:space="preserve">comment: 170265
comment: 13869938
</t>
  </si>
  <si>
    <t xml:space="preserve">comment: 170265
comment: 4692272
comment: 8753880
comment: 170265
comment: 4692272
comment: 170265
comment: 5602650
comment: 170265
comment: 4714748
comment: 13315406
comment: 4714748
comment: 170265
comment: 13315406
comment: 170265
comment: 170265
comment: 671238
comment: 671238
comment: 170265
comment: 8753880
comment: 170265
comment: 170265
comment: 170265
</t>
  </si>
  <si>
    <t xml:space="preserve">comment: 4692272
comment: 671238
</t>
  </si>
  <si>
    <t xml:space="preserve">comment: 10659693
</t>
  </si>
  <si>
    <t xml:space="preserve">comment: 4692272
comment: 153391
</t>
  </si>
  <si>
    <t xml:space="preserve">comment: 170265
comment: 13524204
comment: 170265
</t>
  </si>
  <si>
    <t xml:space="preserve">comment: 170265
comment: 1033730
comment: 990840
comment: 4692272
comment: 7320889
comment: 990840
</t>
  </si>
  <si>
    <t xml:space="preserve">comment: 3585551
comment: 170265
comment: 3585551
</t>
  </si>
  <si>
    <t xml:space="preserve">comment: 1033730
comment: 170265
comment: 170265
comment: 170265
comment: 1033730
comment: 170265
comment: 170265
comment: 170265
comment: 170265
comment: 170265
comment: 170265
comment: 6249596
comment: 1033730
</t>
  </si>
  <si>
    <t xml:space="preserve">comment: 4714748
comment: 170265
comment: 170265
comment: 170265
comment: 4714748
comment: 170265
comment: 937568
comment: 170265
comment: 65419
comment: 2507815
comment: 2507815
comment: 170265
comment: 4714748
comment: 4692272
comment: 2507815
comment: 170265
comment: 7691552
comment: 170265
comment: 2507815
comment: 658047
comment: 170265
comment: 7691552
comment: 4692272
comment: 170265
comment: 6374667
comment: 170265
comment: 840208
comment: 170265
</t>
  </si>
  <si>
    <t xml:space="preserve">comment: 4692272
comment: 7320889
comment: 7691552
comment: 7320889
comment: 170265
</t>
  </si>
  <si>
    <t xml:space="preserve">comment: 1561861
comment: 13315406
comment: 1561861
comment: 13315406
comment: 170265
comment: 1561861
comment: 13058304
</t>
  </si>
  <si>
    <t xml:space="preserve">comment: 429987
comment: 429987
comment: 429987
comment: 671238
</t>
  </si>
  <si>
    <t xml:space="preserve">comment: 170265
comment: 7691552
comment: 8341475
comment: 170265
</t>
  </si>
  <si>
    <t xml:space="preserve">comment: 671238
comment: 1225897
comment: 671238
comment: 1225897
comment: 671238
comment: 1225897
</t>
  </si>
  <si>
    <t xml:space="preserve">comment: 7320889
comment: 8741132
comment: 671238
comment: 8741132
comment: 4692272
comment: 317113
comment: 3696477
comment: 8753880
comment: 671238
comment: 990840
comment: 170265
comment: 8741132
</t>
  </si>
  <si>
    <t xml:space="preserve">comment: 70323
comment: 170265
comment: 671238
</t>
  </si>
  <si>
    <t xml:space="preserve">comment: 406258
comment: 4692272
comment: 406258
</t>
  </si>
  <si>
    <t xml:space="preserve">comment: 4714748
comment: 671238
comment: 4692272
comment: 170265
</t>
  </si>
  <si>
    <t xml:space="preserve">comment: 671238
comment: 3696477
comment: 4714748
comment: 170265
comment: 671238
comment: 3696477
comment: 4692272
comment: 7691552
comment: 3696477
comment: 3696477
comment: 3696477
comment: 3696477
comment: 3696477
comment: 3696477
comment: 3696477
comment: 170265
comment: 3696477
comment: 3696477
</t>
  </si>
  <si>
    <t xml:space="preserve">comment: 170265
comment: 8753880
comment: 671238
comment: 3696477
comment: 3696477
comment: 3696477
</t>
  </si>
  <si>
    <t xml:space="preserve">comment: 429987
comment: 429987
</t>
  </si>
  <si>
    <t xml:space="preserve">comment: 170265
comment: 429987
</t>
  </si>
  <si>
    <t xml:space="preserve">comment: 10137
comment: 6901294
</t>
  </si>
  <si>
    <t xml:space="preserve">comment: 170265
comment: 327651
comment: 1413391
comment: 327651
comment: 1413391
comment: 170265
</t>
  </si>
  <si>
    <t xml:space="preserve">comment: 671238
comment: 46296
comment: 671238
comment: 8753880
comment: 46296
comment: 671238
comment: 46296
</t>
  </si>
  <si>
    <t xml:space="preserve">comment: 170265
comment: 4692272
comment: 671238
comment: 7320889
comment: 671238
comment: 7320889
comment: 4692272
comment: 671238
comment: 4692272
comment: 671238
comment: 5252362
comment: 4692272
comment: 4692272
comment: 1033730
comment: 671238
comment: 327651
comment: 671238
comment: 170265
comment: 671238
comment: 671238
comment: 13315406
comment: 13315406
comment: 170265
comment: 671238
comment: 4692272
comment: 5252362
comment: 4692272
comment: 4714748
comment: 4692272
comment: 4714748
comment: 4692272
comment: 671238
comment: 671238
comment: 13315406
comment: 170265
comment: 888971
comment: 1033730
comment: 671238
comment: 671238
comment: 888971
comment: 1033730
</t>
  </si>
  <si>
    <t xml:space="preserve">comment: 671238
comment: 3696477
comment: 671238
comment: 11649720
comment: 1033730
comment: 7320889
comment: 4692272
comment: 671238
comment: 1033730
comment: 8753880
comment: 671238
comment: 4692272
comment: 3696477
comment: 4714748
comment: 671238
comment: 671238
comment: 3696477
comment: 671238
comment: 3696477
comment: 4692272
comment: 671238
comment: 170265
comment: 11526099
comment: 13315406
</t>
  </si>
  <si>
    <t xml:space="preserve">comment: 327651
comment: 170265
comment: 170265
comment: 876431
</t>
  </si>
  <si>
    <t xml:space="preserve">comment: 671238
comment: 170265
comment: 312349
comment: 671238
comment: 312349
comment: 671238
</t>
  </si>
  <si>
    <t xml:space="preserve">comment: 4714748
comment: 170265
comment: 4428660
comment: 671238
comment: 671238
comment: 4428660
comment: 671238
comment: 4714748
comment: 671238
comment: 4714748
comment: 671238
comment: 671238
comment: 671238
comment: 4428660
</t>
  </si>
  <si>
    <t xml:space="preserve">comment: 170265
comment: 170265
comment: 170265
</t>
  </si>
  <si>
    <t xml:space="preserve">comment: 671238
comment: 671238
comment: 170265
comment: 671238
comment: 170265
comment: 671238
comment: 170265
comment: 170265
comment: 170265
comment: 170265
comment: 170265
comment: 170265
comment: 170265
comment: 170265
comment: 170265
</t>
  </si>
  <si>
    <t xml:space="preserve">comment: 3585551
comment: 671238
</t>
  </si>
  <si>
    <t xml:space="preserve">comment: 7691552
comment: 12483572
comment: 170265
comment: 4692272
</t>
  </si>
  <si>
    <t xml:space="preserve">comment: 170265
comment: 8341475
comment: 170265
</t>
  </si>
  <si>
    <t xml:space="preserve">comment: 170265
comment: 7691552
</t>
  </si>
  <si>
    <t xml:space="preserve">comment: 7894643
comment: 7691552
comment: 170265
comment: 170265
comment: 671238
comment: 6901294
comment: 170265
</t>
  </si>
  <si>
    <t xml:space="preserve">comment: 7320889
comment: 170265
comment: 1758785
</t>
  </si>
  <si>
    <t xml:space="preserve">comment: 170265
comment: 671238
comment: 11414718
comment: 608303
comment: 5252362
comment: 671238
comment: 170265
</t>
  </si>
  <si>
    <t xml:space="preserve">comment: 1033730
comment: 5804035
comment: 1033730
comment: 1033730
</t>
  </si>
  <si>
    <t xml:space="preserve">comment: 1728037
comment: 8741132
comment: 170265
comment: 170265
comment: 170265
comment: 3585551
comment: 170265
comment: 170265
comment: 170265
comment: 15152148
comment: 11649720
comment: 1033730
comment: 4692272
comment: 1033730
comment: 11649720
comment: 4692272
comment: 11649720
comment: 1033730
comment: 5252519
</t>
  </si>
  <si>
    <t xml:space="preserve">comment: 327651
</t>
  </si>
  <si>
    <t xml:space="preserve">comment: 170265
comment: 170265
comment: 170265
comment: 812223
comment: 4714748
comment: 170265
comment: 4714748
comment: 6901294
comment: 812223
comment: 170265
comment: 170265
comment: 812223
comment: 812223
comment: 170265
comment: 7691552
comment: 986438
comment: 658047
comment: 170265
comment: 986438
comment: 170265
comment: 812223
comment: 170265
comment: 238876
</t>
  </si>
  <si>
    <t xml:space="preserve">comment: 671238
comment: 7320889
comment: 671238
comment: 7320889
comment: 671238
comment: 7320889
comment: 2478333
comment: 671238
comment: 7320889
comment: 3696477
comment: 671238
comment: 170265
comment: 170265
</t>
  </si>
  <si>
    <t xml:space="preserve">comment: 170265
comment: 170265
comment: 9203402
comment: 5252362
comment: 5252362
comment: 7691552
comment: 170265
comment: 170265
comment: 170265
comment: 317113
comment: 170265
comment: 7691552
comment: 170265
comment: 576174
comment: 671238
comment: 7691552
comment: 170265
comment: 170265
comment: 170265
</t>
  </si>
  <si>
    <t xml:space="preserve">comment: 671238
comment: 7320889
comment: 4692272
comment: 671238
comment: 170265
comment: 170265
comment: 11256715
comment: 12708959
comment: 15021888
comment: 7691552
comment: 15021888
comment: 12708959
comment: 15021888
comment: 15021888
comment: 6901294
comment: 13315406
comment: 15021888
comment: 13315406
comment: 26066572
comment: 13315406
comment: 26066572
</t>
  </si>
  <si>
    <t xml:space="preserve">comment: 9203402
comment: 671238
</t>
  </si>
  <si>
    <t xml:space="preserve">comment: 115115
comment: 986438
comment: 3630150
comment: 986438
comment: 876431
</t>
  </si>
  <si>
    <t xml:space="preserve">comment: 876431
comment: 170265
comment: 170265
comment: 170265
comment: 327651
</t>
  </si>
  <si>
    <t xml:space="preserve">comment: 170265
comment: 317113
comment: 7691552
comment: 671238
comment: 986438
comment: 170265
comment: 170265
</t>
  </si>
  <si>
    <t xml:space="preserve">comment: 5252362
comment: 2537433
comment: 170265
</t>
  </si>
  <si>
    <t xml:space="preserve">comment: 876431
comment: 530988
</t>
  </si>
  <si>
    <t xml:space="preserve">comment: 671238
comment: 4692272
comment: 5252362
comment: 986438
comment: 671238
comment: 5252362
comment: 413458
comment: 986438
comment: 671238
comment: 986438
comment: 5252362
comment: 413458
comment: 170265
comment: 413458
comment: 170265
comment: 4692272
comment: 3585551
</t>
  </si>
  <si>
    <t xml:space="preserve">comment: 10659693
comment: 1651447
comment: 1651447
comment: 4714748
comment: 7691552
comment: 671238
comment: 7691552
comment: 1651447
comment: 50891
comment: 1651447
comment: 50891
comment: 50891
comment: 1651447
comment: 50891
comment: 50891
</t>
  </si>
  <si>
    <t xml:space="preserve">comment: 7320889
comment: 671238
comment: 671238
comment: 671238
comment: 1651447
comment: 7320889
comment: 7320889
comment: 1651447
comment: 671238
comment: 671238
comment: 1651447
comment: 671238
comment: 1651447
comment: 671238
comment: 1651447
comment: 4692272
comment: 671238
comment: 986438
comment: 1651447
comment: 986438
comment: 1651447
comment: 170265
comment: 671238
comment: 671238
comment: 7320889
comment: 1651447
comment: 671238
comment: 671238
</t>
  </si>
  <si>
    <t xml:space="preserve">comment: 15904736
</t>
  </si>
  <si>
    <t xml:space="preserve">comment: 986438
comment: 4692272
</t>
  </si>
  <si>
    <t xml:space="preserve">comment: 170265
comment: 92551
comment: 170265
comment: 13315406
comment: 170265
comment: 170265
comment: 13315406
comment: 170265
comment: 170265
comment: 13315406
comment: 170265
comment: 13315406
comment: 13315406
</t>
  </si>
  <si>
    <t xml:space="preserve">comment: 170265
comment: 7320889
comment: 4714748
comment: 170265
comment: 4714748
comment: 7691552
comment: 10659693
comment: 10659693
comment: 170265
comment: 6238879
comment: 671238
comment: 671238
comment: 6238879
comment: 671238
comment: 6238879
comment: 671238
comment: 6238879
</t>
  </si>
  <si>
    <t xml:space="preserve">comment: 4714748
comment: 4714748
comment: 986438
comment: 14294
comment: 5252362
comment: 5252362
comment: 5252362
comment: 14294
comment: 14294
comment: 14294
comment: 14294
comment: 14294
comment: 1141327
comment: 38491
comment: 170265
comment: 14294
comment: 11330577
comment: 1141327
comment: 6249596
comment: 13315406
comment: 6249596
comment: 14294
comment: 1417033
comment: 1417033
comment: 160292
comment: 986438
comment: 14294
</t>
  </si>
  <si>
    <t xml:space="preserve">comment: 7320889
comment: 4692272
</t>
  </si>
  <si>
    <t xml:space="preserve">comment: 4692272
comment: 5252362
comment: 986438
comment: 11459148
comment: 986438
comment: 11459148
comment: 4692272
comment: 986438
comment: 4714748
comment: 11459148
comment: 4692272
comment: 986438
comment: 11459148
comment: 15928741
comment: 618076
comment: 986438
comment: 986438
</t>
  </si>
  <si>
    <t xml:space="preserve">comment: 122287
comment: 4714748
comment: 170265
comment: 4692272
comment: 170265
comment: 170265
comment: 671238
comment: 671238
comment: 122287
comment: 122287
comment: 153391
comment: 153391
comment: 13315406
comment: 122287
comment: 13315406
comment: 153391
</t>
  </si>
  <si>
    <t xml:space="preserve">comment: 170265
comment: 942608
comment: 170265
comment: 1254848
comment: 4714748
comment: 942608
</t>
  </si>
  <si>
    <t xml:space="preserve">comment: 7691552
comment: 8128936
comment: 170265
comment: 1143699
</t>
  </si>
  <si>
    <t xml:space="preserve">comment: 4714748
comment: 4692272
comment: 7320889
comment: 7691552
comment: 236879
comment: 4714748
comment: 5252362
comment: 236879
comment: 581406
comment: 236879
comment: 5252362
comment: 6901294
comment: 236879
comment: 5252362
comment: 236879
comment: 4714748
comment: 236879
comment: 4714748
comment: 4692272
comment: 236879
comment: 3696968
comment: 6867357
comment: 539338
comment: 236879
comment: 231361
comment: 236879
comment: 231361
comment: 13315406
comment: 236879
comment: 31902357
comment: 4692272
comment: 1033730
comment: 4692272
comment: 13315406
comment: 4692272
</t>
  </si>
  <si>
    <t xml:space="preserve">comment: 4714748
comment: 170265
comment: 2519144
comment: 170265
comment: 671238
comment: 2519144
comment: 671238
comment: 2519144
comment: 1033730
</t>
  </si>
  <si>
    <t xml:space="preserve">comment: 317113
comment: 1651447
comment: 4714748
comment: 170265
</t>
  </si>
  <si>
    <t xml:space="preserve">comment: 4692272
comment: 4692272
</t>
  </si>
  <si>
    <t xml:space="preserve">comment: 77741
comment: 7691552
comment: 4692272
</t>
  </si>
  <si>
    <t xml:space="preserve">comment: 1651447
</t>
  </si>
  <si>
    <t xml:space="preserve">comment: 3585551
comment: 654725
comment: 327651
comment: 2363295
comment: 170265
comment: 4714748
</t>
  </si>
  <si>
    <t xml:space="preserve">comment: 170265
comment: 327651
comment: 46296
comment: 1254848
comment: 170265
comment: 170265
comment: 986438
comment: 170265
comment: 33829
comment: 170265
comment: 92551
comment: 671238
comment: 2303
comment: 170265
comment: 327651
comment: 583021
comment: 671238
comment: 170265
comment: 170265
comment: 327651
comment: 170265
comment: 583021
comment: 832500
comment: 13315406
comment: 583021
</t>
  </si>
  <si>
    <t xml:space="preserve">comment: 986438
comment: 9203402
comment: 170265
comment: 9203402
comment: 170265
</t>
  </si>
  <si>
    <t xml:space="preserve">comment: 986438
comment: 3585551
comment: 7320889
</t>
  </si>
  <si>
    <t xml:space="preserve">comment: 170265
comment: 7320889
comment: 170265
comment: 7320889
comment: 7320889
comment: 4692272
comment: 7320889
comment: 4692272
comment: 7320889
comment: 11649720
comment: 11649720
</t>
  </si>
  <si>
    <t xml:space="preserve">comment: 317113
comment: 46296
comment: 170265
comment: 170265
comment: 170265
</t>
  </si>
  <si>
    <t xml:space="preserve">comment: 170265
comment: 550412
comment: 170265
comment: 215795
comment: 876431
comment: 170265
comment: 1651447
comment: 876431
comment: 876431
comment: 1651447
comment: 550412
comment: 1651447
comment: 550412
comment: 1651447
comment: 550412
comment: 901528
comment: 876431
comment: 1651447
comment: 1651447
comment: 1651447
comment: 876431
comment: 170265
comment: 1651447
comment: 170265
comment: 1047581
comment: 1651447
comment: 1651447
comment: 11268712
comment: 1651447
comment: 7452727
comment: 11268712
comment: 7452727
comment: 170265
comment: 986438
comment: 1651447
comment: 50891
comment: 3585551
comment: 50891
comment: 170265
comment: 170265
comment: 170265
comment: 170265
comment: 7691552
comment: 170265
comment: 170265
comment: 170265
comment: 46296
comment: 1651447
comment: 901528
comment: 1651447
comment: 901528
comment: 170265
comment: 986438
comment: 1651447
comment: 170265
comment: 50891
comment: 170265
comment: 986438
comment: 1651447
comment: 986438
comment: 986438
comment: 1651447
comment: 986438
comment: 1651447
comment: 986438
comment: 1651447
comment: 986438
comment: 1651447
comment: 170265
comment: 1651447
comment: 986438
comment: 1651447
comment: 170265
comment: 986438
comment: 5252362
comment: 170265
comment: 986438
comment: 550412
comment: 986438
comment: 170265
comment: 986438
comment: 11330577
comment: 901528
comment: 986438
comment: 986438
comment: 986438
comment: 3344792
comment: 1651447
comment: 3344792
comment: 11649720
comment: 3344792
comment: 5252362
comment: 986438
comment: 3344792
comment: 986438
comment: 3344792
comment: 13617914
comment: 1651447
comment: 13617914
comment: 170265
comment: 5252362
comment: 170265
comment: 986438
comment: 986438
comment: 5252362
comment: 986438
comment: 170265
comment: 170265
comment: 1541745
comment: 11330577
comment: 986438
comment: 13315406
comment: 986438
comment: 13617914
comment: 986438
comment: 13617914
comment: 170265
comment: 13617914
comment: 1651447
comment: 1651447
comment: 13617914
comment: 13617914
comment: 7320889
comment: 3344792
comment: 13617914
comment: 7320889
comment: 13617914
comment: 89541
comment: 986438
comment: 1651447
comment: 536250
comment: 986438
comment: 986438
comment: 1651447
comment: 536250
comment: 170265
comment: 1541745
comment: 170265
comment: 1944680
comment: 986438
comment: 299856
comment: 1651447
comment: 170265
comment: 170265
</t>
  </si>
  <si>
    <t xml:space="preserve">comment: 429987
comment: 170265
comment: 38491
comment: 1141327
comment: 38491
comment: 1141327
comment: 38491
comment: 170265
comment: 1141327
comment: 170265
comment: 38491
comment: 986438
comment: 4692272
comment: 38491
comment: 986438
comment: 5252362
comment: 317113
comment: 5252362
comment: 7691552
comment: 986438
comment: 658047
comment: 13315406
comment: 1141327
comment: 986438
comment: 38491
comment: 986438
comment: 13315406
comment: 658047
comment: 658047
comment: 13315406
comment: 986438
comment: 429987
comment: 170265
comment: 429987
comment: 38491
comment: 1141327
comment: 429987
</t>
  </si>
  <si>
    <t xml:space="preserve">comment: 170265
comment: 4692272
comment: 170265
comment: 170265
comment: 170265
comment: 2006752
comment: 170265
comment: 2006752
comment: 7691552
comment: 170265
comment: 170265
comment: 658047
comment: 170265
comment: 850385
comment: 671238
comment: 4714748
comment: 170265
comment: 13315406
comment: 1033730
comment: 671238
comment: 170265
comment: 671238
comment: 11330577
comment: 170265
comment: 986438
comment: 1105329
comment: 170265
comment: 7691552
comment: 170265
comment: 986438
comment: 170265
comment: 986438
comment: 4850686
comment: 170265
</t>
  </si>
  <si>
    <t xml:space="preserve">comment: 170265
comment: 4714748
comment: 170265
comment: 170265
</t>
  </si>
  <si>
    <t xml:space="preserve">comment: 170265
comment: 170265
comment: 170265
comment: 7691552
comment: 2939046
comment: 170265
comment: 2939046
comment: 170265
comment: 7691552
</t>
  </si>
  <si>
    <t xml:space="preserve">comment: 170265
comment: 170265
comment: 26463
comment: 3696477
</t>
  </si>
  <si>
    <t xml:space="preserve">comment: 170265
comment: 876431
comment: 170265
</t>
  </si>
  <si>
    <t xml:space="preserve">comment: 170265
comment: 170265
comment: 4714748
comment: 50891
comment: 50891
comment: 50891
comment: 5718022
comment: 170265
comment: 50891
comment: 50891
comment: 5718022
comment: 5718022
comment: 50891
</t>
  </si>
  <si>
    <t xml:space="preserve">comment: 170265
comment: 170265
comment: 671238
</t>
  </si>
  <si>
    <t xml:space="preserve">comment: 4692272
comment: 3740242
comment: 671238
comment: 671238
</t>
  </si>
  <si>
    <t xml:space="preserve">comment: 170265
comment: 170265
comment: 6901294
comment: 196849
comment: 170265
comment: 4692272
comment: 170265
comment: 106998
comment: 196849
comment: 106998
</t>
  </si>
  <si>
    <t xml:space="preserve">comment: 170265
comment: 1651447
comment: 7691552
comment: 986438
comment: 1651447
comment: 1651447
comment: 608303
comment: 1651447
comment: 1651447
comment: 1651447
comment: 671238
comment: 608303
comment: 876431
comment: 1651447
comment: 7872616
comment: 4714748
comment: 986438
</t>
  </si>
  <si>
    <t xml:space="preserve">comment: 986438
comment: 4249514
comment: 671238
comment: 671238
comment: 14074511
comment: 671238
comment: 14074511
comment: 671238
comment: 14074511
comment: 14074511
comment: 671238
comment: 7320889
comment: 14074511
comment: 14074511
comment: 7320889
comment: 170265
comment: 14074511
comment: 170265
comment: 14074511
comment: 170265
comment: 671238
comment: 3837
comment: 170265
comment: 294523
comment: 3921307
comment: 17432448
comment: 17432448
comment: 170265
comment: 2862200
comment: 170265
comment: 3921307
comment: 170265
comment: 3921307
comment: 2862200
comment: 170265
comment: 17432448
comment: 170265
comment: 2862200
comment: 170265
comment: 2862200
comment: 2862200
comment: 4692272
comment: 170265
comment: 671238
comment: 671238
comment: 170265
comment: 671238
comment: 170265
comment: 671238
comment: 2862200
comment: 5252362
comment: 4692272
comment: 5252362
comment: 671238
comment: 7320889
comment: 671238
comment: 11330577
comment: 671238
comment: 11330577
comment: 2862200
comment: 3969735
comment: 5252362
comment: 671238
comment: 17432448
comment: 671238
comment: 17432448
comment: 671238
comment: 17432448
comment: 170265
comment: 4692272
comment: 986438
comment: 986438
comment: 5252362
comment: 5252362
comment: 5252362
comment: 17432448
comment: 17432448
comment: 671238
comment: 671238
comment: 4692272
comment: 170265
comment: 986438
comment: 3969735
comment: 3921307
comment: 3921307
comment: 3921307
comment: 13315406
comment: 3921307
comment: 13315406
comment: 10180699
comment: 3921307
comment: 133391
comment: 133391
comment: 170265
comment: 1741198
comment: 23507535
comment: 671238
comment: 4692272
comment: 133391
comment: 23507535
comment: 671238
comment: 11330577
comment: 23507535
comment: 17432448
comment: 170265
comment: 17432448
comment: 5257205
comment: 671238
comment: 133391
comment: 5252362
comment: 133391
</t>
  </si>
  <si>
    <t xml:space="preserve">comment: 563460
comment: 5252362
comment: 563460
comment: 4692272
comment: 5252362
comment: 7691552
comment: 5252362
comment: 170265
comment: 563460
comment: 563460
comment: 671238
comment: 671238
comment: 671238
comment: 812223
comment: 671238
comment: 986438
comment: 3037439
comment: 30665
comment: 327651
comment: 5252362
comment: 1051318
comment: 812223
comment: 170265
comment: 109082
comment: 5252362
comment: 109082
comment: 5252362
comment: 170265
comment: 944051
comment: 5252362
comment: 986438
</t>
  </si>
  <si>
    <t xml:space="preserve">comment: 170265
comment: 876431
comment: 46296
comment: 671238
comment: 876431
comment: 46296
comment: 170265
</t>
  </si>
  <si>
    <t xml:space="preserve">comment: 327651
comment: 1715809
comment: 7320889
comment: 1715809
comment: 317113
comment: 7320889
comment: 170265
comment: 38491
</t>
  </si>
  <si>
    <t xml:space="preserve">comment: 23750
</t>
  </si>
  <si>
    <t xml:space="preserve">comment: 170265
comment: 406946
comment: 46296
comment: 986438
comment: 170265
comment: 986438
comment: 327651
comment: 4714748
</t>
  </si>
  <si>
    <t xml:space="preserve">comment: 3585551
comment: 411675
comment: 170265
comment: 46296
comment: 411675
comment: 411675
comment: 46296
comment: 411675
comment: 170265
comment: 170265
</t>
  </si>
  <si>
    <t xml:space="preserve">comment: 170265
comment: 411675
</t>
  </si>
  <si>
    <t xml:space="preserve">comment: 170265
comment: 170265
comment: 876431
comment: 876431
</t>
  </si>
  <si>
    <t xml:space="preserve">comment: 170265
comment: 170265
comment: 411675
comment: 393259
comment: 170265
comment: 107650
comment: 13315406
comment: 22927334
comment: 43209
comment: 22927334
comment: 170265
comment: 22927334
comment: 115115
comment: 170265
</t>
  </si>
  <si>
    <t xml:space="preserve">comment: 170265
comment: 170265
comment: 986438
comment: 170265
comment: 4714748
comment: 9203402
comment: 170265
comment: 986438
comment: 170265
comment: 986438
comment: 9203402
comment: 170265
</t>
  </si>
  <si>
    <t xml:space="preserve">comment: 317113
comment: 317113
comment: 7320889
comment: 317113
comment: 170265
comment: 6284130
comment: 13315406
comment: 170265
comment: 986438
</t>
  </si>
  <si>
    <t xml:space="preserve">comment: 317113
comment: 50891
comment: 50891
comment: 50891
comment: 46296
comment: 170265
comment: 170265
comment: 50891
comment: 50891
comment: 50891
comment: 2837557
comment: 50891
comment: 170265
comment: 46296
comment: 50891
comment: 170265
comment: 50891
</t>
  </si>
  <si>
    <t xml:space="preserve">comment: 50891
comment: 50891
comment: 6152180
comment: 4692272
comment: 6152180
comment: 170265
comment: 6494706
comment: 50891
comment: 6152180
comment: 2939046
comment: 658047
comment: 658047
comment: 50891
comment: 658047
comment: 50891
comment: 170265
comment: 170265
comment: 50891
comment: 170265
comment: 170265
comment: 50891
comment: 50891
comment: 170265
comment: 7691552
comment: 2939046
comment: 50891
comment: 2939046
comment: 50891
comment: 50891
comment: 50891
comment: 658047
comment: 50891
comment: 2304883
comment: 2939046
comment: 50891
comment: 50891
comment: 170265
comment: 50891
comment: 658047
comment: 170265
comment: 170265
comment: 50891
comment: 50891
comment: 6152180
comment: 2939046
comment: 50891
comment: 50891
comment: 2939046
comment: 16245180
comment: 50891
comment: 50891
comment: 50891
comment: 50891
comment: 658047
comment: 741569
comment: 50891
comment: 50891
comment: 170265
comment: 50891
comment: 50891
comment: 658047
comment: 50891
comment: 170265
comment: 170265
comment: 22338310
comment: 170265
comment: 22338310
comment: 2915400
comment: 3883684
comment: 50891
comment: 986438
comment: 2915400
comment: 658047
comment: 50891
comment: 4692272
comment: 3696477
comment: 658047
comment: 3696477
comment: 658047
comment: 3696477
comment: 25904847
comment: 658047
comment: 25904847
comment: 50891
comment: 13315406
comment: 170265
comment: 50891
comment: 658047
comment: 50891
comment: 50891
comment: 658047
comment: 50891
comment: 10081260
comment: 658047
comment: 1151152
comment: 658047
comment: 1151152
comment: 10081260
</t>
  </si>
  <si>
    <t xml:space="preserve">comment: 317113
comment: 170265
</t>
  </si>
  <si>
    <t xml:space="preserve">comment: 46296
comment: 170265
comment: 77741
comment: 170265
</t>
  </si>
  <si>
    <t xml:space="preserve">comment: 170265
comment: 6901294
comment: 50891
comment: 10561816
comment: 317113
comment: 671238
comment: 13315406
comment: 77741
comment: 6901294
comment: 170265
comment: 6901294
comment: 986438
comment: 986438
comment: 536250
</t>
  </si>
  <si>
    <t xml:space="preserve">comment: 170265
comment: 170265
comment: 986504
</t>
  </si>
  <si>
    <t xml:space="preserve">comment: 170265
comment: 6901294
comment: 6901294
comment: 170265
comment: 46296
</t>
  </si>
  <si>
    <t xml:space="preserve">comment: 50891
</t>
  </si>
  <si>
    <t xml:space="preserve">comment: 170265
comment: 170265
comment: 170265
comment: 170265
comment: 170265
</t>
  </si>
  <si>
    <t xml:space="preserve">comment: 693738
comment: 170265
comment: 170265
comment: 3696477
comment: 671238
comment: 693738
comment: 3696477
comment: 170265
</t>
  </si>
  <si>
    <t xml:space="preserve">comment: 170265
comment: 170265
comment: 170265
comment: 170265
comment: 170265
comment: 170265
comment: 170265
</t>
  </si>
  <si>
    <t xml:space="preserve">comment: 3501033
comment: 15152148
comment: 4692272
comment: 4714748
comment: 671238
</t>
  </si>
  <si>
    <t xml:space="preserve">comment: 876431
comment: 876431
comment: 108611
comment: 876431
comment: 317113
comment: 876431
comment: 876431
comment: 317113
comment: 876431
comment: 671238
comment: 671238
comment: 671238
comment: 876431
comment: 671238
comment: 170265
comment: 876431
comment: 876431
comment: 876431
</t>
  </si>
  <si>
    <t xml:space="preserve">comment: 170265
comment: 170265
comment: 170265
comment: 170265
comment: 671238
comment: 170265
</t>
  </si>
  <si>
    <t xml:space="preserve">comment: 170265
comment: 1651447
comment: 1651447
</t>
  </si>
  <si>
    <t xml:space="preserve">comment: 77741
comment: 170265
comment: 6428741
comment: 170265
comment: 170265
comment: 327651
</t>
  </si>
  <si>
    <t xml:space="preserve">comment: 170265
comment: 876431
comment: 170265
comment: 170265
</t>
  </si>
  <si>
    <t xml:space="preserve">comment: 170265
comment: 46296
comment: 170265
comment: 170265
comment: 77741
comment: 170265
comment: 46296
comment: 170265
comment: 170265
comment: 170265
comment: 46296
comment: 46296
comment: 170265
comment: 170265
comment: 170265
comment: 170265
comment: 46296
comment: 170265
</t>
  </si>
  <si>
    <t xml:space="preserve">comment: 327651
comment: 46296
comment: 170265
comment: 170265
comment: 46296
comment: 876431
comment: 46296
comment: 876431
comment: 876431
comment: 876431
comment: 170265
comment: 46296
comment: 170265
comment: 671238
comment: 671238
comment: 170265
comment: 7622978
comment: 7691552
comment: 7622978
comment: 46296
comment: 7622978
comment: 46296
comment: 876431
comment: 46296
comment: 46296
comment: 876431
comment: 46296
comment: 876431
comment: 327651
comment: 876431
comment: 46296
comment: 327651
comment: 876431
</t>
  </si>
  <si>
    <t xml:space="preserve">comment: 170265
comment: 170265
comment: 13315406
</t>
  </si>
  <si>
    <t>modification</t>
  </si>
  <si>
    <t>extension</t>
  </si>
  <si>
    <t>use by consumers</t>
  </si>
  <si>
    <t>fix</t>
  </si>
  <si>
    <t>clarification</t>
  </si>
  <si>
    <t>off topic</t>
  </si>
  <si>
    <t>classification</t>
  </si>
  <si>
    <t>Extension</t>
  </si>
  <si>
    <t>Clarification</t>
  </si>
  <si>
    <t>Modification/drift</t>
  </si>
  <si>
    <t>Bug</t>
  </si>
  <si>
    <t>Use by consumers</t>
  </si>
  <si>
    <t>Off Topic</t>
  </si>
  <si>
    <t>Total Classified</t>
  </si>
  <si>
    <t>schema.org website</t>
  </si>
  <si>
    <t>github use</t>
  </si>
  <si>
    <t>technology investigation</t>
  </si>
  <si>
    <t>investigate technology</t>
  </si>
  <si>
    <t>investigate technologies</t>
  </si>
  <si>
    <t>organisation</t>
  </si>
  <si>
    <t>documentation</t>
  </si>
  <si>
    <t>classification / number of comments</t>
  </si>
  <si>
    <t>classification / no comments</t>
  </si>
  <si>
    <t>0-10</t>
  </si>
  <si>
    <t>11-20</t>
  </si>
  <si>
    <t>21-30</t>
  </si>
  <si>
    <t>31-40</t>
  </si>
  <si>
    <t>41-50</t>
  </si>
  <si>
    <t>51-60</t>
  </si>
  <si>
    <t>61-70</t>
  </si>
  <si>
    <t>71-80</t>
  </si>
  <si>
    <t>81-90</t>
  </si>
  <si>
    <t>91-100</t>
  </si>
  <si>
    <t>100+</t>
  </si>
  <si>
    <t>0-5</t>
  </si>
  <si>
    <t>6-10</t>
  </si>
  <si>
    <t>11-15</t>
  </si>
  <si>
    <t>16-20</t>
  </si>
  <si>
    <t>21-25</t>
  </si>
  <si>
    <t>26-30</t>
  </si>
  <si>
    <t>31-35</t>
  </si>
  <si>
    <t>36-40</t>
  </si>
  <si>
    <t>40+</t>
  </si>
  <si>
    <t>User</t>
  </si>
  <si>
    <t>Anon User #1</t>
  </si>
  <si>
    <t>Anon User #2</t>
  </si>
  <si>
    <t>Anon User #5</t>
  </si>
  <si>
    <t>Anon User #7</t>
  </si>
  <si>
    <t>Anon User #9</t>
  </si>
  <si>
    <t>Anon User #10</t>
  </si>
  <si>
    <t>Anon User #11</t>
  </si>
  <si>
    <t>Anon User #12</t>
  </si>
  <si>
    <t>Anon User #13</t>
  </si>
  <si>
    <t>Anon User #14</t>
  </si>
  <si>
    <t>Commenters</t>
  </si>
  <si>
    <t>Exists</t>
  </si>
  <si>
    <t>Commenters who raised issues</t>
  </si>
  <si>
    <t>Commenters who didn't</t>
  </si>
  <si>
    <t>All commenters</t>
  </si>
  <si>
    <t>No Issues Raised</t>
  </si>
  <si>
    <t xml:space="preserve">No Issues Commented </t>
  </si>
  <si>
    <t>Anon User #15</t>
  </si>
  <si>
    <t>Anon User #16</t>
  </si>
  <si>
    <t>Anon User #17</t>
  </si>
  <si>
    <t>Anon User #18</t>
  </si>
  <si>
    <t>Anon User #19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</si>
</sst>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u/>
      <sz val="11"/>
      <color theme="10"/>
      <name val="Calibri"/>
      <family val="2"/>
    </font>
    <font>
      <u/>
      <sz val="11"/>
      <color theme="11"/>
      <name val="Calibri"/>
      <family val="2"/>
      <scheme val="minor"/>
    </font>
    <font>
      <sz val="11"/>
      <name val="Calibri"/>
    </font>
    <font>
      <sz val="11"/>
      <color rgb="FF000000"/>
      <name val="Calibri"/>
      <family val="2"/>
      <scheme val="minor"/>
    </font>
    <font>
      <b/>
      <i/>
      <sz val="14"/>
      <color rgb="FF000000"/>
      <name val="Arial"/>
    </font>
    <font>
      <b/>
      <sz val="16"/>
      <color rgb="FF0A0101"/>
      <name val="Helvetica Neue"/>
    </font>
    <font>
      <sz val="12"/>
      <color rgb="FF000000"/>
      <name val="Calibri"/>
      <family val="2"/>
      <scheme val="minor"/>
    </font>
  </fonts>
  <fills count="2">
    <fill>
      <patternFill patternType="none"/>
    </fill>
    <fill>
      <patternFill patternType="gray125"/>
    </fill>
  </fills>
  <borders count="1">
    <border>
      <left/>
      <right/>
      <top/>
      <bottom/>
      <diagonal/>
    </border>
  </borders>
  <cellStyleXfs count="159">
    <xf numFmtId="0" fontId="0" fillId="0" borderId="0"/>
    <xf numFmtId="0" fontId="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0" fillId="0" borderId="0" xfId="0" applyAlignment="1">
      <alignment wrapText="1"/>
    </xf>
    <xf numFmtId="0" fontId="1" fillId="0" borderId="0" xfId="1" applyAlignment="1" applyProtection="1">
      <alignment wrapText="1"/>
    </xf>
    <xf numFmtId="0" fontId="0" fillId="0" borderId="0" xfId="0" applyNumberFormat="1"/>
    <xf numFmtId="2" fontId="0" fillId="0" borderId="0" xfId="0" applyNumberFormat="1" applyAlignment="1">
      <alignment wrapText="1"/>
    </xf>
    <xf numFmtId="0" fontId="0" fillId="0" borderId="0" xfId="0" applyNumberFormat="1" applyAlignment="1">
      <alignment wrapText="1"/>
    </xf>
    <xf numFmtId="0" fontId="3" fillId="0" borderId="0" xfId="1" applyFont="1" applyAlignment="1" applyProtection="1">
      <alignment wrapText="1"/>
    </xf>
    <xf numFmtId="0" fontId="4" fillId="0" borderId="0" xfId="0" applyFont="1"/>
    <xf numFmtId="0" fontId="4" fillId="0" borderId="0" xfId="0" applyFont="1" applyAlignment="1">
      <alignment wrapText="1"/>
    </xf>
    <xf numFmtId="49" fontId="0" fillId="0" borderId="0" xfId="0" applyNumberFormat="1"/>
    <xf numFmtId="10" fontId="0" fillId="0" borderId="0" xfId="0" applyNumberFormat="1"/>
    <xf numFmtId="2" fontId="0" fillId="0" borderId="0" xfId="0" applyNumberFormat="1"/>
    <xf numFmtId="0" fontId="5" fillId="0" borderId="0" xfId="0" applyFont="1"/>
    <xf numFmtId="0" fontId="6" fillId="0" borderId="0" xfId="0" applyFont="1"/>
    <xf numFmtId="0" fontId="0" fillId="0" borderId="0" xfId="0" applyFont="1"/>
    <xf numFmtId="0" fontId="7" fillId="0" borderId="0" xfId="0" applyFont="1"/>
  </cellXfs>
  <cellStyles count="15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schema.org/VisualArtwork:%20style/schoolings" TargetMode="External"/><Relationship Id="rId20" Type="http://schemas.openxmlformats.org/officeDocument/2006/relationships/hyperlink" Target="https://schema.org/branch%20needs%20a%20more%20medical/health-oriented%20name" TargetMode="External"/><Relationship Id="rId21" Type="http://schemas.openxmlformats.org/officeDocument/2006/relationships/hyperlink" Target="https://schema.org/BuyAction%20only%20lists%20JSON%20example.%20Can%20someone%20document%20microdata%20and%20rdfa,%20please?%0a" TargetMode="External"/><Relationship Id="rId22" Type="http://schemas.openxmlformats.org/officeDocument/2006/relationships/hyperlink" Target="http://schema.org/breadcrumb%0a-%20BreadcrumbList%20doesn't%20use%20it%0a-%20Lots%20of%20sites%20do%0a-%20We%20didn't%20deprecate%20it,%20but%20we%20also%20didn't%20explain%20how%20(if%20at%20all)%20it%20relates%20to%20the%20new%20ItemList-based%20approach%0a" TargetMode="External"/><Relationship Id="rId23" Type="http://schemas.openxmlformats.org/officeDocument/2006/relationships/hyperlink" Target="http://schema.org/Article%0a%0aThere%20is%20a%20proposal%20-%20see%20discussion%20in%20https:/github.com/schemaorg/schemaorg/pull/228%20-%20that%20we%20should%20add%20an%20'abstract'%20property,%20rather%20than%20use%20'description'%20for%20everything.%20%0a" TargetMode="External"/><Relationship Id="rId24" Type="http://schemas.openxmlformats.org/officeDocument/2006/relationships/hyperlink" Target="https://www.w3.org/wiki/WebSchemas/SocialAccountProperty%0a" TargetMode="External"/><Relationship Id="rId25" Type="http://schemas.openxmlformats.org/officeDocument/2006/relationships/hyperlink" Target="http://schema.org/Recipe%0a%0ahttps:/twitter.com/LeonieWatson/status/532499760905994240%0a" TargetMode="External"/><Relationship Id="rId10" Type="http://schemas.openxmlformats.org/officeDocument/2006/relationships/hyperlink" Target="http://schema.org/VisualArtwork:%20participation%20history" TargetMode="External"/><Relationship Id="rId11" Type="http://schemas.openxmlformats.org/officeDocument/2006/relationships/hyperlink" Target="http://schema.org/VisualArtwork:%20ownership%20history" TargetMode="External"/><Relationship Id="rId12" Type="http://schemas.openxmlformats.org/officeDocument/2006/relationships/hyperlink" Target="http://schema.org/http:/schema.org/Person%20gives%20a%20500,%20whereas%20http:/schema.org/http:/schema.org/PersonXYZ%20does%20not.%20We%20should%20be%20robust%20enough%20to%20just%20give%20404s%20for%20goofy%20URLs.%0a" TargetMode="External"/><Relationship Id="rId13" Type="http://schemas.openxmlformats.org/officeDocument/2006/relationships/hyperlink" Target="https://schema.datacite.org/%0a" TargetMode="External"/><Relationship Id="rId14" Type="http://schemas.openxmlformats.org/officeDocument/2006/relationships/hyperlink" Target="http://schema.org/datasetTimeInterval%0a%0aAt%20least%20link%20to%20https:/en.wikipedia.org/wiki/ISO_8601" TargetMode="External"/><Relationship Id="rId15" Type="http://schemas.openxmlformats.org/officeDocument/2006/relationships/hyperlink" Target="https://github.com/schemaorg/schemaorg/issues/1030%0a" TargetMode="External"/><Relationship Id="rId16" Type="http://schemas.openxmlformats.org/officeDocument/2006/relationships/hyperlink" Target="https://github.com/jsongraph/json-graph-specification%0a" TargetMode="External"/><Relationship Id="rId17" Type="http://schemas.openxmlformats.org/officeDocument/2006/relationships/hyperlink" Target="https://schema.org/CarUsageType%20and%20instances%20should%20go%20to%20the%20auto.schema.org%20extension" TargetMode="External"/><Relationship Id="rId18" Type="http://schemas.openxmlformats.org/officeDocument/2006/relationships/hyperlink" Target="https://schema.org/BlogPosting%20is%20showing%20liveblogposting,%20instead,%20on%20the%20microdata%20example.%0a" TargetMode="External"/><Relationship Id="rId19" Type="http://schemas.openxmlformats.org/officeDocument/2006/relationships/hyperlink" Target="http://schema.org/PostOffice%0a%0aNot%20sure%20this%20should%20be%20a%20subtype%0a" TargetMode="External"/><Relationship Id="rId1" Type="http://schemas.openxmlformats.org/officeDocument/2006/relationships/hyperlink" Target="https://cloudplatform.googleblog.com/2017/09/introducing-managed-SSL-for-Google-App-Engine.html" TargetMode="External"/><Relationship Id="rId2" Type="http://schemas.openxmlformats.org/officeDocument/2006/relationships/hyperlink" Target="http://schema.org/inLanguage%20field%20not%20specified%20in%20http:/schema.org/EntryPoint" TargetMode="External"/><Relationship Id="rId3" Type="http://schemas.openxmlformats.org/officeDocument/2006/relationships/hyperlink" Target="http://schema.org/choiceOfLaw%20%20%0a%20%0aexpectedType:%20countryCode" TargetMode="External"/><Relationship Id="rId4" Type="http://schemas.openxmlformats.org/officeDocument/2006/relationships/hyperlink" Target="http://auto.schema.org/emissionsCO2%20has%20range%20inconsistency" TargetMode="External"/><Relationship Id="rId5" Type="http://schemas.openxmlformats.org/officeDocument/2006/relationships/hyperlink" Target="http://webschemas.org/offers" TargetMode="External"/><Relationship Id="rId6" Type="http://schemas.openxmlformats.org/officeDocument/2006/relationships/hyperlink" Target="http://schema.org/Product%20seems%20broken" TargetMode="External"/><Relationship Id="rId7" Type="http://schemas.openxmlformats.org/officeDocument/2006/relationships/hyperlink" Target="https://schema.org/Store%20I%20would%20like%20to%20feature%20request%20a%20store%20type%20of%20Medical%20Supplies." TargetMode="External"/><Relationship Id="rId8" Type="http://schemas.openxmlformats.org/officeDocument/2006/relationships/hyperlink" Target="http://schema.org/PostalAddress%20has%20all%20usual%20fields%20for%20addresses%20except%20neighborhoods.%20It%20would%20be%20nice%20to%20have%20addressNeighborhood%20too.%0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9"/>
  <sheetViews>
    <sheetView workbookViewId="0">
      <selection activeCell="G1" sqref="G1:G1048576"/>
    </sheetView>
  </sheetViews>
  <sheetFormatPr baseColWidth="10" defaultColWidth="8.83203125" defaultRowHeight="14" x14ac:dyDescent="0"/>
  <cols>
    <col min="1" max="1" width="10.83203125" style="1" customWidth="1"/>
    <col min="2" max="2" width="14.6640625" style="4" customWidth="1"/>
    <col min="3" max="3" width="20.1640625" style="4" customWidth="1"/>
    <col min="4" max="4" width="44.33203125" style="1" customWidth="1"/>
    <col min="5" max="5" width="44" style="1" customWidth="1"/>
    <col min="6" max="6" width="35.33203125" style="1" customWidth="1"/>
    <col min="7" max="7" width="19.6640625" style="1" customWidth="1"/>
    <col min="8" max="8" width="23" style="1" customWidth="1"/>
    <col min="9" max="16384" width="8.83203125" style="1"/>
  </cols>
  <sheetData>
    <row r="1" spans="1:8">
      <c r="A1" s="1" t="s">
        <v>0</v>
      </c>
      <c r="B1" s="4" t="s">
        <v>1</v>
      </c>
      <c r="C1" s="4" t="s">
        <v>2420</v>
      </c>
      <c r="D1" s="1" t="s">
        <v>2</v>
      </c>
      <c r="E1" s="1" t="s">
        <v>3</v>
      </c>
      <c r="F1" s="1" t="s">
        <v>4</v>
      </c>
      <c r="G1" s="1" t="s">
        <v>1962</v>
      </c>
      <c r="H1" s="1" t="s">
        <v>5</v>
      </c>
    </row>
    <row r="2" spans="1:8">
      <c r="A2" s="5">
        <v>269927747</v>
      </c>
      <c r="B2" s="5">
        <v>2728945</v>
      </c>
      <c r="C2" s="5" t="s">
        <v>2418</v>
      </c>
      <c r="D2" s="1" t="s">
        <v>6</v>
      </c>
      <c r="H2" s="5">
        <v>0</v>
      </c>
    </row>
    <row r="3" spans="1:8" ht="238">
      <c r="A3" s="5">
        <v>269923853</v>
      </c>
      <c r="B3" s="5">
        <v>2728945</v>
      </c>
      <c r="C3" s="5" t="s">
        <v>2418</v>
      </c>
      <c r="D3" s="1" t="s">
        <v>7</v>
      </c>
      <c r="E3" s="1" t="s">
        <v>8</v>
      </c>
      <c r="H3" s="5">
        <v>0</v>
      </c>
    </row>
    <row r="4" spans="1:8" ht="308">
      <c r="A4" s="5">
        <v>269833153</v>
      </c>
      <c r="B4" s="5">
        <v>5718022</v>
      </c>
      <c r="C4" s="5" t="s">
        <v>2415</v>
      </c>
      <c r="D4" s="1" t="s">
        <v>9</v>
      </c>
      <c r="E4" s="1" t="s">
        <v>10</v>
      </c>
      <c r="F4" s="1" t="s">
        <v>11</v>
      </c>
      <c r="G4" s="1" t="s">
        <v>1963</v>
      </c>
      <c r="H4" s="5">
        <v>1</v>
      </c>
    </row>
    <row r="5" spans="1:8" ht="140">
      <c r="A5" s="5">
        <v>269389498</v>
      </c>
      <c r="B5" s="5">
        <v>13315406</v>
      </c>
      <c r="C5" s="5" t="s">
        <v>2415</v>
      </c>
      <c r="D5" s="1" t="s">
        <v>12</v>
      </c>
      <c r="E5" s="1" t="s">
        <v>13</v>
      </c>
      <c r="H5" s="5">
        <v>0</v>
      </c>
    </row>
    <row r="6" spans="1:8" ht="409">
      <c r="A6" s="5">
        <v>268752371</v>
      </c>
      <c r="B6" s="5">
        <v>33123616</v>
      </c>
      <c r="C6" s="5" t="s">
        <v>2415</v>
      </c>
      <c r="D6" s="1" t="s">
        <v>14</v>
      </c>
      <c r="E6" s="1" t="s">
        <v>15</v>
      </c>
      <c r="F6" s="1" t="s">
        <v>16</v>
      </c>
      <c r="G6" s="1" t="s">
        <v>1964</v>
      </c>
      <c r="H6" s="5">
        <v>4</v>
      </c>
    </row>
    <row r="7" spans="1:8" ht="409">
      <c r="A7" s="5">
        <v>268723412</v>
      </c>
      <c r="B7" s="5">
        <v>15154697</v>
      </c>
      <c r="C7" s="5" t="s">
        <v>2417</v>
      </c>
      <c r="D7" s="1" t="s">
        <v>17</v>
      </c>
      <c r="E7" s="1" t="s">
        <v>18</v>
      </c>
      <c r="F7" s="1" t="s">
        <v>19</v>
      </c>
      <c r="G7" s="1" t="s">
        <v>1965</v>
      </c>
      <c r="H7" s="5">
        <v>2</v>
      </c>
    </row>
    <row r="8" spans="1:8" ht="409">
      <c r="A8" s="5">
        <v>268665069</v>
      </c>
      <c r="B8" s="5">
        <v>536250</v>
      </c>
      <c r="C8" s="5" t="s">
        <v>2416</v>
      </c>
      <c r="D8" s="1" t="s">
        <v>20</v>
      </c>
      <c r="E8" s="1" t="s">
        <v>21</v>
      </c>
      <c r="F8" s="1" t="s">
        <v>22</v>
      </c>
      <c r="G8" s="1" t="s">
        <v>1966</v>
      </c>
      <c r="H8" s="5">
        <v>16</v>
      </c>
    </row>
    <row r="9" spans="1:8" ht="409">
      <c r="A9" s="5">
        <v>268573468</v>
      </c>
      <c r="B9" s="5">
        <v>304403</v>
      </c>
      <c r="C9" s="5" t="s">
        <v>2418</v>
      </c>
      <c r="D9" s="1" t="s">
        <v>23</v>
      </c>
      <c r="E9" s="1" t="s">
        <v>24</v>
      </c>
      <c r="F9" s="1" t="s">
        <v>25</v>
      </c>
      <c r="G9" s="1" t="s">
        <v>1967</v>
      </c>
      <c r="H9" s="5">
        <v>6</v>
      </c>
    </row>
    <row r="10" spans="1:8" ht="409">
      <c r="A10" s="5">
        <v>268368423</v>
      </c>
      <c r="B10" s="5">
        <v>658047</v>
      </c>
      <c r="C10" s="5" t="s">
        <v>2415</v>
      </c>
      <c r="D10" s="1" t="s">
        <v>26</v>
      </c>
      <c r="E10" s="1" t="s">
        <v>27</v>
      </c>
      <c r="F10" s="1" t="s">
        <v>1968</v>
      </c>
      <c r="G10" s="1" t="s">
        <v>1969</v>
      </c>
      <c r="H10" s="5">
        <v>6</v>
      </c>
    </row>
    <row r="11" spans="1:8" ht="336">
      <c r="A11" s="5">
        <v>267670933</v>
      </c>
      <c r="B11" s="5">
        <v>235321</v>
      </c>
      <c r="C11" s="5" t="s">
        <v>2417</v>
      </c>
      <c r="D11" s="1" t="s">
        <v>28</v>
      </c>
      <c r="E11" s="1" t="s">
        <v>29</v>
      </c>
      <c r="H11" s="5">
        <v>0</v>
      </c>
    </row>
    <row r="12" spans="1:8" ht="140">
      <c r="A12" s="5">
        <v>267425437</v>
      </c>
      <c r="B12" s="5">
        <v>13315406</v>
      </c>
      <c r="C12" s="5" t="s">
        <v>2414</v>
      </c>
      <c r="D12" s="1" t="s">
        <v>30</v>
      </c>
      <c r="E12" s="1" t="s">
        <v>31</v>
      </c>
      <c r="H12" s="5">
        <v>0</v>
      </c>
    </row>
    <row r="13" spans="1:8" ht="409">
      <c r="A13" s="5">
        <v>267423734</v>
      </c>
      <c r="B13" s="5">
        <v>13315406</v>
      </c>
      <c r="C13" s="5" t="s">
        <v>2414</v>
      </c>
      <c r="D13" s="1" t="s">
        <v>32</v>
      </c>
      <c r="E13" s="1" t="s">
        <v>33</v>
      </c>
      <c r="F13" s="1" t="s">
        <v>34</v>
      </c>
      <c r="G13" s="1" t="s">
        <v>1970</v>
      </c>
      <c r="H13" s="5">
        <v>6</v>
      </c>
    </row>
    <row r="14" spans="1:8" ht="336">
      <c r="A14" s="5">
        <v>267421437</v>
      </c>
      <c r="B14" s="5">
        <v>13315406</v>
      </c>
      <c r="C14" s="5" t="s">
        <v>2415</v>
      </c>
      <c r="D14" s="1" t="s">
        <v>35</v>
      </c>
      <c r="E14" s="1" t="s">
        <v>36</v>
      </c>
      <c r="H14" s="5">
        <v>0</v>
      </c>
    </row>
    <row r="15" spans="1:8" ht="98">
      <c r="A15" s="5">
        <v>266855237</v>
      </c>
      <c r="B15" s="5">
        <v>658047</v>
      </c>
      <c r="C15" s="5" t="s">
        <v>2417</v>
      </c>
      <c r="D15" s="1" t="s">
        <v>37</v>
      </c>
      <c r="E15" s="1" t="s">
        <v>38</v>
      </c>
      <c r="H15" s="5">
        <v>0</v>
      </c>
    </row>
    <row r="16" spans="1:8" ht="42">
      <c r="A16" s="5">
        <v>266792958</v>
      </c>
      <c r="B16" s="5">
        <v>3696477</v>
      </c>
      <c r="C16" s="5" t="s">
        <v>2418</v>
      </c>
      <c r="D16" s="1" t="s">
        <v>39</v>
      </c>
      <c r="E16" s="1" t="s">
        <v>40</v>
      </c>
      <c r="H16" s="5">
        <v>0</v>
      </c>
    </row>
    <row r="17" spans="1:8" ht="409">
      <c r="A17" s="5">
        <v>266599737</v>
      </c>
      <c r="B17" s="5">
        <v>14883455</v>
      </c>
      <c r="C17" s="5" t="s">
        <v>2417</v>
      </c>
      <c r="D17" s="1" t="s">
        <v>41</v>
      </c>
      <c r="F17" s="1" t="s">
        <v>42</v>
      </c>
      <c r="G17" s="1" t="s">
        <v>1971</v>
      </c>
      <c r="H17" s="5">
        <v>2</v>
      </c>
    </row>
    <row r="18" spans="1:8" ht="409">
      <c r="A18" s="5">
        <v>266358912</v>
      </c>
      <c r="B18" s="5">
        <v>31579512</v>
      </c>
      <c r="C18" s="5" t="s">
        <v>2418</v>
      </c>
      <c r="D18" s="1" t="s">
        <v>43</v>
      </c>
      <c r="E18" s="1" t="s">
        <v>44</v>
      </c>
      <c r="F18" s="1" t="s">
        <v>45</v>
      </c>
      <c r="G18" s="1" t="s">
        <v>1972</v>
      </c>
      <c r="H18" s="5">
        <v>9</v>
      </c>
    </row>
    <row r="19" spans="1:8" ht="409">
      <c r="A19" s="5">
        <v>264038146</v>
      </c>
      <c r="B19" s="5">
        <v>986438</v>
      </c>
      <c r="C19" s="5" t="s">
        <v>2415</v>
      </c>
      <c r="D19" s="1" t="s">
        <v>46</v>
      </c>
      <c r="E19" s="1" t="s">
        <v>47</v>
      </c>
      <c r="F19" s="1" t="s">
        <v>48</v>
      </c>
      <c r="G19" s="1" t="s">
        <v>1973</v>
      </c>
      <c r="H19" s="5">
        <v>7</v>
      </c>
    </row>
    <row r="20" spans="1:8" ht="182">
      <c r="A20" s="5">
        <v>264035771</v>
      </c>
      <c r="B20" s="5">
        <v>986438</v>
      </c>
      <c r="C20" s="5" t="s">
        <v>2415</v>
      </c>
      <c r="D20" s="1" t="s">
        <v>49</v>
      </c>
      <c r="E20" s="1" t="s">
        <v>50</v>
      </c>
      <c r="H20" s="5">
        <v>0</v>
      </c>
    </row>
    <row r="21" spans="1:8" ht="196">
      <c r="A21" s="5">
        <v>264035133</v>
      </c>
      <c r="B21" s="5">
        <v>986438</v>
      </c>
      <c r="C21" s="5" t="s">
        <v>2415</v>
      </c>
      <c r="D21" s="1" t="s">
        <v>51</v>
      </c>
      <c r="E21" s="1" t="s">
        <v>52</v>
      </c>
      <c r="H21" s="5">
        <v>0</v>
      </c>
    </row>
    <row r="22" spans="1:8" ht="409">
      <c r="A22" s="5">
        <v>263714577</v>
      </c>
      <c r="B22" s="5">
        <v>8491635</v>
      </c>
      <c r="C22" s="5" t="s">
        <v>2415</v>
      </c>
      <c r="D22" s="1" t="s">
        <v>53</v>
      </c>
      <c r="E22" s="1" t="s">
        <v>54</v>
      </c>
      <c r="F22" s="1" t="s">
        <v>55</v>
      </c>
      <c r="G22" s="1" t="s">
        <v>1974</v>
      </c>
      <c r="H22" s="5">
        <v>6</v>
      </c>
    </row>
    <row r="23" spans="1:8" ht="126">
      <c r="A23" s="5">
        <v>263485474</v>
      </c>
      <c r="B23" s="5">
        <v>986438</v>
      </c>
      <c r="C23" s="5" t="s">
        <v>2417</v>
      </c>
      <c r="D23" s="1" t="s">
        <v>56</v>
      </c>
      <c r="E23" s="1" t="s">
        <v>57</v>
      </c>
      <c r="F23" s="1" t="s">
        <v>58</v>
      </c>
      <c r="G23" s="1" t="s">
        <v>1975</v>
      </c>
      <c r="H23" s="5">
        <v>1</v>
      </c>
    </row>
    <row r="24" spans="1:8" ht="409">
      <c r="A24" s="5">
        <v>263082587</v>
      </c>
      <c r="B24" s="5">
        <v>1417033</v>
      </c>
      <c r="C24" s="5" t="s">
        <v>2415</v>
      </c>
      <c r="D24" s="1" t="s">
        <v>59</v>
      </c>
      <c r="E24" s="1" t="s">
        <v>60</v>
      </c>
      <c r="F24" s="1" t="s">
        <v>61</v>
      </c>
      <c r="G24" s="1" t="s">
        <v>1976</v>
      </c>
      <c r="H24" s="5">
        <v>17</v>
      </c>
    </row>
    <row r="25" spans="1:8" ht="308">
      <c r="A25" s="5">
        <v>262089781</v>
      </c>
      <c r="B25" s="5">
        <v>2687749</v>
      </c>
      <c r="C25" s="5" t="s">
        <v>2417</v>
      </c>
      <c r="D25" s="1" t="s">
        <v>62</v>
      </c>
      <c r="E25" s="1" t="s">
        <v>63</v>
      </c>
      <c r="H25" s="5">
        <v>0</v>
      </c>
    </row>
    <row r="26" spans="1:8" ht="409">
      <c r="A26" s="5">
        <v>261862260</v>
      </c>
      <c r="B26" s="5">
        <v>170265</v>
      </c>
      <c r="C26" s="5" t="s">
        <v>2415</v>
      </c>
      <c r="D26" s="1" t="s">
        <v>64</v>
      </c>
      <c r="E26" s="1" t="s">
        <v>65</v>
      </c>
      <c r="F26" s="1" t="s">
        <v>66</v>
      </c>
      <c r="G26" s="1" t="s">
        <v>1977</v>
      </c>
      <c r="H26" s="5">
        <v>1</v>
      </c>
    </row>
    <row r="27" spans="1:8" ht="409">
      <c r="A27" s="5">
        <v>261455008</v>
      </c>
      <c r="B27" s="5">
        <v>13315406</v>
      </c>
      <c r="C27" s="5" t="s">
        <v>2415</v>
      </c>
      <c r="D27" s="1" t="s">
        <v>67</v>
      </c>
      <c r="E27" s="1" t="s">
        <v>68</v>
      </c>
      <c r="H27" s="5">
        <v>0</v>
      </c>
    </row>
    <row r="28" spans="1:8" ht="409">
      <c r="A28" s="5">
        <v>261369877</v>
      </c>
      <c r="B28" s="5">
        <v>13315406</v>
      </c>
      <c r="C28" s="5" t="s">
        <v>2415</v>
      </c>
      <c r="D28" s="1" t="s">
        <v>69</v>
      </c>
      <c r="E28" s="1" t="s">
        <v>70</v>
      </c>
      <c r="F28" s="1" t="s">
        <v>71</v>
      </c>
      <c r="G28" s="1" t="s">
        <v>1977</v>
      </c>
      <c r="H28" s="5">
        <v>1</v>
      </c>
    </row>
    <row r="29" spans="1:8" ht="84">
      <c r="A29" s="5">
        <v>261339577</v>
      </c>
      <c r="B29" s="5">
        <v>5718022</v>
      </c>
      <c r="C29" s="5" t="s">
        <v>2415</v>
      </c>
      <c r="D29" s="1" t="s">
        <v>72</v>
      </c>
      <c r="E29" s="1" t="s">
        <v>73</v>
      </c>
      <c r="H29" s="5">
        <v>0</v>
      </c>
    </row>
    <row r="30" spans="1:8" ht="294">
      <c r="A30" s="5">
        <v>260973736</v>
      </c>
      <c r="B30" s="5">
        <v>115263</v>
      </c>
      <c r="C30" s="5" t="s">
        <v>2415</v>
      </c>
      <c r="D30" s="1" t="s">
        <v>74</v>
      </c>
      <c r="E30" s="1" t="s">
        <v>75</v>
      </c>
      <c r="H30" s="5">
        <v>0</v>
      </c>
    </row>
    <row r="31" spans="1:8" ht="154">
      <c r="A31" s="5">
        <v>260948976</v>
      </c>
      <c r="B31" s="5">
        <v>2728945</v>
      </c>
      <c r="C31" s="5" t="s">
        <v>2414</v>
      </c>
      <c r="D31" s="1" t="s">
        <v>76</v>
      </c>
      <c r="E31" s="1" t="s">
        <v>77</v>
      </c>
      <c r="F31" s="1" t="s">
        <v>78</v>
      </c>
      <c r="G31" s="1" t="s">
        <v>1978</v>
      </c>
      <c r="H31" s="5">
        <v>3</v>
      </c>
    </row>
    <row r="32" spans="1:8" ht="308">
      <c r="A32" s="5">
        <v>260937807</v>
      </c>
      <c r="B32" s="5">
        <v>170265</v>
      </c>
      <c r="C32" s="5" t="s">
        <v>2414</v>
      </c>
      <c r="D32" s="1" t="s">
        <v>79</v>
      </c>
      <c r="E32" s="1" t="s">
        <v>80</v>
      </c>
      <c r="H32" s="5">
        <v>0</v>
      </c>
    </row>
    <row r="33" spans="1:8" ht="294">
      <c r="A33" s="5">
        <v>259759496</v>
      </c>
      <c r="B33" s="5">
        <v>536250</v>
      </c>
      <c r="C33" s="5" t="s">
        <v>2417</v>
      </c>
      <c r="D33" s="1" t="s">
        <v>81</v>
      </c>
      <c r="E33" s="1" t="s">
        <v>82</v>
      </c>
      <c r="H33" s="5">
        <v>0</v>
      </c>
    </row>
    <row r="34" spans="1:8" ht="409">
      <c r="A34" s="5">
        <v>259752707</v>
      </c>
      <c r="B34" s="5">
        <v>536250</v>
      </c>
      <c r="C34" s="5" t="s">
        <v>2417</v>
      </c>
      <c r="D34" s="1" t="s">
        <v>83</v>
      </c>
      <c r="E34" s="1" t="s">
        <v>84</v>
      </c>
      <c r="H34" s="5">
        <v>0</v>
      </c>
    </row>
    <row r="35" spans="1:8" ht="409">
      <c r="A35" s="5">
        <v>259746420</v>
      </c>
      <c r="B35" s="5">
        <v>536250</v>
      </c>
      <c r="C35" s="5" t="s">
        <v>2414</v>
      </c>
      <c r="D35" s="1" t="s">
        <v>85</v>
      </c>
      <c r="E35" s="1" t="s">
        <v>86</v>
      </c>
      <c r="F35" s="1" t="s">
        <v>87</v>
      </c>
      <c r="G35" s="1" t="s">
        <v>1979</v>
      </c>
      <c r="H35" s="5">
        <v>8</v>
      </c>
    </row>
    <row r="36" spans="1:8" ht="409">
      <c r="A36" s="5">
        <v>259738212</v>
      </c>
      <c r="B36" s="5">
        <v>536250</v>
      </c>
      <c r="C36" s="5" t="s">
        <v>2417</v>
      </c>
      <c r="D36" s="1" t="s">
        <v>88</v>
      </c>
      <c r="E36" s="1" t="s">
        <v>89</v>
      </c>
      <c r="F36" s="1" t="s">
        <v>90</v>
      </c>
      <c r="G36" s="1" t="s">
        <v>1980</v>
      </c>
      <c r="H36" s="5">
        <v>1</v>
      </c>
    </row>
    <row r="37" spans="1:8" ht="409">
      <c r="A37" s="5">
        <v>259730601</v>
      </c>
      <c r="B37" s="5">
        <v>536250</v>
      </c>
      <c r="C37" s="5" t="s">
        <v>2414</v>
      </c>
      <c r="D37" s="1" t="s">
        <v>91</v>
      </c>
      <c r="E37" s="1" t="s">
        <v>92</v>
      </c>
      <c r="H37" s="5">
        <v>0</v>
      </c>
    </row>
    <row r="38" spans="1:8" ht="112">
      <c r="A38" s="5">
        <v>259240666</v>
      </c>
      <c r="B38" s="5">
        <v>13315406</v>
      </c>
      <c r="C38" s="5" t="s">
        <v>2428</v>
      </c>
      <c r="D38" s="1" t="s">
        <v>93</v>
      </c>
      <c r="E38" s="1" t="s">
        <v>94</v>
      </c>
      <c r="F38" s="1" t="s">
        <v>95</v>
      </c>
      <c r="G38" s="1" t="s">
        <v>1975</v>
      </c>
      <c r="H38" s="5">
        <v>1</v>
      </c>
    </row>
    <row r="39" spans="1:8" ht="409">
      <c r="A39" s="5">
        <v>259223234</v>
      </c>
      <c r="B39" s="5">
        <v>2728945</v>
      </c>
      <c r="C39" s="5" t="s">
        <v>2414</v>
      </c>
      <c r="D39" s="1" t="s">
        <v>96</v>
      </c>
      <c r="E39" s="1" t="s">
        <v>97</v>
      </c>
      <c r="F39" s="1" t="s">
        <v>98</v>
      </c>
      <c r="G39" s="1" t="s">
        <v>1981</v>
      </c>
      <c r="H39" s="5">
        <v>3</v>
      </c>
    </row>
    <row r="40" spans="1:8" ht="409">
      <c r="A40" s="5">
        <v>258862736</v>
      </c>
      <c r="B40" s="5">
        <v>4692272</v>
      </c>
      <c r="C40" s="5" t="s">
        <v>2415</v>
      </c>
      <c r="D40" s="1" t="s">
        <v>99</v>
      </c>
      <c r="E40" s="1" t="s">
        <v>100</v>
      </c>
      <c r="F40" s="1" t="s">
        <v>101</v>
      </c>
      <c r="G40" s="1" t="s">
        <v>1982</v>
      </c>
      <c r="H40" s="5">
        <v>2</v>
      </c>
    </row>
    <row r="41" spans="1:8" ht="409">
      <c r="A41" s="5">
        <v>258579652</v>
      </c>
      <c r="B41" s="5">
        <v>4692272</v>
      </c>
      <c r="C41" s="5" t="s">
        <v>2418</v>
      </c>
      <c r="D41" s="1" t="s">
        <v>102</v>
      </c>
      <c r="E41" s="1" t="s">
        <v>103</v>
      </c>
      <c r="H41" s="5">
        <v>0</v>
      </c>
    </row>
    <row r="42" spans="1:8" ht="154">
      <c r="A42" s="5">
        <v>258193944</v>
      </c>
      <c r="B42" s="5">
        <v>170265</v>
      </c>
      <c r="C42" s="5" t="s">
        <v>2428</v>
      </c>
      <c r="D42" s="1" t="s">
        <v>104</v>
      </c>
      <c r="E42" s="2" t="s">
        <v>105</v>
      </c>
      <c r="F42" s="1" t="s">
        <v>106</v>
      </c>
      <c r="G42" s="1" t="s">
        <v>1975</v>
      </c>
      <c r="H42" s="5">
        <v>1</v>
      </c>
    </row>
    <row r="43" spans="1:8" ht="409">
      <c r="A43" s="5">
        <v>257729053</v>
      </c>
      <c r="B43" s="5">
        <v>1232202</v>
      </c>
      <c r="C43" s="5" t="s">
        <v>2428</v>
      </c>
      <c r="D43" s="1" t="s">
        <v>107</v>
      </c>
      <c r="E43" s="1" t="s">
        <v>108</v>
      </c>
      <c r="F43" s="1" t="s">
        <v>109</v>
      </c>
      <c r="G43" s="1" t="s">
        <v>1983</v>
      </c>
      <c r="H43" s="5">
        <v>7</v>
      </c>
    </row>
    <row r="44" spans="1:8" ht="409">
      <c r="A44" s="5">
        <v>256006478</v>
      </c>
      <c r="B44" s="5">
        <v>536250</v>
      </c>
      <c r="C44" s="5" t="s">
        <v>2414</v>
      </c>
      <c r="D44" s="1" t="s">
        <v>110</v>
      </c>
      <c r="E44" s="1" t="s">
        <v>111</v>
      </c>
      <c r="F44" s="1" t="s">
        <v>112</v>
      </c>
      <c r="G44" s="1" t="s">
        <v>1984</v>
      </c>
      <c r="H44" s="5">
        <v>6</v>
      </c>
    </row>
    <row r="45" spans="1:8" ht="409">
      <c r="A45" s="5">
        <v>255660265</v>
      </c>
      <c r="B45" s="5">
        <v>6871670</v>
      </c>
      <c r="C45" s="5" t="s">
        <v>2418</v>
      </c>
      <c r="D45" s="1" t="s">
        <v>113</v>
      </c>
      <c r="E45" s="1" t="s">
        <v>114</v>
      </c>
      <c r="F45" s="1" t="s">
        <v>115</v>
      </c>
      <c r="G45" s="1" t="s">
        <v>1985</v>
      </c>
      <c r="H45" s="5">
        <v>20</v>
      </c>
    </row>
    <row r="46" spans="1:8" ht="409">
      <c r="A46" s="5">
        <v>255307207</v>
      </c>
      <c r="B46" s="5">
        <v>6901294</v>
      </c>
      <c r="C46" s="5" t="s">
        <v>2414</v>
      </c>
      <c r="D46" s="1" t="s">
        <v>116</v>
      </c>
      <c r="E46" s="1" t="s">
        <v>117</v>
      </c>
      <c r="F46" s="1" t="s">
        <v>118</v>
      </c>
      <c r="G46" s="1" t="s">
        <v>1986</v>
      </c>
      <c r="H46" s="5">
        <v>1</v>
      </c>
    </row>
    <row r="47" spans="1:8" ht="252">
      <c r="A47" s="5">
        <v>254532709</v>
      </c>
      <c r="B47" s="5">
        <v>50891</v>
      </c>
      <c r="C47" s="5" t="s">
        <v>2429</v>
      </c>
      <c r="D47" s="1" t="s">
        <v>119</v>
      </c>
      <c r="E47" s="1" t="s">
        <v>120</v>
      </c>
      <c r="H47" s="5">
        <v>0</v>
      </c>
    </row>
    <row r="48" spans="1:8" ht="210">
      <c r="A48" s="5">
        <v>254379145</v>
      </c>
      <c r="B48" s="5">
        <v>1651447</v>
      </c>
      <c r="C48" s="5" t="s">
        <v>2415</v>
      </c>
      <c r="D48" s="1" t="s">
        <v>121</v>
      </c>
      <c r="E48" s="1" t="s">
        <v>122</v>
      </c>
      <c r="H48" s="5">
        <v>0</v>
      </c>
    </row>
    <row r="49" spans="1:8" ht="409">
      <c r="A49" s="5">
        <v>252629746</v>
      </c>
      <c r="B49" s="5">
        <v>536250</v>
      </c>
      <c r="C49" s="5" t="s">
        <v>2415</v>
      </c>
      <c r="D49" s="1" t="s">
        <v>123</v>
      </c>
      <c r="E49" s="1" t="s">
        <v>124</v>
      </c>
      <c r="F49" s="1" t="s">
        <v>125</v>
      </c>
      <c r="G49" s="1" t="s">
        <v>1987</v>
      </c>
      <c r="H49" s="5">
        <v>3</v>
      </c>
    </row>
    <row r="50" spans="1:8" ht="409">
      <c r="A50" s="5">
        <v>252623178</v>
      </c>
      <c r="B50" s="5">
        <v>536250</v>
      </c>
      <c r="C50" s="5" t="s">
        <v>2415</v>
      </c>
      <c r="D50" s="1" t="s">
        <v>126</v>
      </c>
      <c r="E50" s="1" t="s">
        <v>127</v>
      </c>
      <c r="F50" s="1" t="s">
        <v>128</v>
      </c>
      <c r="G50" s="1" t="s">
        <v>1988</v>
      </c>
      <c r="H50" s="5">
        <v>2</v>
      </c>
    </row>
    <row r="51" spans="1:8" ht="280">
      <c r="A51" s="5">
        <v>252606037</v>
      </c>
      <c r="B51" s="5">
        <v>536250</v>
      </c>
      <c r="C51" s="5" t="s">
        <v>2418</v>
      </c>
      <c r="D51" s="1" t="s">
        <v>129</v>
      </c>
      <c r="F51" s="1" t="s">
        <v>130</v>
      </c>
      <c r="G51" s="1" t="s">
        <v>1989</v>
      </c>
      <c r="H51" s="5">
        <v>4</v>
      </c>
    </row>
    <row r="52" spans="1:8" ht="409">
      <c r="A52" s="5">
        <v>252592369</v>
      </c>
      <c r="B52" s="5">
        <v>536250</v>
      </c>
      <c r="C52" s="5" t="s">
        <v>2414</v>
      </c>
      <c r="D52" s="1" t="s">
        <v>131</v>
      </c>
      <c r="E52" s="1" t="s">
        <v>132</v>
      </c>
      <c r="F52" s="1" t="s">
        <v>133</v>
      </c>
      <c r="G52" s="1" t="s">
        <v>1990</v>
      </c>
      <c r="H52" s="5">
        <v>4</v>
      </c>
    </row>
    <row r="53" spans="1:8" ht="409">
      <c r="A53" s="5">
        <v>252342246</v>
      </c>
      <c r="B53" s="5">
        <v>170265</v>
      </c>
      <c r="C53" s="5" t="s">
        <v>2415</v>
      </c>
      <c r="D53" s="1" t="s">
        <v>134</v>
      </c>
      <c r="E53" s="1" t="s">
        <v>135</v>
      </c>
      <c r="F53" s="1" t="s">
        <v>136</v>
      </c>
      <c r="G53" s="1" t="s">
        <v>1991</v>
      </c>
      <c r="H53" s="5">
        <v>16</v>
      </c>
    </row>
    <row r="54" spans="1:8" ht="406">
      <c r="A54" s="5">
        <v>251462238</v>
      </c>
      <c r="B54" s="5">
        <v>1728037</v>
      </c>
      <c r="C54" s="5" t="s">
        <v>2417</v>
      </c>
      <c r="D54" s="1" t="s">
        <v>137</v>
      </c>
      <c r="E54" s="1" t="s">
        <v>138</v>
      </c>
      <c r="H54" s="5">
        <v>0</v>
      </c>
    </row>
    <row r="55" spans="1:8" ht="409">
      <c r="A55" s="5">
        <v>250352108</v>
      </c>
      <c r="B55" s="5">
        <v>25662893</v>
      </c>
      <c r="C55" s="5" t="s">
        <v>2418</v>
      </c>
      <c r="D55" s="1" t="s">
        <v>139</v>
      </c>
      <c r="E55" s="1" t="s">
        <v>140</v>
      </c>
      <c r="H55" s="5">
        <v>0</v>
      </c>
    </row>
    <row r="56" spans="1:8" ht="409">
      <c r="A56" s="5">
        <v>250146293</v>
      </c>
      <c r="B56" s="5">
        <v>170265</v>
      </c>
      <c r="C56" s="5" t="s">
        <v>2414</v>
      </c>
      <c r="D56" s="1" t="s">
        <v>141</v>
      </c>
      <c r="E56" s="1" t="s">
        <v>142</v>
      </c>
      <c r="F56" s="1" t="s">
        <v>143</v>
      </c>
      <c r="G56" s="1" t="s">
        <v>1992</v>
      </c>
      <c r="H56" s="5">
        <v>7</v>
      </c>
    </row>
    <row r="57" spans="1:8" ht="409">
      <c r="A57" s="5">
        <v>250111514</v>
      </c>
      <c r="B57" s="5">
        <v>986438</v>
      </c>
      <c r="C57" s="5" t="s">
        <v>2415</v>
      </c>
      <c r="D57" s="1" t="s">
        <v>144</v>
      </c>
      <c r="E57" s="1" t="s">
        <v>145</v>
      </c>
      <c r="F57" s="1" t="s">
        <v>146</v>
      </c>
      <c r="G57" s="1" t="s">
        <v>1993</v>
      </c>
      <c r="H57" s="5">
        <v>5</v>
      </c>
    </row>
    <row r="58" spans="1:8" ht="409">
      <c r="A58" s="5">
        <v>250023990</v>
      </c>
      <c r="B58" s="5">
        <v>170265</v>
      </c>
      <c r="C58" s="5" t="s">
        <v>2431</v>
      </c>
      <c r="D58" s="1" t="s">
        <v>147</v>
      </c>
      <c r="E58" s="1" t="s">
        <v>148</v>
      </c>
      <c r="F58" s="1" t="s">
        <v>149</v>
      </c>
      <c r="G58" s="1" t="s">
        <v>1994</v>
      </c>
      <c r="H58" s="5">
        <v>7</v>
      </c>
    </row>
    <row r="59" spans="1:8" ht="238">
      <c r="A59" s="5">
        <v>249814718</v>
      </c>
      <c r="B59" s="5">
        <v>26493779</v>
      </c>
      <c r="C59" s="5" t="s">
        <v>2414</v>
      </c>
      <c r="D59" s="1" t="s">
        <v>150</v>
      </c>
      <c r="E59" s="1" t="s">
        <v>151</v>
      </c>
      <c r="F59" s="1" t="s">
        <v>152</v>
      </c>
      <c r="G59" s="1" t="s">
        <v>1980</v>
      </c>
      <c r="H59" s="5">
        <v>1</v>
      </c>
    </row>
    <row r="60" spans="1:8" ht="112">
      <c r="A60" s="5">
        <v>249814414</v>
      </c>
      <c r="B60" s="5">
        <v>26493779</v>
      </c>
      <c r="C60" s="5" t="s">
        <v>2418</v>
      </c>
      <c r="D60" s="1" t="s">
        <v>153</v>
      </c>
      <c r="E60" s="1" t="s">
        <v>154</v>
      </c>
      <c r="H60" s="5">
        <v>0</v>
      </c>
    </row>
    <row r="61" spans="1:8" ht="409">
      <c r="A61" s="5">
        <v>247782271</v>
      </c>
      <c r="B61" s="5">
        <v>4684857</v>
      </c>
      <c r="C61" s="5" t="s">
        <v>2415</v>
      </c>
      <c r="D61" s="1" t="s">
        <v>155</v>
      </c>
      <c r="E61" s="1" t="s">
        <v>156</v>
      </c>
      <c r="F61" s="1" t="s">
        <v>157</v>
      </c>
      <c r="G61" s="1" t="s">
        <v>1980</v>
      </c>
      <c r="H61" s="5">
        <v>1</v>
      </c>
    </row>
    <row r="62" spans="1:8" ht="409">
      <c r="A62" s="5">
        <v>247349847</v>
      </c>
      <c r="B62" s="5">
        <v>502518</v>
      </c>
      <c r="C62" s="5" t="s">
        <v>2418</v>
      </c>
      <c r="D62" s="1" t="s">
        <v>158</v>
      </c>
      <c r="E62" s="1" t="s">
        <v>159</v>
      </c>
      <c r="F62" s="1" t="s">
        <v>160</v>
      </c>
      <c r="G62" s="1" t="s">
        <v>1995</v>
      </c>
      <c r="H62" s="5">
        <v>28</v>
      </c>
    </row>
    <row r="63" spans="1:8" ht="56">
      <c r="A63" s="5">
        <v>247171785</v>
      </c>
      <c r="B63" s="5">
        <v>170265</v>
      </c>
      <c r="C63" s="5" t="s">
        <v>2414</v>
      </c>
      <c r="D63" s="1" t="s">
        <v>161</v>
      </c>
      <c r="E63" s="1" t="s">
        <v>162</v>
      </c>
      <c r="H63" s="5">
        <v>0</v>
      </c>
    </row>
    <row r="64" spans="1:8" ht="409">
      <c r="A64" s="5">
        <v>246546462</v>
      </c>
      <c r="B64" s="5">
        <v>17784082</v>
      </c>
      <c r="C64" s="5" t="s">
        <v>2418</v>
      </c>
      <c r="D64" s="2" t="s">
        <v>163</v>
      </c>
      <c r="E64" s="1" t="s">
        <v>164</v>
      </c>
      <c r="F64" s="1" t="s">
        <v>165</v>
      </c>
      <c r="G64" s="1" t="s">
        <v>1996</v>
      </c>
      <c r="H64" s="5">
        <v>4</v>
      </c>
    </row>
    <row r="65" spans="1:8" ht="409">
      <c r="A65" s="5">
        <v>245926364</v>
      </c>
      <c r="B65" s="5">
        <v>30488221</v>
      </c>
      <c r="C65" s="5" t="s">
        <v>2419</v>
      </c>
      <c r="D65" s="1" t="s">
        <v>166</v>
      </c>
      <c r="E65" s="1" t="s">
        <v>167</v>
      </c>
      <c r="H65" s="5">
        <v>0</v>
      </c>
    </row>
    <row r="66" spans="1:8" ht="84">
      <c r="A66" s="5">
        <v>244874211</v>
      </c>
      <c r="B66" s="5">
        <v>973543</v>
      </c>
      <c r="C66" s="5" t="s">
        <v>2415</v>
      </c>
      <c r="D66" s="1" t="s">
        <v>168</v>
      </c>
      <c r="E66" s="1" t="s">
        <v>169</v>
      </c>
      <c r="H66" s="5">
        <v>0</v>
      </c>
    </row>
    <row r="67" spans="1:8" ht="140">
      <c r="A67" s="5">
        <v>244844502</v>
      </c>
      <c r="B67" s="5">
        <v>1277672</v>
      </c>
      <c r="C67" s="5" t="s">
        <v>2418</v>
      </c>
      <c r="D67" s="1" t="s">
        <v>170</v>
      </c>
      <c r="E67" s="1" t="s">
        <v>171</v>
      </c>
      <c r="H67" s="5">
        <v>0</v>
      </c>
    </row>
    <row r="68" spans="1:8" ht="140">
      <c r="A68" s="5">
        <v>243399213</v>
      </c>
      <c r="B68" s="5">
        <v>408368</v>
      </c>
      <c r="C68" s="5" t="s">
        <v>2418</v>
      </c>
      <c r="D68" s="1" t="s">
        <v>172</v>
      </c>
      <c r="E68" s="1" t="s">
        <v>173</v>
      </c>
      <c r="H68" s="5">
        <v>0</v>
      </c>
    </row>
    <row r="69" spans="1:8" ht="196">
      <c r="A69" s="5">
        <v>242958453</v>
      </c>
      <c r="B69" s="5">
        <v>8995804</v>
      </c>
      <c r="C69" s="5" t="s">
        <v>2418</v>
      </c>
      <c r="D69" s="1" t="s">
        <v>174</v>
      </c>
      <c r="E69" s="1" t="s">
        <v>175</v>
      </c>
      <c r="H69" s="5">
        <v>0</v>
      </c>
    </row>
    <row r="70" spans="1:8" ht="409">
      <c r="A70" s="5">
        <v>242758074</v>
      </c>
      <c r="B70" s="5">
        <v>4692272</v>
      </c>
      <c r="C70" s="5" t="s">
        <v>2415</v>
      </c>
      <c r="D70" s="1" t="s">
        <v>176</v>
      </c>
      <c r="E70" s="1" t="s">
        <v>177</v>
      </c>
      <c r="F70" s="1" t="s">
        <v>178</v>
      </c>
      <c r="G70" s="1" t="s">
        <v>1997</v>
      </c>
      <c r="H70" s="5">
        <v>12</v>
      </c>
    </row>
    <row r="71" spans="1:8" ht="70">
      <c r="A71" s="5">
        <v>242741184</v>
      </c>
      <c r="B71" s="5">
        <v>536250</v>
      </c>
      <c r="C71" s="5" t="s">
        <v>2418</v>
      </c>
      <c r="D71" s="1" t="s">
        <v>179</v>
      </c>
      <c r="E71" s="1" t="s">
        <v>180</v>
      </c>
      <c r="F71" s="1" t="s">
        <v>181</v>
      </c>
      <c r="G71" s="1" t="s">
        <v>1998</v>
      </c>
      <c r="H71" s="5">
        <v>1</v>
      </c>
    </row>
    <row r="72" spans="1:8" ht="168">
      <c r="A72" s="5">
        <v>242602488</v>
      </c>
      <c r="B72" s="5">
        <v>536250</v>
      </c>
      <c r="C72" s="5" t="s">
        <v>2418</v>
      </c>
      <c r="D72" s="1" t="s">
        <v>182</v>
      </c>
      <c r="E72" s="1" t="s">
        <v>183</v>
      </c>
      <c r="H72" s="5">
        <v>0</v>
      </c>
    </row>
    <row r="73" spans="1:8" ht="350">
      <c r="A73" s="5">
        <v>242601578</v>
      </c>
      <c r="B73" s="5">
        <v>536250</v>
      </c>
      <c r="C73" s="5" t="s">
        <v>2414</v>
      </c>
      <c r="D73" s="1" t="s">
        <v>184</v>
      </c>
      <c r="E73" s="1" t="s">
        <v>185</v>
      </c>
      <c r="H73" s="5">
        <v>0</v>
      </c>
    </row>
    <row r="74" spans="1:8" ht="140">
      <c r="A74" s="5">
        <v>242597978</v>
      </c>
      <c r="B74" s="5">
        <v>536250</v>
      </c>
      <c r="C74" s="5" t="s">
        <v>2417</v>
      </c>
      <c r="D74" s="1" t="s">
        <v>186</v>
      </c>
      <c r="E74" s="1" t="s">
        <v>187</v>
      </c>
      <c r="H74" s="5">
        <v>0</v>
      </c>
    </row>
    <row r="75" spans="1:8" ht="409">
      <c r="A75" s="5">
        <v>242311397</v>
      </c>
      <c r="B75" s="5">
        <v>4714748</v>
      </c>
      <c r="C75" s="5" t="s">
        <v>2418</v>
      </c>
      <c r="D75" s="1" t="s">
        <v>188</v>
      </c>
      <c r="E75" s="1" t="s">
        <v>189</v>
      </c>
      <c r="F75" s="1" t="s">
        <v>190</v>
      </c>
      <c r="G75" s="1" t="s">
        <v>1999</v>
      </c>
      <c r="H75" s="5">
        <v>4</v>
      </c>
    </row>
    <row r="76" spans="1:8" ht="409">
      <c r="A76" s="5">
        <v>242302999</v>
      </c>
      <c r="B76" s="5">
        <v>153391</v>
      </c>
      <c r="C76" s="5" t="s">
        <v>2433</v>
      </c>
      <c r="D76" s="1" t="s">
        <v>191</v>
      </c>
      <c r="E76" s="1" t="s">
        <v>192</v>
      </c>
      <c r="F76" s="1" t="s">
        <v>193</v>
      </c>
      <c r="G76" s="1" t="s">
        <v>2000</v>
      </c>
      <c r="H76" s="5">
        <v>3</v>
      </c>
    </row>
    <row r="77" spans="1:8" ht="409">
      <c r="A77" s="5">
        <v>242140067</v>
      </c>
      <c r="B77" s="5">
        <v>4692272</v>
      </c>
      <c r="C77" s="5" t="s">
        <v>2415</v>
      </c>
      <c r="D77" s="1" t="s">
        <v>194</v>
      </c>
      <c r="E77" s="1" t="s">
        <v>195</v>
      </c>
      <c r="F77" s="1" t="s">
        <v>196</v>
      </c>
      <c r="G77" s="1" t="s">
        <v>2001</v>
      </c>
      <c r="H77" s="5">
        <v>5</v>
      </c>
    </row>
    <row r="78" spans="1:8" ht="409">
      <c r="A78" s="5">
        <v>241796849</v>
      </c>
      <c r="B78" s="5">
        <v>170265</v>
      </c>
      <c r="C78" s="5" t="s">
        <v>2415</v>
      </c>
      <c r="D78" s="1" t="s">
        <v>197</v>
      </c>
      <c r="E78" s="1" t="s">
        <v>198</v>
      </c>
      <c r="F78" s="1" t="s">
        <v>199</v>
      </c>
      <c r="G78" s="1" t="s">
        <v>2002</v>
      </c>
      <c r="H78" s="5">
        <v>29</v>
      </c>
    </row>
    <row r="79" spans="1:8" ht="409">
      <c r="A79" s="5">
        <v>240947393</v>
      </c>
      <c r="B79" s="5">
        <v>170265</v>
      </c>
      <c r="C79" s="5" t="s">
        <v>2434</v>
      </c>
      <c r="D79" s="1" t="s">
        <v>200</v>
      </c>
      <c r="E79" s="1" t="s">
        <v>201</v>
      </c>
      <c r="F79" s="1" t="s">
        <v>202</v>
      </c>
      <c r="G79" s="1" t="s">
        <v>2003</v>
      </c>
      <c r="H79" s="5">
        <v>8</v>
      </c>
    </row>
    <row r="80" spans="1:8" ht="409">
      <c r="A80" s="5">
        <v>240699794</v>
      </c>
      <c r="B80" s="5">
        <v>153391</v>
      </c>
      <c r="C80" s="5" t="s">
        <v>2434</v>
      </c>
      <c r="D80" s="1" t="s">
        <v>203</v>
      </c>
      <c r="E80" s="1" t="s">
        <v>204</v>
      </c>
      <c r="F80" s="1" t="s">
        <v>205</v>
      </c>
      <c r="G80" s="1" t="s">
        <v>2004</v>
      </c>
      <c r="H80" s="5">
        <v>9</v>
      </c>
    </row>
    <row r="81" spans="1:8" ht="409">
      <c r="A81" s="5">
        <v>240257283</v>
      </c>
      <c r="B81" s="5">
        <v>986438</v>
      </c>
      <c r="C81" s="5" t="s">
        <v>2418</v>
      </c>
      <c r="D81" s="1" t="s">
        <v>206</v>
      </c>
      <c r="E81" s="1" t="s">
        <v>207</v>
      </c>
      <c r="F81" s="1" t="s">
        <v>208</v>
      </c>
      <c r="G81" s="1" t="s">
        <v>2005</v>
      </c>
      <c r="H81" s="5">
        <v>3</v>
      </c>
    </row>
    <row r="82" spans="1:8" ht="140">
      <c r="A82" s="5">
        <v>239210201</v>
      </c>
      <c r="B82" s="5">
        <v>23166478</v>
      </c>
      <c r="C82" s="5" t="s">
        <v>2414</v>
      </c>
      <c r="D82" s="1" t="s">
        <v>209</v>
      </c>
      <c r="E82" s="1" t="s">
        <v>210</v>
      </c>
      <c r="H82" s="5">
        <v>0</v>
      </c>
    </row>
    <row r="83" spans="1:8" ht="409">
      <c r="A83" s="5">
        <v>238857459</v>
      </c>
      <c r="B83" s="5">
        <v>13189510</v>
      </c>
      <c r="C83" s="5" t="s">
        <v>2418</v>
      </c>
      <c r="D83" s="1" t="s">
        <v>211</v>
      </c>
      <c r="E83" s="1" t="s">
        <v>212</v>
      </c>
      <c r="F83" s="1" t="s">
        <v>213</v>
      </c>
      <c r="G83" s="1" t="s">
        <v>2006</v>
      </c>
      <c r="H83" s="5">
        <v>2</v>
      </c>
    </row>
    <row r="84" spans="1:8" ht="409">
      <c r="A84" s="5">
        <v>238834987</v>
      </c>
      <c r="B84" s="5">
        <v>170265</v>
      </c>
      <c r="C84" s="5" t="s">
        <v>2434</v>
      </c>
      <c r="D84" s="1" t="s">
        <v>214</v>
      </c>
      <c r="E84" s="1" t="s">
        <v>215</v>
      </c>
      <c r="F84" s="1" t="s">
        <v>216</v>
      </c>
      <c r="G84" s="1" t="s">
        <v>2007</v>
      </c>
      <c r="H84" s="5">
        <v>17</v>
      </c>
    </row>
    <row r="85" spans="1:8">
      <c r="A85" s="5">
        <v>238659582</v>
      </c>
      <c r="B85" s="5">
        <v>13189510</v>
      </c>
      <c r="C85" s="5" t="s">
        <v>2417</v>
      </c>
      <c r="D85" s="1" t="s">
        <v>217</v>
      </c>
      <c r="E85" s="1" t="s">
        <v>218</v>
      </c>
      <c r="H85" s="5">
        <v>0</v>
      </c>
    </row>
    <row r="86" spans="1:8" ht="56">
      <c r="A86" s="5">
        <v>238657358</v>
      </c>
      <c r="B86" s="5">
        <v>13189510</v>
      </c>
      <c r="C86" s="5" t="s">
        <v>2417</v>
      </c>
      <c r="D86" s="1" t="s">
        <v>219</v>
      </c>
      <c r="E86" s="1" t="s">
        <v>220</v>
      </c>
      <c r="F86" s="1" t="s">
        <v>221</v>
      </c>
      <c r="G86" s="1" t="s">
        <v>2008</v>
      </c>
      <c r="H86" s="5">
        <v>1</v>
      </c>
    </row>
    <row r="87" spans="1:8" ht="409">
      <c r="A87" s="5">
        <v>237481342</v>
      </c>
      <c r="B87" s="5">
        <v>6771512</v>
      </c>
      <c r="C87" s="5" t="s">
        <v>2415</v>
      </c>
      <c r="D87" s="1" t="s">
        <v>222</v>
      </c>
      <c r="E87" s="1" t="s">
        <v>223</v>
      </c>
      <c r="F87" s="1" t="s">
        <v>224</v>
      </c>
      <c r="G87" s="1" t="s">
        <v>2009</v>
      </c>
      <c r="H87" s="5">
        <v>1</v>
      </c>
    </row>
    <row r="88" spans="1:8" ht="409">
      <c r="A88" s="5">
        <v>237026739</v>
      </c>
      <c r="B88" s="5">
        <v>170265</v>
      </c>
      <c r="C88" s="5" t="s">
        <v>2415</v>
      </c>
      <c r="D88" s="1" t="s">
        <v>225</v>
      </c>
      <c r="E88" s="1" t="s">
        <v>226</v>
      </c>
      <c r="F88" s="1" t="s">
        <v>227</v>
      </c>
      <c r="G88" s="1" t="s">
        <v>2010</v>
      </c>
      <c r="H88" s="5">
        <v>9</v>
      </c>
    </row>
    <row r="89" spans="1:8" ht="182">
      <c r="A89" s="5">
        <v>236992042</v>
      </c>
      <c r="B89" s="5">
        <v>1944680</v>
      </c>
      <c r="C89" s="5" t="s">
        <v>2415</v>
      </c>
      <c r="D89" s="1" t="s">
        <v>228</v>
      </c>
      <c r="E89" s="1" t="s">
        <v>229</v>
      </c>
      <c r="F89" s="1" t="s">
        <v>230</v>
      </c>
      <c r="G89" s="1" t="s">
        <v>2011</v>
      </c>
      <c r="H89" s="5">
        <v>1</v>
      </c>
    </row>
    <row r="90" spans="1:8" ht="409">
      <c r="A90" s="5">
        <v>236975594</v>
      </c>
      <c r="B90" s="5">
        <v>4692272</v>
      </c>
      <c r="C90" s="5" t="s">
        <v>2415</v>
      </c>
      <c r="D90" s="1" t="s">
        <v>231</v>
      </c>
      <c r="E90" s="1" t="s">
        <v>232</v>
      </c>
      <c r="F90" s="1" t="s">
        <v>233</v>
      </c>
      <c r="G90" s="1" t="s">
        <v>2012</v>
      </c>
      <c r="H90" s="5">
        <v>6</v>
      </c>
    </row>
    <row r="91" spans="1:8" ht="84">
      <c r="A91" s="5">
        <v>236557092</v>
      </c>
      <c r="B91" s="5">
        <v>2270364</v>
      </c>
      <c r="C91" s="5" t="s">
        <v>2415</v>
      </c>
      <c r="D91" s="1" t="s">
        <v>234</v>
      </c>
      <c r="E91" s="1" t="s">
        <v>235</v>
      </c>
      <c r="H91" s="5">
        <v>0</v>
      </c>
    </row>
    <row r="92" spans="1:8" ht="409">
      <c r="A92" s="5">
        <v>236454840</v>
      </c>
      <c r="B92" s="5">
        <v>109082</v>
      </c>
      <c r="C92" s="5" t="s">
        <v>2418</v>
      </c>
      <c r="D92" s="1" t="s">
        <v>236</v>
      </c>
      <c r="E92" s="1" t="s">
        <v>237</v>
      </c>
      <c r="F92" s="1" t="s">
        <v>238</v>
      </c>
      <c r="G92" s="1" t="s">
        <v>2013</v>
      </c>
      <c r="H92" s="5">
        <v>4</v>
      </c>
    </row>
    <row r="93" spans="1:8" ht="409">
      <c r="A93" s="5">
        <v>236303457</v>
      </c>
      <c r="B93" s="5">
        <v>1728037</v>
      </c>
      <c r="C93" s="5" t="s">
        <v>2414</v>
      </c>
      <c r="D93" s="1" t="s">
        <v>239</v>
      </c>
      <c r="E93" s="1" t="s">
        <v>240</v>
      </c>
      <c r="F93" s="1" t="s">
        <v>241</v>
      </c>
      <c r="G93" s="1" t="s">
        <v>2014</v>
      </c>
      <c r="H93" s="5">
        <v>3</v>
      </c>
    </row>
    <row r="94" spans="1:8" ht="196">
      <c r="A94" s="5">
        <v>236273394</v>
      </c>
      <c r="B94" s="5">
        <v>5718022</v>
      </c>
      <c r="C94" s="5" t="s">
        <v>2415</v>
      </c>
      <c r="D94" s="1" t="s">
        <v>242</v>
      </c>
      <c r="E94" s="1" t="s">
        <v>243</v>
      </c>
      <c r="F94" s="1" t="s">
        <v>244</v>
      </c>
      <c r="G94" s="1" t="s">
        <v>2015</v>
      </c>
      <c r="H94" s="5">
        <v>1</v>
      </c>
    </row>
    <row r="95" spans="1:8">
      <c r="A95" s="5">
        <v>236270631</v>
      </c>
      <c r="B95" s="5">
        <v>5718022</v>
      </c>
      <c r="C95" s="5" t="s">
        <v>2419</v>
      </c>
      <c r="D95" s="1" t="s">
        <v>245</v>
      </c>
      <c r="H95" s="5">
        <v>0</v>
      </c>
    </row>
    <row r="96" spans="1:8" ht="409">
      <c r="A96" s="5">
        <v>236270078</v>
      </c>
      <c r="B96" s="5">
        <v>5718022</v>
      </c>
      <c r="C96" s="5" t="s">
        <v>2415</v>
      </c>
      <c r="D96" s="1" t="s">
        <v>246</v>
      </c>
      <c r="E96" s="2" t="s">
        <v>247</v>
      </c>
      <c r="F96" s="1" t="s">
        <v>248</v>
      </c>
      <c r="G96" s="1" t="s">
        <v>2016</v>
      </c>
      <c r="H96" s="5">
        <v>5</v>
      </c>
    </row>
    <row r="97" spans="1:8" ht="224">
      <c r="A97" s="5">
        <v>236259311</v>
      </c>
      <c r="B97" s="5">
        <v>5718022</v>
      </c>
      <c r="C97" s="5" t="s">
        <v>2415</v>
      </c>
      <c r="D97" s="1" t="s">
        <v>249</v>
      </c>
      <c r="E97" s="1" t="s">
        <v>250</v>
      </c>
      <c r="H97" s="5">
        <v>0</v>
      </c>
    </row>
    <row r="98" spans="1:8" ht="28">
      <c r="A98" s="5">
        <v>236198916</v>
      </c>
      <c r="B98" s="5">
        <v>3696477</v>
      </c>
      <c r="C98" s="5" t="s">
        <v>2417</v>
      </c>
      <c r="D98" s="1" t="s">
        <v>251</v>
      </c>
      <c r="E98" s="1" t="s">
        <v>252</v>
      </c>
      <c r="H98" s="5">
        <v>0</v>
      </c>
    </row>
    <row r="99" spans="1:8" ht="409">
      <c r="A99" s="5">
        <v>236188185</v>
      </c>
      <c r="B99" s="5">
        <v>29261078</v>
      </c>
      <c r="C99" s="5" t="s">
        <v>2415</v>
      </c>
      <c r="D99" s="1" t="s">
        <v>253</v>
      </c>
      <c r="E99" s="1" t="s">
        <v>254</v>
      </c>
      <c r="F99" s="1" t="s">
        <v>255</v>
      </c>
      <c r="G99" s="1" t="s">
        <v>2015</v>
      </c>
      <c r="H99" s="5">
        <v>1</v>
      </c>
    </row>
    <row r="100" spans="1:8" ht="409">
      <c r="A100" s="5">
        <v>236177836</v>
      </c>
      <c r="B100" s="5">
        <v>6901294</v>
      </c>
      <c r="C100" s="5" t="s">
        <v>2417</v>
      </c>
      <c r="D100" s="1" t="s">
        <v>256</v>
      </c>
      <c r="E100" s="1" t="s">
        <v>257</v>
      </c>
      <c r="F100" s="1" t="s">
        <v>258</v>
      </c>
      <c r="G100" s="1" t="s">
        <v>2017</v>
      </c>
      <c r="H100" s="5">
        <v>2</v>
      </c>
    </row>
    <row r="101" spans="1:8" ht="409">
      <c r="A101" s="5">
        <v>235252032</v>
      </c>
      <c r="B101" s="5">
        <v>2270364</v>
      </c>
      <c r="C101" s="5" t="s">
        <v>2414</v>
      </c>
      <c r="D101" s="1" t="s">
        <v>259</v>
      </c>
      <c r="E101" s="1" t="s">
        <v>260</v>
      </c>
      <c r="H101" s="5">
        <v>0</v>
      </c>
    </row>
    <row r="102" spans="1:8" ht="409">
      <c r="A102" s="5">
        <v>235030374</v>
      </c>
      <c r="B102" s="5">
        <v>170265</v>
      </c>
      <c r="C102" s="5" t="s">
        <v>2416</v>
      </c>
      <c r="D102" s="1" t="s">
        <v>261</v>
      </c>
      <c r="E102" s="1" t="s">
        <v>262</v>
      </c>
      <c r="F102" s="1" t="s">
        <v>263</v>
      </c>
      <c r="G102" s="1" t="s">
        <v>2018</v>
      </c>
      <c r="H102" s="5">
        <v>6</v>
      </c>
    </row>
    <row r="103" spans="1:8" ht="409">
      <c r="A103" s="5">
        <v>234790688</v>
      </c>
      <c r="B103" s="5">
        <v>26066572</v>
      </c>
      <c r="C103" s="5" t="s">
        <v>2415</v>
      </c>
      <c r="D103" s="1" t="s">
        <v>264</v>
      </c>
      <c r="E103" s="1" t="s">
        <v>265</v>
      </c>
      <c r="H103" s="5">
        <v>0</v>
      </c>
    </row>
    <row r="104" spans="1:8" ht="409">
      <c r="A104" s="5">
        <v>234278640</v>
      </c>
      <c r="B104" s="5">
        <v>170265</v>
      </c>
      <c r="C104" s="5" t="s">
        <v>2415</v>
      </c>
      <c r="D104" s="1" t="s">
        <v>266</v>
      </c>
      <c r="E104" s="1" t="s">
        <v>267</v>
      </c>
      <c r="F104" s="1" t="s">
        <v>268</v>
      </c>
      <c r="G104" s="1" t="s">
        <v>2019</v>
      </c>
      <c r="H104" s="5">
        <v>3</v>
      </c>
    </row>
    <row r="105" spans="1:8" ht="126">
      <c r="A105" s="5">
        <v>234186697</v>
      </c>
      <c r="B105" s="5">
        <v>671238</v>
      </c>
      <c r="C105" s="5" t="s">
        <v>2417</v>
      </c>
      <c r="D105" s="2" t="s">
        <v>269</v>
      </c>
      <c r="E105" s="1" t="s">
        <v>270</v>
      </c>
      <c r="F105" s="1" t="s">
        <v>271</v>
      </c>
      <c r="G105" s="1" t="s">
        <v>2020</v>
      </c>
      <c r="H105" s="5">
        <v>1</v>
      </c>
    </row>
    <row r="106" spans="1:8" ht="409">
      <c r="A106" s="5">
        <v>234178754</v>
      </c>
      <c r="B106" s="5">
        <v>671238</v>
      </c>
      <c r="C106" s="5" t="s">
        <v>2417</v>
      </c>
      <c r="D106" s="1" t="s">
        <v>272</v>
      </c>
      <c r="E106" s="1" t="s">
        <v>273</v>
      </c>
      <c r="F106" s="1" t="s">
        <v>274</v>
      </c>
      <c r="G106" s="1" t="s">
        <v>2021</v>
      </c>
      <c r="H106" s="5">
        <v>4</v>
      </c>
    </row>
    <row r="107" spans="1:8" ht="409">
      <c r="A107" s="5">
        <v>234153447</v>
      </c>
      <c r="B107" s="5">
        <v>5750656</v>
      </c>
      <c r="C107" s="5" t="s">
        <v>2433</v>
      </c>
      <c r="D107" s="1" t="s">
        <v>275</v>
      </c>
      <c r="E107" s="1" t="s">
        <v>276</v>
      </c>
      <c r="F107" s="1" t="s">
        <v>277</v>
      </c>
      <c r="G107" s="1" t="s">
        <v>2022</v>
      </c>
      <c r="H107" s="5">
        <v>4</v>
      </c>
    </row>
    <row r="108" spans="1:8">
      <c r="A108" s="5">
        <v>233823666</v>
      </c>
      <c r="B108" s="5">
        <v>5718022</v>
      </c>
      <c r="C108" s="5" t="s">
        <v>2433</v>
      </c>
      <c r="D108" s="1" t="s">
        <v>278</v>
      </c>
      <c r="E108" s="1" t="s">
        <v>279</v>
      </c>
      <c r="H108" s="5">
        <v>0</v>
      </c>
    </row>
    <row r="109" spans="1:8" ht="294">
      <c r="A109" s="5">
        <v>232068970</v>
      </c>
      <c r="B109" s="5">
        <v>1033730</v>
      </c>
      <c r="C109" s="5" t="s">
        <v>2418</v>
      </c>
      <c r="D109" s="1" t="s">
        <v>280</v>
      </c>
      <c r="E109" s="1" t="s">
        <v>281</v>
      </c>
      <c r="H109" s="5">
        <v>0</v>
      </c>
    </row>
    <row r="110" spans="1:8" ht="70">
      <c r="A110" s="5">
        <v>231884487</v>
      </c>
      <c r="B110" s="5">
        <v>5750656</v>
      </c>
      <c r="C110" s="5" t="s">
        <v>2416</v>
      </c>
      <c r="D110" s="1" t="s">
        <v>282</v>
      </c>
      <c r="E110" s="1" t="s">
        <v>283</v>
      </c>
      <c r="H110" s="5">
        <v>0</v>
      </c>
    </row>
    <row r="111" spans="1:8" ht="409">
      <c r="A111" s="5">
        <v>231774821</v>
      </c>
      <c r="B111" s="5">
        <v>222586</v>
      </c>
      <c r="C111" s="5" t="s">
        <v>2418</v>
      </c>
      <c r="D111" s="1" t="s">
        <v>284</v>
      </c>
      <c r="E111" s="1" t="s">
        <v>285</v>
      </c>
      <c r="H111" s="5">
        <v>0</v>
      </c>
    </row>
    <row r="112" spans="1:8" ht="409">
      <c r="A112" s="5">
        <v>231520836</v>
      </c>
      <c r="B112" s="5">
        <v>6901294</v>
      </c>
      <c r="C112" s="5" t="s">
        <v>2418</v>
      </c>
      <c r="D112" s="1" t="s">
        <v>286</v>
      </c>
      <c r="E112" s="1" t="s">
        <v>287</v>
      </c>
      <c r="H112" s="5">
        <v>0</v>
      </c>
    </row>
    <row r="113" spans="1:8" ht="28">
      <c r="A113" s="5">
        <v>231389764</v>
      </c>
      <c r="B113" s="5">
        <v>6901294</v>
      </c>
      <c r="C113" s="5" t="s">
        <v>2418</v>
      </c>
      <c r="D113" s="1" t="s">
        <v>288</v>
      </c>
      <c r="H113" s="5">
        <v>0</v>
      </c>
    </row>
    <row r="114" spans="1:8" ht="409">
      <c r="A114" s="5">
        <v>230764013</v>
      </c>
      <c r="B114" s="5">
        <v>2728945</v>
      </c>
      <c r="C114" s="5" t="s">
        <v>2414</v>
      </c>
      <c r="D114" s="1" t="s">
        <v>289</v>
      </c>
      <c r="E114" s="1" t="s">
        <v>290</v>
      </c>
      <c r="F114" s="1" t="s">
        <v>291</v>
      </c>
      <c r="G114" s="1" t="s">
        <v>2023</v>
      </c>
      <c r="H114" s="5">
        <v>10</v>
      </c>
    </row>
    <row r="115" spans="1:8" ht="378">
      <c r="A115" s="5">
        <v>230754237</v>
      </c>
      <c r="B115" s="5">
        <v>986438</v>
      </c>
      <c r="C115" s="5" t="s">
        <v>2415</v>
      </c>
      <c r="D115" s="1" t="s">
        <v>292</v>
      </c>
      <c r="E115" s="1" t="s">
        <v>293</v>
      </c>
      <c r="F115" s="1" t="s">
        <v>294</v>
      </c>
      <c r="G115" s="1" t="s">
        <v>2024</v>
      </c>
      <c r="H115" s="5">
        <v>2</v>
      </c>
    </row>
    <row r="116" spans="1:8" ht="252">
      <c r="A116" s="5">
        <v>230748833</v>
      </c>
      <c r="B116" s="5">
        <v>986438</v>
      </c>
      <c r="C116" s="5" t="s">
        <v>2415</v>
      </c>
      <c r="D116" s="1" t="s">
        <v>295</v>
      </c>
      <c r="E116" s="1" t="s">
        <v>296</v>
      </c>
      <c r="H116" s="5">
        <v>0</v>
      </c>
    </row>
    <row r="117" spans="1:8" ht="182">
      <c r="A117" s="5">
        <v>230734845</v>
      </c>
      <c r="B117" s="5">
        <v>986438</v>
      </c>
      <c r="C117" s="5" t="s">
        <v>2414</v>
      </c>
      <c r="D117" s="1" t="s">
        <v>297</v>
      </c>
      <c r="E117" s="1" t="s">
        <v>298</v>
      </c>
      <c r="H117" s="5">
        <v>0</v>
      </c>
    </row>
    <row r="118" spans="1:8" ht="70">
      <c r="A118" s="5">
        <v>230725369</v>
      </c>
      <c r="B118" s="5">
        <v>170265</v>
      </c>
      <c r="C118" s="5" t="s">
        <v>2415</v>
      </c>
      <c r="D118" s="1" t="s">
        <v>299</v>
      </c>
      <c r="E118" s="1" t="s">
        <v>300</v>
      </c>
      <c r="H118" s="5">
        <v>0</v>
      </c>
    </row>
    <row r="119" spans="1:8" ht="409">
      <c r="A119" s="5">
        <v>230717925</v>
      </c>
      <c r="B119" s="5">
        <v>38491</v>
      </c>
      <c r="C119" s="5" t="s">
        <v>2414</v>
      </c>
      <c r="D119" s="1" t="s">
        <v>301</v>
      </c>
      <c r="E119" s="1" t="s">
        <v>302</v>
      </c>
      <c r="F119" s="1" t="s">
        <v>303</v>
      </c>
      <c r="G119" s="1" t="s">
        <v>2025</v>
      </c>
      <c r="H119" s="5">
        <v>4</v>
      </c>
    </row>
    <row r="120" spans="1:8" ht="196">
      <c r="A120" s="5">
        <v>230714985</v>
      </c>
      <c r="B120" s="5">
        <v>38491</v>
      </c>
      <c r="C120" s="5" t="s">
        <v>2414</v>
      </c>
      <c r="D120" s="1" t="s">
        <v>304</v>
      </c>
      <c r="E120" s="1" t="s">
        <v>305</v>
      </c>
      <c r="H120" s="5">
        <v>0</v>
      </c>
    </row>
    <row r="121" spans="1:8" ht="42">
      <c r="A121" s="5">
        <v>230372175</v>
      </c>
      <c r="B121" s="5">
        <v>1256833</v>
      </c>
      <c r="C121" s="5" t="s">
        <v>2415</v>
      </c>
      <c r="D121" s="1" t="s">
        <v>306</v>
      </c>
      <c r="E121" s="1" t="s">
        <v>307</v>
      </c>
      <c r="H121" s="5">
        <v>0</v>
      </c>
    </row>
    <row r="122" spans="1:8" ht="210">
      <c r="A122" s="5">
        <v>229876510</v>
      </c>
      <c r="B122" s="5">
        <v>28799413</v>
      </c>
      <c r="C122" s="5" t="s">
        <v>2415</v>
      </c>
      <c r="D122" s="1" t="s">
        <v>308</v>
      </c>
      <c r="E122" s="1" t="s">
        <v>309</v>
      </c>
      <c r="H122" s="5">
        <v>0</v>
      </c>
    </row>
    <row r="123" spans="1:8" ht="409">
      <c r="A123" s="5">
        <v>229415495</v>
      </c>
      <c r="B123" s="5">
        <v>170265</v>
      </c>
      <c r="C123" s="5" t="s">
        <v>2434</v>
      </c>
      <c r="D123" s="1" t="s">
        <v>310</v>
      </c>
      <c r="E123" s="1" t="s">
        <v>311</v>
      </c>
      <c r="H123" s="5">
        <v>0</v>
      </c>
    </row>
    <row r="124" spans="1:8" ht="409">
      <c r="A124" s="5">
        <v>229277649</v>
      </c>
      <c r="B124" s="5">
        <v>28751530</v>
      </c>
      <c r="C124" s="5" t="s">
        <v>2434</v>
      </c>
      <c r="D124" s="1" t="s">
        <v>312</v>
      </c>
      <c r="E124" s="1" t="s">
        <v>313</v>
      </c>
      <c r="H124" s="5">
        <v>0</v>
      </c>
    </row>
    <row r="125" spans="1:8" ht="409">
      <c r="A125" s="5">
        <v>229137566</v>
      </c>
      <c r="B125" s="5">
        <v>1033730</v>
      </c>
      <c r="C125" s="5" t="s">
        <v>2417</v>
      </c>
      <c r="D125" s="1" t="s">
        <v>314</v>
      </c>
      <c r="E125" s="1" t="s">
        <v>315</v>
      </c>
      <c r="H125" s="5">
        <v>0</v>
      </c>
    </row>
    <row r="126" spans="1:8" ht="409">
      <c r="A126" s="5">
        <v>228456606</v>
      </c>
      <c r="B126" s="5">
        <v>170265</v>
      </c>
      <c r="C126" s="5" t="s">
        <v>2415</v>
      </c>
      <c r="D126" s="1" t="s">
        <v>316</v>
      </c>
      <c r="E126" s="1" t="s">
        <v>317</v>
      </c>
      <c r="F126" s="1" t="s">
        <v>318</v>
      </c>
      <c r="G126" s="1" t="s">
        <v>2026</v>
      </c>
      <c r="H126" s="5">
        <v>12</v>
      </c>
    </row>
    <row r="127" spans="1:8" ht="409">
      <c r="A127" s="5">
        <v>228456184</v>
      </c>
      <c r="B127" s="5">
        <v>170265</v>
      </c>
      <c r="C127" s="5" t="s">
        <v>2416</v>
      </c>
      <c r="D127" s="1" t="s">
        <v>319</v>
      </c>
      <c r="E127" s="1" t="s">
        <v>320</v>
      </c>
      <c r="F127" s="1" t="s">
        <v>321</v>
      </c>
      <c r="G127" s="1" t="s">
        <v>2027</v>
      </c>
      <c r="H127" s="5">
        <v>2</v>
      </c>
    </row>
    <row r="128" spans="1:8" ht="42">
      <c r="A128" s="5">
        <v>228157245</v>
      </c>
      <c r="B128" s="5">
        <v>25625096</v>
      </c>
      <c r="C128" s="5" t="s">
        <v>2415</v>
      </c>
      <c r="D128" s="1" t="s">
        <v>322</v>
      </c>
      <c r="E128" s="1" t="s">
        <v>323</v>
      </c>
      <c r="H128" s="5">
        <v>0</v>
      </c>
    </row>
    <row r="129" spans="1:8" ht="70">
      <c r="A129" s="5">
        <v>228156886</v>
      </c>
      <c r="B129" s="5">
        <v>25625096</v>
      </c>
      <c r="C129" s="5" t="s">
        <v>2415</v>
      </c>
      <c r="D129" s="1" t="s">
        <v>324</v>
      </c>
      <c r="E129" s="1" t="s">
        <v>325</v>
      </c>
      <c r="H129" s="5">
        <v>0</v>
      </c>
    </row>
    <row r="130" spans="1:8" ht="409">
      <c r="A130" s="5">
        <v>227942073</v>
      </c>
      <c r="B130" s="5">
        <v>3761451</v>
      </c>
      <c r="C130" s="5" t="s">
        <v>2415</v>
      </c>
      <c r="D130" s="1" t="s">
        <v>326</v>
      </c>
      <c r="E130" s="1" t="s">
        <v>327</v>
      </c>
      <c r="F130" s="1" t="s">
        <v>328</v>
      </c>
      <c r="G130" s="1" t="s">
        <v>2028</v>
      </c>
      <c r="H130" s="5">
        <v>4</v>
      </c>
    </row>
    <row r="131" spans="1:8" ht="409">
      <c r="A131" s="5">
        <v>227212072</v>
      </c>
      <c r="B131" s="5">
        <v>5932728</v>
      </c>
      <c r="C131" s="5" t="s">
        <v>2418</v>
      </c>
      <c r="D131" s="1" t="s">
        <v>329</v>
      </c>
      <c r="E131" s="1" t="s">
        <v>330</v>
      </c>
      <c r="H131" s="5">
        <v>0</v>
      </c>
    </row>
    <row r="132" spans="1:8" ht="409">
      <c r="A132" s="5">
        <v>226566137</v>
      </c>
      <c r="B132" s="5">
        <v>5433883</v>
      </c>
      <c r="C132" s="5" t="s">
        <v>2418</v>
      </c>
      <c r="D132" s="1" t="s">
        <v>331</v>
      </c>
      <c r="E132" s="1" t="s">
        <v>332</v>
      </c>
      <c r="F132" s="1" t="s">
        <v>333</v>
      </c>
      <c r="G132" s="1" t="s">
        <v>2029</v>
      </c>
      <c r="H132" s="5">
        <v>9</v>
      </c>
    </row>
    <row r="133" spans="1:8" ht="409">
      <c r="A133" s="5">
        <v>226463028</v>
      </c>
      <c r="B133" s="5">
        <v>5932728</v>
      </c>
      <c r="C133" s="5" t="s">
        <v>2418</v>
      </c>
      <c r="D133" s="1" t="s">
        <v>334</v>
      </c>
      <c r="E133" s="1" t="s">
        <v>335</v>
      </c>
      <c r="F133" s="1" t="s">
        <v>336</v>
      </c>
      <c r="G133" s="1" t="s">
        <v>2030</v>
      </c>
      <c r="H133" s="5">
        <v>14</v>
      </c>
    </row>
    <row r="134" spans="1:8" ht="409">
      <c r="A134" s="5">
        <v>226262866</v>
      </c>
      <c r="B134" s="5">
        <v>4135291</v>
      </c>
      <c r="C134" s="5" t="s">
        <v>2416</v>
      </c>
      <c r="D134" s="1" t="s">
        <v>337</v>
      </c>
      <c r="E134" s="1" t="s">
        <v>338</v>
      </c>
      <c r="F134" s="1" t="s">
        <v>339</v>
      </c>
      <c r="G134" s="1" t="s">
        <v>2031</v>
      </c>
      <c r="H134" s="5">
        <v>6</v>
      </c>
    </row>
    <row r="135" spans="1:8" ht="409">
      <c r="A135" s="5">
        <v>225362025</v>
      </c>
      <c r="B135" s="5">
        <v>28238233</v>
      </c>
      <c r="C135" s="5" t="s">
        <v>2415</v>
      </c>
      <c r="D135" s="1" t="s">
        <v>340</v>
      </c>
      <c r="E135" s="1" t="s">
        <v>341</v>
      </c>
      <c r="F135" s="1" t="s">
        <v>342</v>
      </c>
      <c r="G135" s="1" t="s">
        <v>2032</v>
      </c>
      <c r="H135" s="5">
        <v>3</v>
      </c>
    </row>
    <row r="136" spans="1:8">
      <c r="A136" s="5">
        <v>224693172</v>
      </c>
      <c r="B136" s="5">
        <v>458123</v>
      </c>
      <c r="C136" s="5" t="s">
        <v>2414</v>
      </c>
      <c r="D136" s="1" t="s">
        <v>343</v>
      </c>
      <c r="E136" s="1" t="s">
        <v>344</v>
      </c>
      <c r="H136" s="5">
        <v>0</v>
      </c>
    </row>
    <row r="137" spans="1:8" ht="409">
      <c r="A137" s="5">
        <v>224692937</v>
      </c>
      <c r="B137" s="5">
        <v>458123</v>
      </c>
      <c r="C137" s="5" t="s">
        <v>2414</v>
      </c>
      <c r="D137" s="1" t="s">
        <v>345</v>
      </c>
      <c r="E137" s="1" t="s">
        <v>346</v>
      </c>
      <c r="F137" s="1" t="s">
        <v>347</v>
      </c>
      <c r="G137" s="1" t="s">
        <v>2033</v>
      </c>
      <c r="H137" s="5">
        <v>1</v>
      </c>
    </row>
    <row r="138" spans="1:8" ht="28">
      <c r="A138" s="5">
        <v>224691693</v>
      </c>
      <c r="B138" s="5">
        <v>458123</v>
      </c>
      <c r="C138" s="5" t="s">
        <v>2414</v>
      </c>
      <c r="D138" s="1" t="s">
        <v>348</v>
      </c>
      <c r="E138" s="1" t="s">
        <v>349</v>
      </c>
      <c r="H138" s="5">
        <v>0</v>
      </c>
    </row>
    <row r="139" spans="1:8" ht="308">
      <c r="A139" s="5">
        <v>224519713</v>
      </c>
      <c r="B139" s="5">
        <v>170265</v>
      </c>
      <c r="C139" s="5" t="s">
        <v>2418</v>
      </c>
      <c r="D139" s="1" t="s">
        <v>350</v>
      </c>
      <c r="E139" s="1" t="s">
        <v>351</v>
      </c>
      <c r="F139" s="1" t="s">
        <v>352</v>
      </c>
      <c r="G139" s="1" t="s">
        <v>2009</v>
      </c>
      <c r="H139" s="5">
        <v>1</v>
      </c>
    </row>
    <row r="140" spans="1:8" ht="409">
      <c r="A140" s="5">
        <v>223645286</v>
      </c>
      <c r="B140" s="5">
        <v>183310</v>
      </c>
      <c r="C140" s="5" t="s">
        <v>2415</v>
      </c>
      <c r="D140" s="1" t="s">
        <v>353</v>
      </c>
      <c r="E140" s="1" t="s">
        <v>354</v>
      </c>
      <c r="H140" s="5">
        <v>0</v>
      </c>
    </row>
    <row r="141" spans="1:8" ht="28">
      <c r="A141" s="5">
        <v>223460391</v>
      </c>
      <c r="B141" s="5">
        <v>458123</v>
      </c>
      <c r="C141" s="5" t="s">
        <v>2414</v>
      </c>
      <c r="D141" s="1" t="s">
        <v>355</v>
      </c>
      <c r="E141" s="1" t="s">
        <v>356</v>
      </c>
      <c r="H141" s="5">
        <v>0</v>
      </c>
    </row>
    <row r="142" spans="1:8" ht="409">
      <c r="A142" s="5">
        <v>223053220</v>
      </c>
      <c r="B142" s="5">
        <v>9383603</v>
      </c>
      <c r="C142" s="5" t="s">
        <v>2415</v>
      </c>
      <c r="D142" s="1" t="s">
        <v>357</v>
      </c>
      <c r="E142" s="1" t="s">
        <v>358</v>
      </c>
      <c r="F142" s="1" t="s">
        <v>359</v>
      </c>
      <c r="G142" s="1" t="s">
        <v>2034</v>
      </c>
      <c r="H142" s="5">
        <v>4</v>
      </c>
    </row>
    <row r="143" spans="1:8" ht="409">
      <c r="A143" s="5">
        <v>222719611</v>
      </c>
      <c r="B143" s="5">
        <v>2451083</v>
      </c>
      <c r="C143" s="5" t="s">
        <v>2418</v>
      </c>
      <c r="D143" s="1" t="s">
        <v>360</v>
      </c>
      <c r="E143" s="1" t="s">
        <v>361</v>
      </c>
      <c r="F143" s="1" t="s">
        <v>362</v>
      </c>
      <c r="G143" s="1" t="s">
        <v>2035</v>
      </c>
      <c r="H143" s="5">
        <v>3</v>
      </c>
    </row>
    <row r="144" spans="1:8" ht="409">
      <c r="A144" s="5">
        <v>222535452</v>
      </c>
      <c r="B144" s="5">
        <v>9773803</v>
      </c>
      <c r="C144" s="5" t="s">
        <v>2415</v>
      </c>
      <c r="D144" s="1" t="s">
        <v>363</v>
      </c>
      <c r="E144" s="1" t="s">
        <v>364</v>
      </c>
      <c r="F144" s="1" t="s">
        <v>365</v>
      </c>
      <c r="G144" s="1" t="s">
        <v>1977</v>
      </c>
      <c r="H144" s="5">
        <v>1</v>
      </c>
    </row>
    <row r="145" spans="1:8" ht="409">
      <c r="A145" s="5">
        <v>222393722</v>
      </c>
      <c r="B145" s="5">
        <v>9773803</v>
      </c>
      <c r="C145" s="5" t="s">
        <v>2415</v>
      </c>
      <c r="D145" s="1" t="s">
        <v>366</v>
      </c>
      <c r="E145" s="1" t="s">
        <v>367</v>
      </c>
      <c r="F145" s="1" t="s">
        <v>368</v>
      </c>
      <c r="G145" s="1" t="s">
        <v>2036</v>
      </c>
      <c r="H145" s="5">
        <v>4</v>
      </c>
    </row>
    <row r="146" spans="1:8" ht="409">
      <c r="A146" s="5">
        <v>222179180</v>
      </c>
      <c r="B146" s="5">
        <v>107194</v>
      </c>
      <c r="C146" s="5" t="s">
        <v>2417</v>
      </c>
      <c r="D146" s="1" t="s">
        <v>369</v>
      </c>
      <c r="E146" s="1" t="s">
        <v>370</v>
      </c>
      <c r="F146" s="1" t="s">
        <v>371</v>
      </c>
      <c r="G146" s="1" t="s">
        <v>2037</v>
      </c>
      <c r="H146" s="5">
        <v>9</v>
      </c>
    </row>
    <row r="147" spans="1:8" ht="409">
      <c r="A147" s="5">
        <v>222089530</v>
      </c>
      <c r="B147" s="5">
        <v>3425712</v>
      </c>
      <c r="C147" s="5" t="s">
        <v>2415</v>
      </c>
      <c r="D147" s="1" t="s">
        <v>372</v>
      </c>
      <c r="E147" s="1" t="s">
        <v>373</v>
      </c>
      <c r="F147" s="1" t="s">
        <v>374</v>
      </c>
      <c r="G147" s="1" t="s">
        <v>2038</v>
      </c>
      <c r="H147" s="5">
        <v>9</v>
      </c>
    </row>
    <row r="148" spans="1:8" ht="409">
      <c r="A148" s="5">
        <v>221831278</v>
      </c>
      <c r="B148" s="5">
        <v>4692272</v>
      </c>
      <c r="C148" s="5" t="s">
        <v>2415</v>
      </c>
      <c r="D148" s="1" t="s">
        <v>375</v>
      </c>
      <c r="F148" s="1" t="s">
        <v>376</v>
      </c>
      <c r="G148" s="1" t="s">
        <v>2039</v>
      </c>
      <c r="H148" s="5">
        <v>10</v>
      </c>
    </row>
    <row r="149" spans="1:8" ht="409">
      <c r="A149" s="5">
        <v>221484673</v>
      </c>
      <c r="B149" s="5">
        <v>4692258</v>
      </c>
      <c r="C149" s="5" t="s">
        <v>2415</v>
      </c>
      <c r="D149" s="1" t="s">
        <v>377</v>
      </c>
      <c r="E149" s="1" t="s">
        <v>378</v>
      </c>
      <c r="F149" s="1" t="s">
        <v>379</v>
      </c>
      <c r="G149" s="1" t="s">
        <v>2040</v>
      </c>
      <c r="H149" s="5">
        <v>10</v>
      </c>
    </row>
    <row r="150" spans="1:8" ht="266">
      <c r="A150" s="5">
        <v>221325893</v>
      </c>
      <c r="B150" s="5">
        <v>27228713</v>
      </c>
      <c r="C150" s="5" t="s">
        <v>2414</v>
      </c>
      <c r="D150" s="1" t="s">
        <v>380</v>
      </c>
      <c r="E150" s="1" t="s">
        <v>381</v>
      </c>
      <c r="F150" s="1" t="s">
        <v>382</v>
      </c>
      <c r="G150" s="1" t="s">
        <v>2020</v>
      </c>
      <c r="H150" s="5">
        <v>1</v>
      </c>
    </row>
    <row r="151" spans="1:8" ht="409">
      <c r="A151" s="5">
        <v>220341078</v>
      </c>
      <c r="B151" s="5">
        <v>21243133</v>
      </c>
      <c r="C151" s="5" t="s">
        <v>2415</v>
      </c>
      <c r="D151" s="1" t="s">
        <v>383</v>
      </c>
      <c r="E151" s="1" t="s">
        <v>384</v>
      </c>
      <c r="H151" s="5">
        <v>0</v>
      </c>
    </row>
    <row r="152" spans="1:8" ht="409">
      <c r="A152" s="5">
        <v>219755728</v>
      </c>
      <c r="B152" s="5">
        <v>3594022</v>
      </c>
      <c r="C152" s="5" t="s">
        <v>2415</v>
      </c>
      <c r="D152" s="1" t="s">
        <v>385</v>
      </c>
      <c r="E152" s="1" t="s">
        <v>386</v>
      </c>
      <c r="F152" s="1" t="s">
        <v>387</v>
      </c>
      <c r="G152" s="1" t="s">
        <v>2041</v>
      </c>
      <c r="H152" s="5">
        <v>4</v>
      </c>
    </row>
    <row r="153" spans="1:8" ht="238">
      <c r="A153" s="5">
        <v>219697451</v>
      </c>
      <c r="B153" s="5">
        <v>10158661</v>
      </c>
      <c r="C153" s="5" t="s">
        <v>2414</v>
      </c>
      <c r="D153" s="1" t="s">
        <v>388</v>
      </c>
      <c r="E153" s="1" t="s">
        <v>389</v>
      </c>
      <c r="F153" s="1" t="s">
        <v>390</v>
      </c>
      <c r="G153" s="1" t="s">
        <v>2042</v>
      </c>
      <c r="H153" s="5">
        <v>3</v>
      </c>
    </row>
    <row r="154" spans="1:8" ht="409">
      <c r="A154" s="5">
        <v>219618095</v>
      </c>
      <c r="B154" s="5">
        <v>6901294</v>
      </c>
      <c r="C154" s="5" t="s">
        <v>2428</v>
      </c>
      <c r="D154" s="1" t="s">
        <v>391</v>
      </c>
      <c r="E154" s="1" t="s">
        <v>392</v>
      </c>
      <c r="F154" s="1" t="s">
        <v>393</v>
      </c>
      <c r="G154" s="1" t="s">
        <v>2043</v>
      </c>
      <c r="H154" s="5">
        <v>7</v>
      </c>
    </row>
    <row r="155" spans="1:8" ht="409">
      <c r="A155" s="5">
        <v>219147754</v>
      </c>
      <c r="B155" s="5">
        <v>26891626</v>
      </c>
      <c r="C155" s="5" t="s">
        <v>2418</v>
      </c>
      <c r="D155" s="1" t="s">
        <v>394</v>
      </c>
      <c r="E155" s="1" t="s">
        <v>395</v>
      </c>
      <c r="F155" s="1" t="s">
        <v>396</v>
      </c>
      <c r="G155" s="1" t="s">
        <v>2044</v>
      </c>
      <c r="H155" s="5">
        <v>3</v>
      </c>
    </row>
    <row r="156" spans="1:8" ht="42">
      <c r="A156" s="5">
        <v>218471299</v>
      </c>
      <c r="B156" s="5">
        <v>13315406</v>
      </c>
      <c r="C156" s="5" t="s">
        <v>2434</v>
      </c>
      <c r="D156" s="1" t="s">
        <v>397</v>
      </c>
      <c r="E156" s="1" t="s">
        <v>398</v>
      </c>
      <c r="H156" s="5">
        <v>0</v>
      </c>
    </row>
    <row r="157" spans="1:8" ht="409">
      <c r="A157" s="5">
        <v>218266167</v>
      </c>
      <c r="B157" s="5">
        <v>4692258</v>
      </c>
      <c r="C157" s="5" t="s">
        <v>2415</v>
      </c>
      <c r="D157" s="1" t="s">
        <v>399</v>
      </c>
      <c r="E157" s="1" t="s">
        <v>400</v>
      </c>
      <c r="F157" s="1" t="s">
        <v>401</v>
      </c>
      <c r="G157" s="1" t="s">
        <v>2045</v>
      </c>
      <c r="H157" s="5">
        <v>8</v>
      </c>
    </row>
    <row r="158" spans="1:8" ht="126">
      <c r="A158" s="5">
        <v>218170773</v>
      </c>
      <c r="B158" s="5">
        <v>6871670</v>
      </c>
      <c r="C158" s="5" t="s">
        <v>2418</v>
      </c>
      <c r="D158" s="1" t="s">
        <v>402</v>
      </c>
      <c r="E158" s="1" t="s">
        <v>403</v>
      </c>
      <c r="H158" s="5">
        <v>0</v>
      </c>
    </row>
    <row r="159" spans="1:8" ht="154">
      <c r="A159" s="5">
        <v>218137897</v>
      </c>
      <c r="B159" s="5">
        <v>13315406</v>
      </c>
      <c r="C159" s="5" t="s">
        <v>2414</v>
      </c>
      <c r="D159" s="1" t="s">
        <v>404</v>
      </c>
      <c r="E159" s="1" t="s">
        <v>405</v>
      </c>
      <c r="H159" s="5">
        <v>0</v>
      </c>
    </row>
    <row r="160" spans="1:8" ht="308">
      <c r="A160" s="5">
        <v>218022804</v>
      </c>
      <c r="B160" s="5">
        <v>4692258</v>
      </c>
      <c r="C160" s="5" t="s">
        <v>2415</v>
      </c>
      <c r="D160" s="1" t="s">
        <v>406</v>
      </c>
      <c r="E160" s="1" t="s">
        <v>407</v>
      </c>
      <c r="F160" s="1" t="s">
        <v>408</v>
      </c>
      <c r="G160" s="1" t="s">
        <v>2009</v>
      </c>
      <c r="H160" s="5">
        <v>1</v>
      </c>
    </row>
    <row r="161" spans="1:8" ht="409">
      <c r="A161" s="5">
        <v>218019411</v>
      </c>
      <c r="B161" s="5">
        <v>4692258</v>
      </c>
      <c r="C161" s="5" t="s">
        <v>2415</v>
      </c>
      <c r="D161" s="1" t="s">
        <v>409</v>
      </c>
      <c r="E161" s="1" t="s">
        <v>410</v>
      </c>
      <c r="F161" s="1" t="s">
        <v>411</v>
      </c>
      <c r="G161" s="1" t="s">
        <v>2046</v>
      </c>
      <c r="H161" s="5">
        <v>13</v>
      </c>
    </row>
    <row r="162" spans="1:8" ht="409">
      <c r="A162" s="5">
        <v>217835085</v>
      </c>
      <c r="B162" s="5">
        <v>170265</v>
      </c>
      <c r="C162" s="7" t="s">
        <v>2434</v>
      </c>
      <c r="D162" s="1" t="s">
        <v>412</v>
      </c>
      <c r="E162" s="1" t="s">
        <v>413</v>
      </c>
      <c r="F162" s="1" t="s">
        <v>414</v>
      </c>
      <c r="G162" s="1" t="s">
        <v>2047</v>
      </c>
      <c r="H162" s="5">
        <v>2</v>
      </c>
    </row>
    <row r="163" spans="1:8" ht="294">
      <c r="A163" s="5">
        <v>217688832</v>
      </c>
      <c r="B163" s="5">
        <v>13315406</v>
      </c>
      <c r="C163" s="5" t="s">
        <v>2416</v>
      </c>
      <c r="D163" s="1" t="s">
        <v>415</v>
      </c>
      <c r="E163" s="1" t="s">
        <v>416</v>
      </c>
      <c r="F163" s="1" t="s">
        <v>417</v>
      </c>
      <c r="G163" s="1" t="s">
        <v>2009</v>
      </c>
      <c r="H163" s="5">
        <v>1</v>
      </c>
    </row>
    <row r="164" spans="1:8" ht="406">
      <c r="A164" s="5">
        <v>217643862</v>
      </c>
      <c r="B164" s="5">
        <v>5750656</v>
      </c>
      <c r="C164" s="5" t="s">
        <v>2428</v>
      </c>
      <c r="D164" s="1" t="s">
        <v>418</v>
      </c>
      <c r="E164" s="1" t="s">
        <v>419</v>
      </c>
      <c r="F164" s="1" t="s">
        <v>420</v>
      </c>
      <c r="G164" s="1" t="s">
        <v>2048</v>
      </c>
      <c r="H164" s="5">
        <v>2</v>
      </c>
    </row>
    <row r="165" spans="1:8" ht="409">
      <c r="A165" s="5">
        <v>217626876</v>
      </c>
      <c r="B165" s="5">
        <v>13315406</v>
      </c>
      <c r="C165" s="5" t="s">
        <v>2417</v>
      </c>
      <c r="D165" s="1" t="s">
        <v>421</v>
      </c>
      <c r="E165" s="1" t="s">
        <v>422</v>
      </c>
      <c r="F165" s="1" t="s">
        <v>423</v>
      </c>
      <c r="G165" s="1" t="s">
        <v>2049</v>
      </c>
      <c r="H165" s="5">
        <v>2</v>
      </c>
    </row>
    <row r="166" spans="1:8" ht="112">
      <c r="A166" s="5">
        <v>217610757</v>
      </c>
      <c r="B166" s="5">
        <v>170265</v>
      </c>
      <c r="C166" s="5" t="s">
        <v>2418</v>
      </c>
      <c r="D166" s="1" t="s">
        <v>424</v>
      </c>
      <c r="E166" s="1" t="s">
        <v>425</v>
      </c>
      <c r="H166" s="5">
        <v>0</v>
      </c>
    </row>
    <row r="167" spans="1:8" ht="409">
      <c r="A167" s="5">
        <v>217309618</v>
      </c>
      <c r="B167" s="5">
        <v>170265</v>
      </c>
      <c r="C167" s="5" t="s">
        <v>2417</v>
      </c>
      <c r="D167" s="1" t="s">
        <v>426</v>
      </c>
      <c r="E167" s="1" t="s">
        <v>427</v>
      </c>
      <c r="F167" s="1" t="s">
        <v>428</v>
      </c>
      <c r="G167" s="1" t="s">
        <v>2050</v>
      </c>
      <c r="H167" s="5">
        <v>9</v>
      </c>
    </row>
    <row r="168" spans="1:8" ht="409">
      <c r="A168" s="5">
        <v>217288807</v>
      </c>
      <c r="B168" s="5">
        <v>1269403</v>
      </c>
      <c r="C168" s="5" t="s">
        <v>2417</v>
      </c>
      <c r="D168" s="1" t="s">
        <v>429</v>
      </c>
      <c r="E168" s="1" t="s">
        <v>430</v>
      </c>
      <c r="F168" s="1" t="s">
        <v>431</v>
      </c>
      <c r="G168" s="1" t="s">
        <v>2051</v>
      </c>
      <c r="H168" s="5">
        <v>1</v>
      </c>
    </row>
    <row r="169" spans="1:8" ht="280">
      <c r="A169" s="5">
        <v>216744256</v>
      </c>
      <c r="B169" s="5">
        <v>160292</v>
      </c>
      <c r="C169" s="5" t="s">
        <v>2415</v>
      </c>
      <c r="D169" s="1" t="s">
        <v>432</v>
      </c>
      <c r="E169" s="1" t="s">
        <v>433</v>
      </c>
      <c r="F169" s="1" t="s">
        <v>434</v>
      </c>
      <c r="G169" s="1" t="s">
        <v>2052</v>
      </c>
      <c r="H169" s="5">
        <v>3</v>
      </c>
    </row>
    <row r="170" spans="1:8" ht="28">
      <c r="A170" s="5">
        <v>216428772</v>
      </c>
      <c r="B170" s="5">
        <v>13315406</v>
      </c>
      <c r="C170" s="5" t="s">
        <v>2417</v>
      </c>
      <c r="D170" s="1" t="s">
        <v>435</v>
      </c>
      <c r="E170" s="1" t="s">
        <v>436</v>
      </c>
      <c r="H170" s="5">
        <v>0</v>
      </c>
    </row>
    <row r="171" spans="1:8" ht="238">
      <c r="A171" s="5">
        <v>215451510</v>
      </c>
      <c r="B171" s="5">
        <v>6871670</v>
      </c>
      <c r="C171" s="5" t="s">
        <v>2434</v>
      </c>
      <c r="D171" s="1" t="s">
        <v>437</v>
      </c>
      <c r="E171" s="1" t="s">
        <v>438</v>
      </c>
      <c r="F171" s="1" t="s">
        <v>439</v>
      </c>
      <c r="G171" s="1" t="s">
        <v>2053</v>
      </c>
      <c r="H171" s="5">
        <v>3</v>
      </c>
    </row>
    <row r="172" spans="1:8" ht="196">
      <c r="A172" s="5">
        <v>215391601</v>
      </c>
      <c r="B172" s="5">
        <v>6871670</v>
      </c>
      <c r="C172" s="5" t="s">
        <v>2433</v>
      </c>
      <c r="D172" s="1" t="s">
        <v>440</v>
      </c>
      <c r="E172" s="1" t="s">
        <v>441</v>
      </c>
      <c r="H172" s="5">
        <v>0</v>
      </c>
    </row>
    <row r="173" spans="1:8" ht="409">
      <c r="A173" s="5">
        <v>215307870</v>
      </c>
      <c r="B173" s="5">
        <v>638605</v>
      </c>
      <c r="C173" s="5" t="s">
        <v>2416</v>
      </c>
      <c r="D173" s="1" t="s">
        <v>442</v>
      </c>
      <c r="E173" s="1" t="s">
        <v>443</v>
      </c>
      <c r="F173" s="1" t="s">
        <v>444</v>
      </c>
      <c r="G173" s="1" t="s">
        <v>2054</v>
      </c>
      <c r="H173" s="5">
        <v>6</v>
      </c>
    </row>
    <row r="174" spans="1:8" ht="252">
      <c r="A174" s="5">
        <v>214768515</v>
      </c>
      <c r="B174" s="5">
        <v>170265</v>
      </c>
      <c r="C174" s="5" t="s">
        <v>2433</v>
      </c>
      <c r="D174" s="1" t="s">
        <v>445</v>
      </c>
      <c r="E174" s="1" t="s">
        <v>446</v>
      </c>
      <c r="H174" s="5">
        <v>0</v>
      </c>
    </row>
    <row r="175" spans="1:8" ht="238">
      <c r="A175" s="5">
        <v>214746038</v>
      </c>
      <c r="B175" s="5">
        <v>170265</v>
      </c>
      <c r="C175" s="5" t="s">
        <v>2415</v>
      </c>
      <c r="D175" s="1" t="s">
        <v>447</v>
      </c>
      <c r="E175" s="1" t="s">
        <v>448</v>
      </c>
      <c r="F175" s="1" t="s">
        <v>449</v>
      </c>
      <c r="G175" s="1" t="s">
        <v>2055</v>
      </c>
      <c r="H175" s="5">
        <v>2</v>
      </c>
    </row>
    <row r="176" spans="1:8" ht="28">
      <c r="A176" s="5">
        <v>214716289</v>
      </c>
      <c r="B176" s="5">
        <v>170265</v>
      </c>
      <c r="C176" s="5" t="s">
        <v>2415</v>
      </c>
      <c r="D176" s="1" t="s">
        <v>450</v>
      </c>
      <c r="E176" s="2" t="s">
        <v>451</v>
      </c>
      <c r="H176" s="5">
        <v>0</v>
      </c>
    </row>
    <row r="177" spans="1:8" ht="409">
      <c r="A177" s="5">
        <v>214458804</v>
      </c>
      <c r="B177" s="5">
        <v>5252362</v>
      </c>
      <c r="C177" s="5" t="s">
        <v>2419</v>
      </c>
      <c r="D177" s="1" t="s">
        <v>452</v>
      </c>
      <c r="E177" s="1" t="s">
        <v>453</v>
      </c>
      <c r="F177" s="1" t="s">
        <v>454</v>
      </c>
      <c r="G177" s="1" t="s">
        <v>2056</v>
      </c>
      <c r="H177" s="5">
        <v>3</v>
      </c>
    </row>
    <row r="178" spans="1:8" ht="409">
      <c r="A178" s="5">
        <v>214001470</v>
      </c>
      <c r="B178" s="5">
        <v>1225897</v>
      </c>
      <c r="C178" s="5" t="s">
        <v>2415</v>
      </c>
      <c r="D178" s="1" t="s">
        <v>455</v>
      </c>
      <c r="E178" s="1" t="s">
        <v>456</v>
      </c>
      <c r="F178" s="1" t="s">
        <v>457</v>
      </c>
      <c r="G178" s="1" t="s">
        <v>2057</v>
      </c>
      <c r="H178" s="5">
        <v>3</v>
      </c>
    </row>
    <row r="179" spans="1:8" ht="409">
      <c r="A179" s="5">
        <v>212929236</v>
      </c>
      <c r="B179" s="5">
        <v>536250</v>
      </c>
      <c r="C179" s="5" t="s">
        <v>2418</v>
      </c>
      <c r="D179" s="1" t="s">
        <v>458</v>
      </c>
      <c r="E179" s="1" t="s">
        <v>459</v>
      </c>
      <c r="H179" s="5">
        <v>0</v>
      </c>
    </row>
    <row r="180" spans="1:8" ht="294">
      <c r="A180" s="5">
        <v>212594355</v>
      </c>
      <c r="B180" s="5">
        <v>4699807</v>
      </c>
      <c r="C180" s="5" t="s">
        <v>2415</v>
      </c>
      <c r="D180" s="1" t="s">
        <v>460</v>
      </c>
      <c r="E180" s="1" t="s">
        <v>461</v>
      </c>
      <c r="F180" s="1" t="s">
        <v>462</v>
      </c>
      <c r="G180" s="1" t="s">
        <v>2058</v>
      </c>
      <c r="H180" s="5">
        <v>1</v>
      </c>
    </row>
    <row r="181" spans="1:8" ht="98">
      <c r="A181" s="5">
        <v>212507784</v>
      </c>
      <c r="B181" s="5">
        <v>3696477</v>
      </c>
      <c r="C181" s="5" t="s">
        <v>2417</v>
      </c>
      <c r="D181" s="1" t="s">
        <v>463</v>
      </c>
      <c r="F181" s="1" t="s">
        <v>464</v>
      </c>
      <c r="G181" s="1" t="s">
        <v>2059</v>
      </c>
      <c r="H181" s="5">
        <v>2</v>
      </c>
    </row>
    <row r="182" spans="1:8" ht="409">
      <c r="A182" s="5">
        <v>212314261</v>
      </c>
      <c r="B182" s="5">
        <v>8071692</v>
      </c>
      <c r="C182" s="5" t="s">
        <v>2414</v>
      </c>
      <c r="D182" s="1" t="s">
        <v>465</v>
      </c>
      <c r="E182" s="1" t="s">
        <v>466</v>
      </c>
      <c r="F182" s="1" t="s">
        <v>467</v>
      </c>
      <c r="G182" s="1" t="s">
        <v>2060</v>
      </c>
      <c r="H182" s="5">
        <v>3</v>
      </c>
    </row>
    <row r="183" spans="1:8" ht="409">
      <c r="A183" s="5">
        <v>212179068</v>
      </c>
      <c r="B183" s="5">
        <v>170265</v>
      </c>
      <c r="C183" s="5" t="s">
        <v>2415</v>
      </c>
      <c r="D183" s="1" t="s">
        <v>468</v>
      </c>
      <c r="E183" s="1" t="s">
        <v>469</v>
      </c>
      <c r="H183" s="5">
        <v>0</v>
      </c>
    </row>
    <row r="184" spans="1:8" ht="409">
      <c r="A184" s="5">
        <v>212147206</v>
      </c>
      <c r="B184" s="5">
        <v>8071692</v>
      </c>
      <c r="C184" s="5" t="s">
        <v>2415</v>
      </c>
      <c r="D184" s="1" t="s">
        <v>470</v>
      </c>
      <c r="E184" s="1" t="s">
        <v>471</v>
      </c>
      <c r="F184" s="1" t="s">
        <v>472</v>
      </c>
      <c r="G184" s="1" t="s">
        <v>2061</v>
      </c>
      <c r="H184" s="5">
        <v>9</v>
      </c>
    </row>
    <row r="185" spans="1:8" ht="140">
      <c r="A185" s="5">
        <v>211928515</v>
      </c>
      <c r="B185" s="5">
        <v>3696477</v>
      </c>
      <c r="C185" s="5" t="s">
        <v>2418</v>
      </c>
      <c r="D185" s="1" t="s">
        <v>473</v>
      </c>
      <c r="E185" s="1" t="s">
        <v>474</v>
      </c>
      <c r="H185" s="5">
        <v>0</v>
      </c>
    </row>
    <row r="186" spans="1:8" ht="409">
      <c r="A186" s="5">
        <v>211908455</v>
      </c>
      <c r="B186" s="5">
        <v>5252362</v>
      </c>
      <c r="C186" s="5" t="s">
        <v>2433</v>
      </c>
      <c r="D186" s="1" t="s">
        <v>475</v>
      </c>
      <c r="E186" s="1" t="s">
        <v>476</v>
      </c>
      <c r="F186" s="1" t="s">
        <v>477</v>
      </c>
      <c r="G186" s="1" t="s">
        <v>2062</v>
      </c>
      <c r="H186" s="5">
        <v>7</v>
      </c>
    </row>
    <row r="187" spans="1:8" ht="409">
      <c r="A187" s="5">
        <v>211737113</v>
      </c>
      <c r="B187" s="5">
        <v>21245789</v>
      </c>
      <c r="C187" s="5" t="s">
        <v>2434</v>
      </c>
      <c r="D187" s="1" t="s">
        <v>478</v>
      </c>
      <c r="F187" s="1" t="s">
        <v>479</v>
      </c>
      <c r="G187" s="1" t="s">
        <v>2063</v>
      </c>
      <c r="H187" s="5">
        <v>4</v>
      </c>
    </row>
    <row r="188" spans="1:8" ht="409">
      <c r="A188" s="5">
        <v>211536437</v>
      </c>
      <c r="B188" s="5">
        <v>170265</v>
      </c>
      <c r="C188" s="5" t="s">
        <v>2415</v>
      </c>
      <c r="D188" s="1" t="s">
        <v>480</v>
      </c>
      <c r="E188" s="1" t="s">
        <v>481</v>
      </c>
      <c r="F188" s="1" t="s">
        <v>482</v>
      </c>
      <c r="G188" s="1" t="s">
        <v>2064</v>
      </c>
      <c r="H188" s="5">
        <v>8</v>
      </c>
    </row>
    <row r="189" spans="1:8" ht="409">
      <c r="A189" s="5">
        <v>211534423</v>
      </c>
      <c r="B189" s="5">
        <v>170265</v>
      </c>
      <c r="C189" s="5" t="s">
        <v>2419</v>
      </c>
      <c r="D189" s="1" t="s">
        <v>483</v>
      </c>
      <c r="E189" s="1" t="s">
        <v>484</v>
      </c>
      <c r="F189" s="1" t="s">
        <v>485</v>
      </c>
      <c r="G189" s="1" t="s">
        <v>2065</v>
      </c>
      <c r="H189" s="5">
        <v>22</v>
      </c>
    </row>
    <row r="190" spans="1:8" ht="112">
      <c r="A190" s="5">
        <v>211358722</v>
      </c>
      <c r="B190" s="5">
        <v>13315406</v>
      </c>
      <c r="C190" s="5" t="s">
        <v>2434</v>
      </c>
      <c r="D190" s="1" t="s">
        <v>486</v>
      </c>
      <c r="E190" s="1" t="s">
        <v>487</v>
      </c>
      <c r="F190" s="1" t="s">
        <v>488</v>
      </c>
      <c r="G190" s="1" t="s">
        <v>2066</v>
      </c>
      <c r="H190" s="5">
        <v>2</v>
      </c>
    </row>
    <row r="191" spans="1:8" ht="409">
      <c r="A191" s="5">
        <v>211273421</v>
      </c>
      <c r="B191" s="5">
        <v>9313546</v>
      </c>
      <c r="C191" s="5" t="s">
        <v>2418</v>
      </c>
      <c r="D191" s="1" t="s">
        <v>489</v>
      </c>
      <c r="E191" s="1" t="s">
        <v>490</v>
      </c>
      <c r="F191" s="1" t="s">
        <v>491</v>
      </c>
      <c r="G191" s="1" t="s">
        <v>2067</v>
      </c>
      <c r="H191" s="5">
        <v>2</v>
      </c>
    </row>
    <row r="192" spans="1:8" ht="409">
      <c r="A192" s="5">
        <v>211163474</v>
      </c>
      <c r="B192" s="5">
        <v>23151</v>
      </c>
      <c r="C192" s="5" t="s">
        <v>2418</v>
      </c>
      <c r="D192" s="1" t="s">
        <v>492</v>
      </c>
      <c r="E192" s="1" t="s">
        <v>493</v>
      </c>
      <c r="F192" s="1" t="s">
        <v>494</v>
      </c>
      <c r="G192" s="1" t="s">
        <v>2068</v>
      </c>
      <c r="H192" s="5">
        <v>6</v>
      </c>
    </row>
    <row r="193" spans="1:8" ht="210">
      <c r="A193" s="5">
        <v>210903999</v>
      </c>
      <c r="B193" s="5">
        <v>4699807</v>
      </c>
      <c r="C193" s="5" t="s">
        <v>2415</v>
      </c>
      <c r="D193" s="1" t="s">
        <v>495</v>
      </c>
      <c r="E193" s="1" t="s">
        <v>496</v>
      </c>
      <c r="H193" s="5">
        <v>0</v>
      </c>
    </row>
    <row r="194" spans="1:8" ht="126">
      <c r="A194" s="5">
        <v>209551410</v>
      </c>
      <c r="B194" s="5">
        <v>21159570</v>
      </c>
      <c r="C194" s="5" t="s">
        <v>2417</v>
      </c>
      <c r="D194" s="1" t="s">
        <v>497</v>
      </c>
      <c r="E194" s="1" t="s">
        <v>498</v>
      </c>
      <c r="H194" s="5">
        <v>0</v>
      </c>
    </row>
    <row r="195" spans="1:8" ht="409">
      <c r="A195" s="5">
        <v>209410060</v>
      </c>
      <c r="B195" s="5">
        <v>15908796</v>
      </c>
      <c r="C195" s="5" t="s">
        <v>2418</v>
      </c>
      <c r="D195" s="1" t="s">
        <v>499</v>
      </c>
      <c r="E195" s="1" t="s">
        <v>500</v>
      </c>
      <c r="H195" s="5">
        <v>0</v>
      </c>
    </row>
    <row r="196" spans="1:8" ht="154">
      <c r="A196" s="5">
        <v>209133112</v>
      </c>
      <c r="B196" s="5">
        <v>15908796</v>
      </c>
      <c r="C196" s="5" t="s">
        <v>2418</v>
      </c>
      <c r="D196" s="1" t="s">
        <v>501</v>
      </c>
      <c r="E196" s="1" t="s">
        <v>502</v>
      </c>
      <c r="H196" s="5">
        <v>0</v>
      </c>
    </row>
    <row r="197" spans="1:8" ht="126">
      <c r="A197" s="5">
        <v>209057105</v>
      </c>
      <c r="B197" s="5">
        <v>718827</v>
      </c>
      <c r="C197" s="5" t="s">
        <v>2417</v>
      </c>
      <c r="D197" s="1" t="s">
        <v>503</v>
      </c>
      <c r="E197" s="1" t="s">
        <v>504</v>
      </c>
      <c r="H197" s="5">
        <v>0</v>
      </c>
    </row>
    <row r="198" spans="1:8" ht="409">
      <c r="A198" s="5">
        <v>208153291</v>
      </c>
      <c r="B198" s="5">
        <v>170265</v>
      </c>
      <c r="C198" s="5" t="s">
        <v>2414</v>
      </c>
      <c r="D198" s="1" t="s">
        <v>505</v>
      </c>
      <c r="E198" s="1" t="s">
        <v>506</v>
      </c>
      <c r="F198" s="1" t="s">
        <v>507</v>
      </c>
      <c r="G198" s="1" t="s">
        <v>2069</v>
      </c>
      <c r="H198" s="5">
        <v>37</v>
      </c>
    </row>
    <row r="199" spans="1:8" ht="409">
      <c r="A199" s="5">
        <v>208067555</v>
      </c>
      <c r="B199" s="5">
        <v>1269403</v>
      </c>
      <c r="C199" s="5" t="s">
        <v>2417</v>
      </c>
      <c r="D199" s="1" t="s">
        <v>508</v>
      </c>
      <c r="E199" s="1" t="s">
        <v>509</v>
      </c>
      <c r="F199" s="1" t="s">
        <v>510</v>
      </c>
      <c r="G199" s="1" t="s">
        <v>2070</v>
      </c>
      <c r="H199" s="5">
        <v>4</v>
      </c>
    </row>
    <row r="200" spans="1:8" ht="409">
      <c r="A200" s="5">
        <v>207868809</v>
      </c>
      <c r="B200" s="5">
        <v>170265</v>
      </c>
      <c r="C200" s="5" t="s">
        <v>2433</v>
      </c>
      <c r="D200" s="1" t="s">
        <v>511</v>
      </c>
      <c r="E200" s="1" t="s">
        <v>512</v>
      </c>
      <c r="F200" s="1" t="s">
        <v>513</v>
      </c>
      <c r="G200" s="1" t="s">
        <v>2071</v>
      </c>
      <c r="H200" s="5">
        <v>2</v>
      </c>
    </row>
    <row r="201" spans="1:8" ht="182">
      <c r="A201" s="5">
        <v>207782299</v>
      </c>
      <c r="B201" s="5">
        <v>12483572</v>
      </c>
      <c r="C201" s="5" t="s">
        <v>2415</v>
      </c>
      <c r="D201" s="1" t="s">
        <v>514</v>
      </c>
      <c r="E201" s="1" t="s">
        <v>515</v>
      </c>
      <c r="H201" s="5">
        <v>0</v>
      </c>
    </row>
    <row r="202" spans="1:8" ht="224">
      <c r="A202" s="5">
        <v>207591144</v>
      </c>
      <c r="B202" s="5">
        <v>15908796</v>
      </c>
      <c r="C202" s="5" t="s">
        <v>2418</v>
      </c>
      <c r="D202" s="1" t="s">
        <v>516</v>
      </c>
      <c r="E202" s="1" t="s">
        <v>517</v>
      </c>
      <c r="H202" s="5">
        <v>0</v>
      </c>
    </row>
    <row r="203" spans="1:8" ht="409">
      <c r="A203" s="5">
        <v>207432095</v>
      </c>
      <c r="B203" s="5">
        <v>3192502</v>
      </c>
      <c r="C203" s="5" t="s">
        <v>2434</v>
      </c>
      <c r="D203" s="1" t="s">
        <v>518</v>
      </c>
      <c r="E203" s="1" t="s">
        <v>519</v>
      </c>
      <c r="F203" s="1" t="s">
        <v>520</v>
      </c>
      <c r="G203" s="1" t="s">
        <v>2072</v>
      </c>
      <c r="H203" s="5">
        <v>2</v>
      </c>
    </row>
    <row r="204" spans="1:8" ht="409">
      <c r="A204" s="5">
        <v>207045569</v>
      </c>
      <c r="B204" s="5">
        <v>110756</v>
      </c>
      <c r="C204" s="5" t="s">
        <v>2418</v>
      </c>
      <c r="D204" s="1" t="s">
        <v>521</v>
      </c>
      <c r="E204" s="1" t="s">
        <v>522</v>
      </c>
      <c r="F204" s="1" t="s">
        <v>523</v>
      </c>
      <c r="G204" s="1" t="s">
        <v>2073</v>
      </c>
      <c r="H204" s="5">
        <v>5</v>
      </c>
    </row>
    <row r="205" spans="1:8" ht="409">
      <c r="A205" s="5">
        <v>206029417</v>
      </c>
      <c r="B205" s="5">
        <v>170265</v>
      </c>
      <c r="C205" s="5" t="s">
        <v>2414</v>
      </c>
      <c r="D205" s="1" t="s">
        <v>524</v>
      </c>
      <c r="E205" s="1" t="s">
        <v>525</v>
      </c>
      <c r="F205" s="1" t="s">
        <v>526</v>
      </c>
      <c r="G205" s="1" t="s">
        <v>2074</v>
      </c>
      <c r="H205" s="5">
        <v>2</v>
      </c>
    </row>
    <row r="206" spans="1:8" ht="182">
      <c r="A206" s="5">
        <v>205573088</v>
      </c>
      <c r="B206" s="5">
        <v>1269403</v>
      </c>
      <c r="C206" s="5" t="s">
        <v>2418</v>
      </c>
      <c r="D206" s="1" t="s">
        <v>527</v>
      </c>
      <c r="E206" s="1" t="s">
        <v>528</v>
      </c>
      <c r="F206" s="1" t="s">
        <v>529</v>
      </c>
      <c r="G206" s="1" t="s">
        <v>1975</v>
      </c>
      <c r="H206" s="5">
        <v>1</v>
      </c>
    </row>
    <row r="207" spans="1:8" ht="409">
      <c r="A207" s="5">
        <v>205515545</v>
      </c>
      <c r="B207" s="5">
        <v>536250</v>
      </c>
      <c r="C207" s="5" t="s">
        <v>2418</v>
      </c>
      <c r="D207" s="1" t="s">
        <v>530</v>
      </c>
      <c r="E207" s="1" t="s">
        <v>531</v>
      </c>
      <c r="F207" s="1" t="s">
        <v>532</v>
      </c>
      <c r="G207" s="1" t="s">
        <v>1980</v>
      </c>
      <c r="H207" s="5">
        <v>1</v>
      </c>
    </row>
    <row r="208" spans="1:8" ht="409">
      <c r="A208" s="5">
        <v>205513556</v>
      </c>
      <c r="B208" s="5">
        <v>536250</v>
      </c>
      <c r="C208" s="5" t="s">
        <v>2415</v>
      </c>
      <c r="D208" s="1" t="s">
        <v>533</v>
      </c>
      <c r="E208" s="1" t="s">
        <v>534</v>
      </c>
      <c r="F208" s="1" t="s">
        <v>535</v>
      </c>
      <c r="G208" s="1" t="s">
        <v>2075</v>
      </c>
      <c r="H208" s="5">
        <v>1</v>
      </c>
    </row>
    <row r="209" spans="1:8" ht="409">
      <c r="A209" s="5">
        <v>205433158</v>
      </c>
      <c r="B209" s="5">
        <v>536250</v>
      </c>
      <c r="C209" s="5" t="s">
        <v>2414</v>
      </c>
      <c r="D209" s="1" t="s">
        <v>536</v>
      </c>
      <c r="E209" s="1" t="s">
        <v>537</v>
      </c>
      <c r="F209" s="1" t="s">
        <v>538</v>
      </c>
      <c r="G209" s="1" t="s">
        <v>2076</v>
      </c>
      <c r="H209" s="5">
        <v>7</v>
      </c>
    </row>
    <row r="210" spans="1:8" ht="280">
      <c r="A210" s="5">
        <v>205432012</v>
      </c>
      <c r="B210" s="5">
        <v>536250</v>
      </c>
      <c r="C210" s="5" t="s">
        <v>2418</v>
      </c>
      <c r="D210" s="1" t="s">
        <v>539</v>
      </c>
      <c r="E210" s="1" t="s">
        <v>540</v>
      </c>
      <c r="H210" s="5">
        <v>0</v>
      </c>
    </row>
    <row r="211" spans="1:8" ht="409">
      <c r="A211" s="5">
        <v>205431607</v>
      </c>
      <c r="B211" s="5">
        <v>536250</v>
      </c>
      <c r="C211" s="5" t="s">
        <v>2417</v>
      </c>
      <c r="D211" s="1" t="s">
        <v>541</v>
      </c>
      <c r="E211" s="1" t="s">
        <v>542</v>
      </c>
      <c r="F211" s="1" t="s">
        <v>543</v>
      </c>
      <c r="G211" s="1" t="s">
        <v>2077</v>
      </c>
      <c r="H211" s="5">
        <v>9</v>
      </c>
    </row>
    <row r="212" spans="1:8" ht="409">
      <c r="A212" s="5">
        <v>205430179</v>
      </c>
      <c r="B212" s="5">
        <v>536250</v>
      </c>
      <c r="C212" s="5" t="s">
        <v>2417</v>
      </c>
      <c r="D212" s="1" t="s">
        <v>544</v>
      </c>
      <c r="E212" s="1" t="s">
        <v>545</v>
      </c>
      <c r="F212" s="1" t="s">
        <v>546</v>
      </c>
      <c r="G212" s="1" t="s">
        <v>2078</v>
      </c>
      <c r="H212" s="5">
        <v>5</v>
      </c>
    </row>
    <row r="213" spans="1:8" ht="378">
      <c r="A213" s="5">
        <v>205282848</v>
      </c>
      <c r="B213" s="5">
        <v>25538599</v>
      </c>
      <c r="C213" s="5" t="s">
        <v>2418</v>
      </c>
      <c r="D213" s="1" t="s">
        <v>547</v>
      </c>
      <c r="E213" s="1" t="s">
        <v>548</v>
      </c>
      <c r="H213" s="5">
        <v>0</v>
      </c>
    </row>
    <row r="214" spans="1:8" ht="70">
      <c r="A214" s="5">
        <v>205095026</v>
      </c>
      <c r="B214" s="5">
        <v>16148969</v>
      </c>
      <c r="C214" s="5" t="s">
        <v>2416</v>
      </c>
      <c r="D214" s="1" t="s">
        <v>549</v>
      </c>
      <c r="E214" s="1" t="s">
        <v>550</v>
      </c>
      <c r="H214" s="5">
        <v>0</v>
      </c>
    </row>
    <row r="215" spans="1:8" ht="409">
      <c r="A215" s="5">
        <v>204837029</v>
      </c>
      <c r="B215" s="5">
        <v>16148969</v>
      </c>
      <c r="C215" s="5" t="s">
        <v>2418</v>
      </c>
      <c r="D215" s="1" t="s">
        <v>551</v>
      </c>
      <c r="E215" s="1" t="s">
        <v>552</v>
      </c>
      <c r="F215" s="1" t="s">
        <v>553</v>
      </c>
      <c r="G215" s="1" t="s">
        <v>2079</v>
      </c>
      <c r="H215" s="5">
        <v>5</v>
      </c>
    </row>
    <row r="216" spans="1:8" ht="392">
      <c r="A216" s="5">
        <v>204548069</v>
      </c>
      <c r="B216" s="5">
        <v>20768252</v>
      </c>
      <c r="C216" s="5" t="s">
        <v>2415</v>
      </c>
      <c r="D216" s="1" t="s">
        <v>554</v>
      </c>
      <c r="E216" s="1" t="s">
        <v>555</v>
      </c>
      <c r="H216" s="5">
        <v>0</v>
      </c>
    </row>
    <row r="217" spans="1:8" ht="409">
      <c r="A217" s="5">
        <v>203866194</v>
      </c>
      <c r="B217" s="5">
        <v>4620361</v>
      </c>
      <c r="C217" s="5" t="s">
        <v>2415</v>
      </c>
      <c r="D217" s="1" t="s">
        <v>556</v>
      </c>
      <c r="E217" s="1" t="s">
        <v>557</v>
      </c>
      <c r="F217" s="1" t="s">
        <v>558</v>
      </c>
      <c r="G217" s="1" t="s">
        <v>2080</v>
      </c>
      <c r="H217" s="5">
        <v>4</v>
      </c>
    </row>
    <row r="218" spans="1:8" ht="409">
      <c r="A218" s="5">
        <v>203772081</v>
      </c>
      <c r="B218" s="5">
        <v>6901294</v>
      </c>
      <c r="C218" s="5" t="s">
        <v>2417</v>
      </c>
      <c r="D218" s="1" t="s">
        <v>559</v>
      </c>
      <c r="E218" s="1" t="s">
        <v>560</v>
      </c>
      <c r="H218" s="5">
        <v>0</v>
      </c>
    </row>
    <row r="219" spans="1:8" ht="154">
      <c r="A219" s="5">
        <v>203284352</v>
      </c>
      <c r="B219" s="5">
        <v>3696477</v>
      </c>
      <c r="C219" s="5" t="s">
        <v>2415</v>
      </c>
      <c r="D219" s="1" t="s">
        <v>561</v>
      </c>
      <c r="E219" s="1" t="s">
        <v>562</v>
      </c>
      <c r="F219" s="1" t="s">
        <v>563</v>
      </c>
      <c r="G219" s="1" t="s">
        <v>2081</v>
      </c>
      <c r="H219" s="5">
        <v>2</v>
      </c>
    </row>
    <row r="220" spans="1:8" ht="294">
      <c r="A220" s="5">
        <v>203259738</v>
      </c>
      <c r="B220" s="5">
        <v>13315406</v>
      </c>
      <c r="C220" s="5" t="s">
        <v>2415</v>
      </c>
      <c r="D220" s="1" t="s">
        <v>564</v>
      </c>
      <c r="E220" s="1" t="s">
        <v>565</v>
      </c>
      <c r="F220" s="1" t="s">
        <v>566</v>
      </c>
      <c r="G220" s="1" t="s">
        <v>2082</v>
      </c>
      <c r="H220" s="5">
        <v>2</v>
      </c>
    </row>
    <row r="221" spans="1:8" ht="409">
      <c r="A221" s="5">
        <v>203194616</v>
      </c>
      <c r="B221" s="5">
        <v>5252362</v>
      </c>
      <c r="C221" s="5" t="s">
        <v>2415</v>
      </c>
      <c r="D221" s="1" t="s">
        <v>567</v>
      </c>
      <c r="E221" s="1" t="s">
        <v>568</v>
      </c>
      <c r="F221" s="1" t="s">
        <v>569</v>
      </c>
      <c r="G221" s="1" t="s">
        <v>2083</v>
      </c>
      <c r="H221" s="5">
        <v>34</v>
      </c>
    </row>
    <row r="222" spans="1:8" ht="182">
      <c r="A222" s="5">
        <v>202873781</v>
      </c>
      <c r="B222" s="5">
        <v>38491</v>
      </c>
      <c r="C222" s="5" t="s">
        <v>2415</v>
      </c>
      <c r="D222" s="1" t="s">
        <v>570</v>
      </c>
      <c r="E222" s="1" t="s">
        <v>571</v>
      </c>
      <c r="H222" s="5">
        <v>0</v>
      </c>
    </row>
    <row r="223" spans="1:8" ht="98">
      <c r="A223" s="5">
        <v>202781091</v>
      </c>
      <c r="B223" s="5">
        <v>13315406</v>
      </c>
      <c r="C223" s="5" t="s">
        <v>2434</v>
      </c>
      <c r="D223" s="1" t="s">
        <v>572</v>
      </c>
      <c r="E223" s="1" t="s">
        <v>573</v>
      </c>
      <c r="F223" s="1" t="s">
        <v>574</v>
      </c>
      <c r="G223" s="1" t="s">
        <v>2084</v>
      </c>
      <c r="H223" s="5">
        <v>2</v>
      </c>
    </row>
    <row r="224" spans="1:8" ht="409">
      <c r="A224" s="5">
        <v>202420059</v>
      </c>
      <c r="B224" s="5">
        <v>1444003</v>
      </c>
      <c r="C224" s="5" t="s">
        <v>2418</v>
      </c>
      <c r="D224" s="1" t="s">
        <v>575</v>
      </c>
      <c r="E224" s="1" t="s">
        <v>576</v>
      </c>
      <c r="F224" s="1" t="s">
        <v>577</v>
      </c>
      <c r="G224" s="1" t="s">
        <v>2085</v>
      </c>
      <c r="H224" s="5">
        <v>3</v>
      </c>
    </row>
    <row r="225" spans="1:8" ht="409">
      <c r="A225" s="5">
        <v>202006518</v>
      </c>
      <c r="B225" s="5">
        <v>13315406</v>
      </c>
      <c r="C225" s="5" t="s">
        <v>2416</v>
      </c>
      <c r="D225" s="1" t="s">
        <v>578</v>
      </c>
      <c r="E225" s="1" t="s">
        <v>579</v>
      </c>
      <c r="F225" s="1" t="s">
        <v>580</v>
      </c>
      <c r="G225" s="1" t="s">
        <v>2086</v>
      </c>
      <c r="H225" s="5">
        <v>4</v>
      </c>
    </row>
    <row r="226" spans="1:8">
      <c r="A226" s="5">
        <v>201761853</v>
      </c>
      <c r="B226" s="5">
        <v>24799516</v>
      </c>
      <c r="C226" s="5" t="s">
        <v>2419</v>
      </c>
      <c r="D226" s="1" t="s">
        <v>581</v>
      </c>
      <c r="E226" s="1" t="s">
        <v>582</v>
      </c>
      <c r="H226" s="5">
        <v>0</v>
      </c>
    </row>
    <row r="227" spans="1:8" ht="42">
      <c r="A227" s="5">
        <v>201627407</v>
      </c>
      <c r="B227" s="5">
        <v>13315406</v>
      </c>
      <c r="C227" s="5" t="s">
        <v>2417</v>
      </c>
      <c r="D227" s="1" t="s">
        <v>583</v>
      </c>
      <c r="E227" s="1" t="s">
        <v>584</v>
      </c>
      <c r="H227" s="5">
        <v>0</v>
      </c>
    </row>
    <row r="228" spans="1:8" ht="409">
      <c r="A228" s="5">
        <v>201571176</v>
      </c>
      <c r="B228" s="5">
        <v>109082</v>
      </c>
      <c r="C228" s="5" t="s">
        <v>2418</v>
      </c>
      <c r="D228" s="1" t="s">
        <v>585</v>
      </c>
      <c r="E228" s="1" t="s">
        <v>586</v>
      </c>
      <c r="F228" s="1" t="s">
        <v>587</v>
      </c>
      <c r="G228" s="1" t="s">
        <v>2075</v>
      </c>
      <c r="H228" s="5">
        <v>1</v>
      </c>
    </row>
    <row r="229" spans="1:8" ht="409">
      <c r="A229" s="5">
        <v>201372390</v>
      </c>
      <c r="B229" s="5">
        <v>1033730</v>
      </c>
      <c r="C229" s="5" t="s">
        <v>2418</v>
      </c>
      <c r="D229" s="1" t="s">
        <v>588</v>
      </c>
      <c r="E229" s="1" t="s">
        <v>589</v>
      </c>
      <c r="H229" s="5">
        <v>0</v>
      </c>
    </row>
    <row r="230" spans="1:8" ht="409">
      <c r="A230" s="5">
        <v>200688469</v>
      </c>
      <c r="B230" s="5">
        <v>174137</v>
      </c>
      <c r="C230" s="5" t="s">
        <v>2416</v>
      </c>
      <c r="D230" s="1" t="s">
        <v>590</v>
      </c>
      <c r="E230" s="1" t="s">
        <v>591</v>
      </c>
      <c r="F230" s="1" t="s">
        <v>592</v>
      </c>
      <c r="G230" s="1" t="s">
        <v>2087</v>
      </c>
      <c r="H230" s="5">
        <v>6</v>
      </c>
    </row>
    <row r="231" spans="1:8" ht="84">
      <c r="A231" s="5">
        <v>200434172</v>
      </c>
      <c r="B231" s="5">
        <v>13315406</v>
      </c>
      <c r="C231" s="5" t="s">
        <v>2428</v>
      </c>
      <c r="D231" s="1" t="s">
        <v>593</v>
      </c>
      <c r="E231" s="1" t="s">
        <v>594</v>
      </c>
      <c r="F231" s="1" t="s">
        <v>595</v>
      </c>
      <c r="G231" s="1" t="s">
        <v>2088</v>
      </c>
      <c r="H231" s="5">
        <v>2</v>
      </c>
    </row>
    <row r="232" spans="1:8" ht="409">
      <c r="A232" s="5">
        <v>200236135</v>
      </c>
      <c r="B232" s="5">
        <v>23151</v>
      </c>
      <c r="C232" s="5" t="s">
        <v>2415</v>
      </c>
      <c r="D232" s="1" t="s">
        <v>596</v>
      </c>
      <c r="E232" s="1" t="s">
        <v>597</v>
      </c>
      <c r="F232" s="1" t="s">
        <v>598</v>
      </c>
      <c r="G232" s="1" t="s">
        <v>2089</v>
      </c>
      <c r="H232" s="5">
        <v>2</v>
      </c>
    </row>
    <row r="233" spans="1:8" ht="409">
      <c r="A233" s="5">
        <v>199833719</v>
      </c>
      <c r="B233" s="5">
        <v>2728945</v>
      </c>
      <c r="C233" s="5" t="s">
        <v>2417</v>
      </c>
      <c r="D233" s="1" t="s">
        <v>599</v>
      </c>
      <c r="E233" s="1" t="s">
        <v>600</v>
      </c>
      <c r="F233" s="1" t="s">
        <v>601</v>
      </c>
      <c r="G233" s="1" t="s">
        <v>2090</v>
      </c>
      <c r="H233" s="5">
        <v>2</v>
      </c>
    </row>
    <row r="234" spans="1:8" ht="409">
      <c r="A234" s="5">
        <v>199589686</v>
      </c>
      <c r="B234" s="5">
        <v>109082</v>
      </c>
      <c r="C234" s="5" t="s">
        <v>2418</v>
      </c>
      <c r="D234" s="1" t="s">
        <v>602</v>
      </c>
      <c r="E234" s="1" t="s">
        <v>603</v>
      </c>
      <c r="F234" s="1" t="s">
        <v>604</v>
      </c>
      <c r="G234" s="1" t="s">
        <v>2091</v>
      </c>
      <c r="H234" s="5">
        <v>12</v>
      </c>
    </row>
    <row r="235" spans="1:8" ht="409">
      <c r="A235" s="5">
        <v>199584317</v>
      </c>
      <c r="B235" s="5">
        <v>109082</v>
      </c>
      <c r="C235" s="5" t="s">
        <v>2418</v>
      </c>
      <c r="D235" s="1" t="s">
        <v>605</v>
      </c>
      <c r="E235" s="1" t="s">
        <v>606</v>
      </c>
      <c r="F235" s="1" t="s">
        <v>607</v>
      </c>
      <c r="G235" s="1" t="s">
        <v>2092</v>
      </c>
      <c r="H235" s="5">
        <v>3</v>
      </c>
    </row>
    <row r="236" spans="1:8" ht="409">
      <c r="A236" s="5">
        <v>199493940</v>
      </c>
      <c r="B236" s="5">
        <v>692345</v>
      </c>
      <c r="C236" s="5" t="s">
        <v>2418</v>
      </c>
      <c r="D236" s="1" t="s">
        <v>608</v>
      </c>
      <c r="E236" s="1" t="s">
        <v>609</v>
      </c>
      <c r="H236" s="5">
        <v>0</v>
      </c>
    </row>
    <row r="237" spans="1:8" ht="280">
      <c r="A237" s="5">
        <v>199488157</v>
      </c>
      <c r="B237" s="5">
        <v>692345</v>
      </c>
      <c r="C237" s="5" t="s">
        <v>2417</v>
      </c>
      <c r="D237" s="1" t="s">
        <v>610</v>
      </c>
      <c r="E237" s="1" t="s">
        <v>611</v>
      </c>
      <c r="H237" s="5">
        <v>0</v>
      </c>
    </row>
    <row r="238" spans="1:8" ht="409">
      <c r="A238" s="5">
        <v>198449845</v>
      </c>
      <c r="B238" s="5">
        <v>1651447</v>
      </c>
      <c r="C238" s="5" t="s">
        <v>2415</v>
      </c>
      <c r="D238" s="1" t="s">
        <v>612</v>
      </c>
      <c r="E238" s="1" t="s">
        <v>613</v>
      </c>
      <c r="F238" s="1" t="s">
        <v>614</v>
      </c>
      <c r="G238" s="1" t="s">
        <v>2093</v>
      </c>
      <c r="H238" s="5">
        <v>6</v>
      </c>
    </row>
    <row r="239" spans="1:8" ht="98">
      <c r="A239" s="5">
        <v>197430554</v>
      </c>
      <c r="B239" s="5">
        <v>17947738</v>
      </c>
      <c r="C239" s="5" t="s">
        <v>2415</v>
      </c>
      <c r="D239" s="1" t="s">
        <v>615</v>
      </c>
      <c r="E239" s="1" t="s">
        <v>616</v>
      </c>
      <c r="H239" s="5">
        <v>0</v>
      </c>
    </row>
    <row r="240" spans="1:8" ht="252">
      <c r="A240" s="5">
        <v>196955632</v>
      </c>
      <c r="B240" s="5">
        <v>24699476</v>
      </c>
      <c r="C240" s="5" t="s">
        <v>2418</v>
      </c>
      <c r="D240" s="1" t="s">
        <v>617</v>
      </c>
      <c r="E240" s="1" t="s">
        <v>618</v>
      </c>
      <c r="H240" s="5">
        <v>0</v>
      </c>
    </row>
    <row r="241" spans="1:8" ht="409">
      <c r="A241" s="5">
        <v>196820805</v>
      </c>
      <c r="B241" s="5">
        <v>942996</v>
      </c>
      <c r="C241" s="5" t="s">
        <v>2415</v>
      </c>
      <c r="D241" s="1" t="s">
        <v>619</v>
      </c>
      <c r="E241" s="1" t="s">
        <v>620</v>
      </c>
      <c r="H241" s="5">
        <v>0</v>
      </c>
    </row>
    <row r="242" spans="1:8" ht="84">
      <c r="A242" s="5">
        <v>196545513</v>
      </c>
      <c r="B242" s="5">
        <v>4692258</v>
      </c>
      <c r="C242" s="5" t="s">
        <v>2415</v>
      </c>
      <c r="D242" s="1" t="s">
        <v>621</v>
      </c>
      <c r="E242" s="1" t="s">
        <v>622</v>
      </c>
      <c r="H242" s="5">
        <v>0</v>
      </c>
    </row>
    <row r="243" spans="1:8" ht="182">
      <c r="A243" s="5">
        <v>195680840</v>
      </c>
      <c r="B243" s="5">
        <v>4692258</v>
      </c>
      <c r="C243" s="5" t="s">
        <v>2415</v>
      </c>
      <c r="D243" s="1" t="s">
        <v>623</v>
      </c>
      <c r="E243" s="1" t="s">
        <v>624</v>
      </c>
      <c r="F243" s="1" t="s">
        <v>625</v>
      </c>
      <c r="G243" s="1" t="s">
        <v>2094</v>
      </c>
      <c r="H243" s="5">
        <v>2</v>
      </c>
    </row>
    <row r="244" spans="1:8" ht="409">
      <c r="A244" s="5">
        <v>195573962</v>
      </c>
      <c r="B244" s="5">
        <v>109082</v>
      </c>
      <c r="C244" s="5" t="s">
        <v>2415</v>
      </c>
      <c r="D244" s="1" t="s">
        <v>626</v>
      </c>
      <c r="E244" s="1" t="s">
        <v>627</v>
      </c>
      <c r="F244" s="1" t="s">
        <v>628</v>
      </c>
      <c r="G244" s="1" t="s">
        <v>2095</v>
      </c>
      <c r="H244" s="5">
        <v>48</v>
      </c>
    </row>
    <row r="245" spans="1:8" ht="140">
      <c r="A245" s="5">
        <v>195478899</v>
      </c>
      <c r="B245" s="5">
        <v>671238</v>
      </c>
      <c r="C245" s="5" t="s">
        <v>2415</v>
      </c>
      <c r="D245" s="1" t="s">
        <v>629</v>
      </c>
      <c r="E245" s="1" t="s">
        <v>630</v>
      </c>
      <c r="F245" s="1" t="s">
        <v>631</v>
      </c>
      <c r="G245" s="1" t="s">
        <v>2096</v>
      </c>
      <c r="H245" s="5">
        <v>2</v>
      </c>
    </row>
    <row r="246" spans="1:8" ht="364">
      <c r="A246" s="5">
        <v>195051609</v>
      </c>
      <c r="B246" s="5">
        <v>170265</v>
      </c>
      <c r="C246" s="5" t="s">
        <v>2415</v>
      </c>
      <c r="D246" s="1" t="s">
        <v>632</v>
      </c>
      <c r="E246" s="1" t="s">
        <v>633</v>
      </c>
      <c r="F246" s="1" t="s">
        <v>634</v>
      </c>
      <c r="G246" s="1" t="s">
        <v>2097</v>
      </c>
      <c r="H246" s="5">
        <v>2</v>
      </c>
    </row>
    <row r="247" spans="1:8" ht="42">
      <c r="A247" s="5">
        <v>193316860</v>
      </c>
      <c r="B247" s="5">
        <v>9473609</v>
      </c>
      <c r="C247" s="5" t="s">
        <v>2418</v>
      </c>
      <c r="D247" s="1" t="s">
        <v>635</v>
      </c>
      <c r="E247" s="1" t="s">
        <v>636</v>
      </c>
      <c r="H247" s="5">
        <v>0</v>
      </c>
    </row>
    <row r="248" spans="1:8" ht="168">
      <c r="A248" s="5">
        <v>193033422</v>
      </c>
      <c r="B248" s="5">
        <v>22487882</v>
      </c>
      <c r="C248" s="5" t="s">
        <v>2415</v>
      </c>
      <c r="D248" s="1" t="s">
        <v>637</v>
      </c>
      <c r="E248" s="1" t="s">
        <v>638</v>
      </c>
      <c r="H248" s="5">
        <v>0</v>
      </c>
    </row>
    <row r="249" spans="1:8" ht="409">
      <c r="A249" s="5">
        <v>192693995</v>
      </c>
      <c r="B249" s="5">
        <v>38491</v>
      </c>
      <c r="C249" s="5" t="s">
        <v>2414</v>
      </c>
      <c r="D249" s="1" t="s">
        <v>639</v>
      </c>
      <c r="E249" s="1" t="s">
        <v>640</v>
      </c>
      <c r="F249" s="1" t="s">
        <v>641</v>
      </c>
      <c r="G249" s="1" t="s">
        <v>2098</v>
      </c>
      <c r="H249" s="5">
        <v>5</v>
      </c>
    </row>
    <row r="250" spans="1:8" ht="28">
      <c r="A250" s="5">
        <v>192272072</v>
      </c>
      <c r="B250" s="5">
        <v>13315406</v>
      </c>
      <c r="C250" s="5" t="s">
        <v>2415</v>
      </c>
      <c r="D250" s="1" t="s">
        <v>642</v>
      </c>
      <c r="E250" s="1" t="s">
        <v>643</v>
      </c>
      <c r="H250" s="5">
        <v>0</v>
      </c>
    </row>
    <row r="251" spans="1:8" ht="409">
      <c r="A251" s="5">
        <v>192263080</v>
      </c>
      <c r="B251" s="5">
        <v>13315406</v>
      </c>
      <c r="C251" s="5" t="s">
        <v>2415</v>
      </c>
      <c r="D251" s="1" t="s">
        <v>644</v>
      </c>
      <c r="E251" s="1" t="s">
        <v>645</v>
      </c>
      <c r="F251" s="1" t="s">
        <v>646</v>
      </c>
      <c r="G251" s="1" t="s">
        <v>2099</v>
      </c>
      <c r="H251" s="5">
        <v>6</v>
      </c>
    </row>
    <row r="252" spans="1:8" ht="409">
      <c r="A252" s="5">
        <v>192245748</v>
      </c>
      <c r="B252" s="5">
        <v>13315406</v>
      </c>
      <c r="C252" s="5" t="s">
        <v>2414</v>
      </c>
      <c r="D252" s="1" t="s">
        <v>647</v>
      </c>
      <c r="E252" s="1" t="s">
        <v>648</v>
      </c>
      <c r="F252" s="1" t="s">
        <v>649</v>
      </c>
      <c r="G252" s="1" t="s">
        <v>2100</v>
      </c>
      <c r="H252" s="5">
        <v>9</v>
      </c>
    </row>
    <row r="253" spans="1:8" ht="409">
      <c r="A253" s="5">
        <v>192241589</v>
      </c>
      <c r="B253" s="5">
        <v>13315406</v>
      </c>
      <c r="C253" s="5" t="s">
        <v>2417</v>
      </c>
      <c r="D253" s="1" t="s">
        <v>650</v>
      </c>
      <c r="E253" s="1" t="s">
        <v>651</v>
      </c>
      <c r="H253" s="5">
        <v>0</v>
      </c>
    </row>
    <row r="254" spans="1:8" ht="409">
      <c r="A254" s="5">
        <v>191544072</v>
      </c>
      <c r="B254" s="5">
        <v>6428741</v>
      </c>
      <c r="C254" s="5" t="s">
        <v>2414</v>
      </c>
      <c r="D254" s="1" t="s">
        <v>652</v>
      </c>
      <c r="E254" s="1" t="s">
        <v>653</v>
      </c>
      <c r="F254" s="1" t="s">
        <v>654</v>
      </c>
      <c r="G254" s="1" t="s">
        <v>2101</v>
      </c>
      <c r="H254" s="5">
        <v>14</v>
      </c>
    </row>
    <row r="255" spans="1:8" ht="409">
      <c r="A255" s="5">
        <v>191018730</v>
      </c>
      <c r="B255" s="5">
        <v>671238</v>
      </c>
      <c r="C255" s="5" t="s">
        <v>2417</v>
      </c>
      <c r="D255" s="2" t="s">
        <v>655</v>
      </c>
      <c r="E255" s="1" t="s">
        <v>656</v>
      </c>
      <c r="F255" s="1" t="s">
        <v>657</v>
      </c>
      <c r="G255" s="1" t="s">
        <v>2102</v>
      </c>
      <c r="H255" s="5">
        <v>4</v>
      </c>
    </row>
    <row r="256" spans="1:8" ht="140">
      <c r="A256" s="5">
        <v>190449085</v>
      </c>
      <c r="B256" s="5">
        <v>170265</v>
      </c>
      <c r="C256" s="5" t="s">
        <v>2414</v>
      </c>
      <c r="D256" s="1" t="s">
        <v>658</v>
      </c>
      <c r="E256" s="1" t="s">
        <v>659</v>
      </c>
      <c r="H256" s="5">
        <v>0</v>
      </c>
    </row>
    <row r="257" spans="1:8" ht="409">
      <c r="A257" s="5">
        <v>190408883</v>
      </c>
      <c r="B257" s="5">
        <v>170265</v>
      </c>
      <c r="C257" s="5" t="s">
        <v>2415</v>
      </c>
      <c r="D257" s="1" t="s">
        <v>660</v>
      </c>
      <c r="E257" s="1" t="s">
        <v>661</v>
      </c>
      <c r="F257" s="1" t="s">
        <v>662</v>
      </c>
      <c r="G257" s="1" t="s">
        <v>2103</v>
      </c>
      <c r="H257" s="5">
        <v>13</v>
      </c>
    </row>
    <row r="258" spans="1:8" ht="56">
      <c r="A258" s="5">
        <v>190287584</v>
      </c>
      <c r="B258" s="5">
        <v>1903647</v>
      </c>
      <c r="C258" s="5" t="s">
        <v>2428</v>
      </c>
      <c r="D258" s="1" t="s">
        <v>663</v>
      </c>
      <c r="E258" s="1" t="s">
        <v>664</v>
      </c>
      <c r="H258" s="5">
        <v>0</v>
      </c>
    </row>
    <row r="259" spans="1:8" ht="409">
      <c r="A259" s="5">
        <v>190210262</v>
      </c>
      <c r="B259" s="5">
        <v>175836</v>
      </c>
      <c r="C259" s="5" t="s">
        <v>2414</v>
      </c>
      <c r="D259" s="1" t="s">
        <v>665</v>
      </c>
      <c r="E259" s="1" t="s">
        <v>666</v>
      </c>
      <c r="F259" s="1" t="s">
        <v>667</v>
      </c>
      <c r="G259" s="1" t="s">
        <v>2104</v>
      </c>
      <c r="H259" s="5">
        <v>15</v>
      </c>
    </row>
    <row r="260" spans="1:8" ht="409">
      <c r="A260" s="5">
        <v>190196604</v>
      </c>
      <c r="B260" s="5">
        <v>170265</v>
      </c>
      <c r="C260" s="5" t="s">
        <v>2418</v>
      </c>
      <c r="D260" s="1" t="s">
        <v>668</v>
      </c>
      <c r="E260" s="1" t="s">
        <v>669</v>
      </c>
      <c r="F260" s="1" t="s">
        <v>670</v>
      </c>
      <c r="G260" s="1" t="s">
        <v>2105</v>
      </c>
      <c r="H260" s="5">
        <v>1</v>
      </c>
    </row>
    <row r="261" spans="1:8" ht="364">
      <c r="A261" s="5">
        <v>189726219</v>
      </c>
      <c r="B261" s="5">
        <v>23501939</v>
      </c>
      <c r="C261" s="5" t="s">
        <v>2418</v>
      </c>
      <c r="D261" s="1" t="s">
        <v>671</v>
      </c>
      <c r="E261" s="1" t="s">
        <v>672</v>
      </c>
      <c r="H261" s="5">
        <v>0</v>
      </c>
    </row>
    <row r="262" spans="1:8" ht="409">
      <c r="A262" s="5">
        <v>189156716</v>
      </c>
      <c r="B262" s="5">
        <v>3696477</v>
      </c>
      <c r="C262" s="5" t="s">
        <v>2415</v>
      </c>
      <c r="D262" s="1" t="s">
        <v>673</v>
      </c>
      <c r="E262" s="2" t="s">
        <v>674</v>
      </c>
      <c r="F262" s="1" t="s">
        <v>675</v>
      </c>
      <c r="G262" s="1" t="s">
        <v>2106</v>
      </c>
      <c r="H262" s="5">
        <v>6</v>
      </c>
    </row>
    <row r="263" spans="1:8" ht="409">
      <c r="A263" s="5">
        <v>188259101</v>
      </c>
      <c r="B263" s="5">
        <v>517736</v>
      </c>
      <c r="C263" s="5" t="s">
        <v>2415</v>
      </c>
      <c r="D263" s="1" t="s">
        <v>676</v>
      </c>
      <c r="E263" s="1" t="s">
        <v>677</v>
      </c>
      <c r="F263" s="1" t="s">
        <v>678</v>
      </c>
      <c r="G263" s="1" t="s">
        <v>2107</v>
      </c>
      <c r="H263" s="5">
        <v>7</v>
      </c>
    </row>
    <row r="264" spans="1:8" ht="409">
      <c r="A264" s="5">
        <v>186774700</v>
      </c>
      <c r="B264" s="5">
        <v>8336157</v>
      </c>
      <c r="C264" s="5" t="s">
        <v>2415</v>
      </c>
      <c r="D264" s="1" t="s">
        <v>679</v>
      </c>
      <c r="E264" s="1" t="s">
        <v>680</v>
      </c>
      <c r="F264" s="1" t="s">
        <v>681</v>
      </c>
      <c r="G264" s="1" t="s">
        <v>2108</v>
      </c>
      <c r="H264" s="5">
        <v>69</v>
      </c>
    </row>
    <row r="265" spans="1:8" ht="112">
      <c r="A265" s="5">
        <v>186568248</v>
      </c>
      <c r="B265" s="5">
        <v>13315406</v>
      </c>
      <c r="C265" s="5" t="s">
        <v>2417</v>
      </c>
      <c r="D265" s="1" t="s">
        <v>682</v>
      </c>
      <c r="E265" s="1" t="s">
        <v>683</v>
      </c>
      <c r="H265" s="5">
        <v>0</v>
      </c>
    </row>
    <row r="266" spans="1:8" ht="409">
      <c r="A266" s="5">
        <v>186106775</v>
      </c>
      <c r="B266" s="5">
        <v>22487882</v>
      </c>
      <c r="C266" s="5" t="s">
        <v>2415</v>
      </c>
      <c r="D266" s="1" t="s">
        <v>684</v>
      </c>
      <c r="E266" s="1" t="s">
        <v>685</v>
      </c>
      <c r="F266" s="1" t="s">
        <v>686</v>
      </c>
      <c r="G266" s="1" t="s">
        <v>2109</v>
      </c>
      <c r="H266" s="5">
        <v>21</v>
      </c>
    </row>
    <row r="267" spans="1:8" ht="42">
      <c r="A267" s="5">
        <v>185694074</v>
      </c>
      <c r="B267" s="5">
        <v>13315406</v>
      </c>
      <c r="C267" s="5" t="s">
        <v>2414</v>
      </c>
      <c r="D267" s="1" t="s">
        <v>687</v>
      </c>
      <c r="E267" s="1" t="s">
        <v>688</v>
      </c>
      <c r="F267" s="1" t="s">
        <v>689</v>
      </c>
      <c r="G267" s="1" t="s">
        <v>1975</v>
      </c>
      <c r="H267" s="5">
        <v>1</v>
      </c>
    </row>
    <row r="268" spans="1:8" ht="409">
      <c r="A268" s="5">
        <v>185679750</v>
      </c>
      <c r="B268" s="5">
        <v>6901294</v>
      </c>
      <c r="C268" s="5" t="s">
        <v>2417</v>
      </c>
      <c r="D268" s="1" t="s">
        <v>690</v>
      </c>
      <c r="E268" s="1" t="s">
        <v>691</v>
      </c>
      <c r="H268" s="5">
        <v>0</v>
      </c>
    </row>
    <row r="269" spans="1:8">
      <c r="A269" s="5">
        <v>185464827</v>
      </c>
      <c r="B269" s="5">
        <v>170265</v>
      </c>
      <c r="C269" s="5" t="s">
        <v>2417</v>
      </c>
      <c r="D269" s="1" t="s">
        <v>692</v>
      </c>
      <c r="H269" s="5">
        <v>0</v>
      </c>
    </row>
    <row r="270" spans="1:8" ht="168">
      <c r="A270" s="5">
        <v>185398876</v>
      </c>
      <c r="B270" s="5">
        <v>13315406</v>
      </c>
      <c r="C270" s="5" t="s">
        <v>2415</v>
      </c>
      <c r="D270" s="1" t="s">
        <v>693</v>
      </c>
      <c r="F270" s="1" t="s">
        <v>694</v>
      </c>
      <c r="G270" s="1" t="s">
        <v>2110</v>
      </c>
      <c r="H270" s="5">
        <v>2</v>
      </c>
    </row>
    <row r="271" spans="1:8" ht="168">
      <c r="A271" s="5">
        <v>185392893</v>
      </c>
      <c r="B271" s="5">
        <v>13315406</v>
      </c>
      <c r="C271" s="5" t="s">
        <v>2429</v>
      </c>
      <c r="D271" s="1" t="s">
        <v>695</v>
      </c>
      <c r="E271" s="1" t="s">
        <v>696</v>
      </c>
      <c r="H271" s="5">
        <v>0</v>
      </c>
    </row>
    <row r="272" spans="1:8" ht="252">
      <c r="A272" s="5">
        <v>184241617</v>
      </c>
      <c r="B272" s="5">
        <v>170265</v>
      </c>
      <c r="C272" s="5" t="s">
        <v>2433</v>
      </c>
      <c r="D272" s="1" t="s">
        <v>697</v>
      </c>
      <c r="E272" s="1" t="s">
        <v>698</v>
      </c>
      <c r="F272" s="1" t="s">
        <v>699</v>
      </c>
      <c r="G272" s="1" t="s">
        <v>2111</v>
      </c>
      <c r="H272" s="5">
        <v>1</v>
      </c>
    </row>
    <row r="273" spans="1:8" ht="409">
      <c r="A273" s="5">
        <v>183475446</v>
      </c>
      <c r="B273" s="5">
        <v>986438</v>
      </c>
      <c r="C273" s="5" t="s">
        <v>2415</v>
      </c>
      <c r="D273" s="1" t="s">
        <v>700</v>
      </c>
      <c r="E273" s="1" t="s">
        <v>701</v>
      </c>
      <c r="F273" s="1" t="s">
        <v>702</v>
      </c>
      <c r="G273" s="1" t="s">
        <v>2112</v>
      </c>
      <c r="H273" s="5">
        <v>16</v>
      </c>
    </row>
    <row r="274" spans="1:8" ht="409">
      <c r="A274" s="5">
        <v>183430013</v>
      </c>
      <c r="B274" s="5">
        <v>170265</v>
      </c>
      <c r="C274" s="5" t="s">
        <v>2418</v>
      </c>
      <c r="D274" s="1" t="s">
        <v>703</v>
      </c>
      <c r="E274" s="1" t="s">
        <v>704</v>
      </c>
      <c r="F274" s="1" t="s">
        <v>705</v>
      </c>
      <c r="G274" s="1" t="s">
        <v>2113</v>
      </c>
      <c r="H274" s="5">
        <v>4</v>
      </c>
    </row>
    <row r="275" spans="1:8" ht="409">
      <c r="A275" s="5">
        <v>183269019</v>
      </c>
      <c r="B275" s="5">
        <v>986438</v>
      </c>
      <c r="C275" s="5" t="s">
        <v>2414</v>
      </c>
      <c r="D275" s="1" t="s">
        <v>706</v>
      </c>
      <c r="F275" s="1" t="s">
        <v>707</v>
      </c>
      <c r="G275" s="1" t="s">
        <v>2114</v>
      </c>
      <c r="H275" s="5">
        <v>4</v>
      </c>
    </row>
    <row r="276" spans="1:8" ht="28">
      <c r="A276" s="5">
        <v>182885319</v>
      </c>
      <c r="B276" s="5">
        <v>170265</v>
      </c>
      <c r="C276" s="5" t="s">
        <v>2414</v>
      </c>
      <c r="D276" s="1" t="s">
        <v>708</v>
      </c>
      <c r="E276" s="1" t="s">
        <v>709</v>
      </c>
      <c r="H276" s="5">
        <v>0</v>
      </c>
    </row>
    <row r="277" spans="1:8" ht="409">
      <c r="A277" s="5">
        <v>182821994</v>
      </c>
      <c r="B277" s="5">
        <v>21245789</v>
      </c>
      <c r="C277" s="5" t="s">
        <v>2415</v>
      </c>
      <c r="D277" s="1" t="s">
        <v>710</v>
      </c>
      <c r="E277" s="1" t="s">
        <v>711</v>
      </c>
      <c r="F277" s="1" t="s">
        <v>712</v>
      </c>
      <c r="G277" s="1" t="s">
        <v>2115</v>
      </c>
      <c r="H277" s="5">
        <v>2</v>
      </c>
    </row>
    <row r="278" spans="1:8" ht="350">
      <c r="A278" s="5">
        <v>182811800</v>
      </c>
      <c r="B278" s="5">
        <v>170265</v>
      </c>
      <c r="C278" s="5" t="s">
        <v>2415</v>
      </c>
      <c r="D278" s="1" t="s">
        <v>713</v>
      </c>
      <c r="E278" s="1" t="s">
        <v>714</v>
      </c>
      <c r="H278" s="5">
        <v>0</v>
      </c>
    </row>
    <row r="279" spans="1:8" ht="210">
      <c r="A279" s="5">
        <v>182718756</v>
      </c>
      <c r="B279" s="5">
        <v>13315406</v>
      </c>
      <c r="C279" s="5" t="s">
        <v>2417</v>
      </c>
      <c r="D279" s="1" t="s">
        <v>715</v>
      </c>
      <c r="E279" s="1" t="s">
        <v>716</v>
      </c>
      <c r="F279" s="1" t="s">
        <v>717</v>
      </c>
      <c r="G279" s="1" t="s">
        <v>2088</v>
      </c>
      <c r="H279" s="5">
        <v>2</v>
      </c>
    </row>
    <row r="280" spans="1:8" ht="409">
      <c r="A280" s="5">
        <v>181658305</v>
      </c>
      <c r="B280" s="5">
        <v>170265</v>
      </c>
      <c r="C280" s="5" t="s">
        <v>2428</v>
      </c>
      <c r="D280" s="1" t="s">
        <v>718</v>
      </c>
      <c r="E280" s="1" t="s">
        <v>719</v>
      </c>
      <c r="F280" s="1" t="s">
        <v>720</v>
      </c>
      <c r="G280" s="1" t="s">
        <v>1977</v>
      </c>
      <c r="H280" s="5">
        <v>1</v>
      </c>
    </row>
    <row r="281" spans="1:8" ht="154">
      <c r="A281" s="5">
        <v>181627836</v>
      </c>
      <c r="B281" s="5">
        <v>170265</v>
      </c>
      <c r="C281" s="5" t="s">
        <v>2428</v>
      </c>
      <c r="D281" s="1" t="s">
        <v>721</v>
      </c>
      <c r="F281" s="1" t="s">
        <v>722</v>
      </c>
      <c r="G281" s="1" t="s">
        <v>2097</v>
      </c>
      <c r="H281" s="5">
        <v>2</v>
      </c>
    </row>
    <row r="282" spans="1:8" ht="224">
      <c r="A282" s="5">
        <v>181468381</v>
      </c>
      <c r="B282" s="5">
        <v>170265</v>
      </c>
      <c r="C282" s="5" t="s">
        <v>2415</v>
      </c>
      <c r="D282" s="1" t="s">
        <v>723</v>
      </c>
      <c r="F282" s="1" t="s">
        <v>724</v>
      </c>
      <c r="G282" s="1" t="s">
        <v>2116</v>
      </c>
      <c r="H282" s="5">
        <v>2</v>
      </c>
    </row>
    <row r="283" spans="1:8" ht="409">
      <c r="A283" s="5">
        <v>181292614</v>
      </c>
      <c r="B283" s="5">
        <v>986438</v>
      </c>
      <c r="C283" s="5" t="s">
        <v>2418</v>
      </c>
      <c r="D283" s="1" t="s">
        <v>725</v>
      </c>
      <c r="E283" s="1" t="s">
        <v>726</v>
      </c>
      <c r="F283" s="1" t="s">
        <v>727</v>
      </c>
      <c r="G283" s="1" t="s">
        <v>2117</v>
      </c>
      <c r="H283" s="5">
        <v>4</v>
      </c>
    </row>
    <row r="284" spans="1:8" ht="70">
      <c r="A284" s="5">
        <v>181262500</v>
      </c>
      <c r="B284" s="5">
        <v>986438</v>
      </c>
      <c r="C284" s="5" t="s">
        <v>2418</v>
      </c>
      <c r="D284" s="1" t="s">
        <v>728</v>
      </c>
      <c r="E284" s="1" t="s">
        <v>729</v>
      </c>
      <c r="H284" s="5">
        <v>0</v>
      </c>
    </row>
    <row r="285" spans="1:8" ht="154">
      <c r="A285" s="5">
        <v>181250600</v>
      </c>
      <c r="B285" s="5">
        <v>986438</v>
      </c>
      <c r="C285" s="5" t="s">
        <v>2418</v>
      </c>
      <c r="D285" s="1" t="s">
        <v>730</v>
      </c>
      <c r="E285" s="1" t="s">
        <v>731</v>
      </c>
      <c r="H285" s="5">
        <v>0</v>
      </c>
    </row>
    <row r="286" spans="1:8" ht="409">
      <c r="A286" s="5">
        <v>181212910</v>
      </c>
      <c r="B286" s="5">
        <v>986438</v>
      </c>
      <c r="C286" s="5" t="s">
        <v>2415</v>
      </c>
      <c r="D286" s="1" t="s">
        <v>732</v>
      </c>
      <c r="E286" s="1" t="s">
        <v>733</v>
      </c>
      <c r="F286" s="1" t="s">
        <v>734</v>
      </c>
      <c r="G286" s="1" t="s">
        <v>2118</v>
      </c>
      <c r="H286" s="5">
        <v>39</v>
      </c>
    </row>
    <row r="287" spans="1:8" ht="409">
      <c r="A287" s="5">
        <v>181203227</v>
      </c>
      <c r="B287" s="5">
        <v>170265</v>
      </c>
      <c r="C287" s="5" t="s">
        <v>2418</v>
      </c>
      <c r="D287" s="1" t="s">
        <v>735</v>
      </c>
      <c r="E287" s="1" t="s">
        <v>736</v>
      </c>
      <c r="F287" s="1" t="s">
        <v>737</v>
      </c>
      <c r="G287" s="1" t="s">
        <v>2119</v>
      </c>
      <c r="H287" s="5">
        <v>14</v>
      </c>
    </row>
    <row r="288" spans="1:8" ht="409">
      <c r="A288" s="5">
        <v>181185587</v>
      </c>
      <c r="B288" s="5">
        <v>170265</v>
      </c>
      <c r="C288" s="5" t="s">
        <v>2415</v>
      </c>
      <c r="D288" s="1" t="s">
        <v>738</v>
      </c>
      <c r="E288" s="1" t="s">
        <v>739</v>
      </c>
      <c r="F288" s="1" t="s">
        <v>740</v>
      </c>
      <c r="G288" s="1" t="s">
        <v>2120</v>
      </c>
      <c r="H288" s="5">
        <v>9</v>
      </c>
    </row>
    <row r="289" spans="1:8" ht="409">
      <c r="A289" s="5">
        <v>181048492</v>
      </c>
      <c r="B289" s="5">
        <v>2173174</v>
      </c>
      <c r="C289" s="5" t="s">
        <v>2418</v>
      </c>
      <c r="D289" s="1" t="s">
        <v>741</v>
      </c>
      <c r="E289" s="1" t="s">
        <v>742</v>
      </c>
      <c r="F289" s="1" t="s">
        <v>743</v>
      </c>
      <c r="G289" s="1" t="s">
        <v>2121</v>
      </c>
      <c r="H289" s="5">
        <v>3</v>
      </c>
    </row>
    <row r="290" spans="1:8" ht="210">
      <c r="A290" s="5">
        <v>180838750</v>
      </c>
      <c r="B290" s="5">
        <v>16267789</v>
      </c>
      <c r="C290" s="5" t="s">
        <v>2418</v>
      </c>
      <c r="D290" s="1" t="s">
        <v>744</v>
      </c>
      <c r="E290" s="1" t="s">
        <v>745</v>
      </c>
      <c r="F290" s="1" t="s">
        <v>746</v>
      </c>
      <c r="G290" s="1" t="s">
        <v>2122</v>
      </c>
      <c r="H290" s="5">
        <v>1</v>
      </c>
    </row>
    <row r="291" spans="1:8" ht="409">
      <c r="A291" s="5">
        <v>179991245</v>
      </c>
      <c r="B291" s="5">
        <v>20768252</v>
      </c>
      <c r="C291" s="5" t="s">
        <v>2428</v>
      </c>
      <c r="D291" s="1" t="s">
        <v>747</v>
      </c>
      <c r="E291" s="1" t="s">
        <v>748</v>
      </c>
      <c r="F291" s="1" t="s">
        <v>749</v>
      </c>
      <c r="G291" s="1" t="s">
        <v>2123</v>
      </c>
      <c r="H291" s="5">
        <v>2</v>
      </c>
    </row>
    <row r="292" spans="1:8" ht="28">
      <c r="A292" s="5">
        <v>179176281</v>
      </c>
      <c r="B292" s="5">
        <v>2728945</v>
      </c>
      <c r="C292" s="5" t="s">
        <v>2415</v>
      </c>
      <c r="D292" s="1" t="s">
        <v>750</v>
      </c>
      <c r="E292" s="1" t="s">
        <v>751</v>
      </c>
      <c r="H292" s="5">
        <v>0</v>
      </c>
    </row>
    <row r="293" spans="1:8" ht="409">
      <c r="A293" s="5">
        <v>179093994</v>
      </c>
      <c r="B293" s="5">
        <v>387325</v>
      </c>
      <c r="C293" s="5" t="s">
        <v>2415</v>
      </c>
      <c r="D293" s="1" t="s">
        <v>752</v>
      </c>
      <c r="E293" s="1" t="s">
        <v>753</v>
      </c>
      <c r="F293" s="1" t="s">
        <v>754</v>
      </c>
      <c r="G293" s="1" t="s">
        <v>2124</v>
      </c>
      <c r="H293" s="5">
        <v>13</v>
      </c>
    </row>
    <row r="294" spans="1:8" ht="409">
      <c r="A294" s="5">
        <v>178923469</v>
      </c>
      <c r="B294" s="5">
        <v>3652901</v>
      </c>
      <c r="C294" s="5" t="s">
        <v>2418</v>
      </c>
      <c r="D294" s="1" t="s">
        <v>755</v>
      </c>
      <c r="E294" s="1" t="s">
        <v>756</v>
      </c>
      <c r="F294" s="1" t="s">
        <v>757</v>
      </c>
      <c r="G294" s="1" t="s">
        <v>2125</v>
      </c>
      <c r="H294" s="5">
        <v>15</v>
      </c>
    </row>
    <row r="295" spans="1:8" ht="56">
      <c r="A295" s="5">
        <v>178378391</v>
      </c>
      <c r="B295" s="5">
        <v>798800</v>
      </c>
      <c r="C295" s="5" t="s">
        <v>2415</v>
      </c>
      <c r="D295" s="1" t="s">
        <v>758</v>
      </c>
      <c r="E295" s="2" t="s">
        <v>759</v>
      </c>
      <c r="H295" s="5">
        <v>0</v>
      </c>
    </row>
    <row r="296" spans="1:8" ht="409">
      <c r="A296" s="5">
        <v>177820349</v>
      </c>
      <c r="B296" s="5">
        <v>170265</v>
      </c>
      <c r="C296" s="5" t="s">
        <v>2415</v>
      </c>
      <c r="D296" s="1" t="s">
        <v>760</v>
      </c>
      <c r="E296" s="1" t="s">
        <v>761</v>
      </c>
      <c r="F296" s="1" t="s">
        <v>762</v>
      </c>
      <c r="G296" s="1" t="s">
        <v>2126</v>
      </c>
      <c r="H296" s="5">
        <v>7</v>
      </c>
    </row>
    <row r="297" spans="1:8" ht="28">
      <c r="A297" s="5">
        <v>177593047</v>
      </c>
      <c r="B297" s="5">
        <v>521867</v>
      </c>
      <c r="C297" s="5" t="s">
        <v>2414</v>
      </c>
      <c r="D297" s="1" t="s">
        <v>763</v>
      </c>
      <c r="H297" s="5">
        <v>0</v>
      </c>
    </row>
    <row r="298" spans="1:8" ht="409">
      <c r="A298" s="5">
        <v>176999849</v>
      </c>
      <c r="B298" s="5">
        <v>150670</v>
      </c>
      <c r="C298" s="5" t="s">
        <v>2418</v>
      </c>
      <c r="D298" s="1" t="s">
        <v>764</v>
      </c>
      <c r="E298" s="1" t="s">
        <v>765</v>
      </c>
      <c r="F298" s="1" t="s">
        <v>766</v>
      </c>
      <c r="G298" s="1" t="s">
        <v>2127</v>
      </c>
      <c r="H298" s="5">
        <v>18</v>
      </c>
    </row>
    <row r="299" spans="1:8" ht="409">
      <c r="A299" s="5">
        <v>176912943</v>
      </c>
      <c r="B299" s="5">
        <v>1056637</v>
      </c>
      <c r="C299" s="5" t="s">
        <v>2415</v>
      </c>
      <c r="D299" s="2" t="s">
        <v>767</v>
      </c>
      <c r="E299" s="1" t="s">
        <v>768</v>
      </c>
      <c r="F299" s="1" t="s">
        <v>769</v>
      </c>
      <c r="G299" s="1" t="s">
        <v>2128</v>
      </c>
      <c r="H299" s="5">
        <v>9</v>
      </c>
    </row>
    <row r="300" spans="1:8" ht="294">
      <c r="A300" s="5">
        <v>176911778</v>
      </c>
      <c r="B300" s="5">
        <v>1056637</v>
      </c>
      <c r="C300" s="5" t="s">
        <v>2414</v>
      </c>
      <c r="D300" s="2" t="s">
        <v>770</v>
      </c>
      <c r="E300" s="1" t="s">
        <v>771</v>
      </c>
      <c r="F300" s="1" t="s">
        <v>772</v>
      </c>
      <c r="G300" s="1" t="s">
        <v>2129</v>
      </c>
      <c r="H300" s="5">
        <v>2</v>
      </c>
    </row>
    <row r="301" spans="1:8" ht="409">
      <c r="A301" s="5">
        <v>176910500</v>
      </c>
      <c r="B301" s="5">
        <v>1056637</v>
      </c>
      <c r="C301" s="5" t="s">
        <v>2418</v>
      </c>
      <c r="D301" s="2" t="s">
        <v>773</v>
      </c>
      <c r="E301" s="1" t="s">
        <v>774</v>
      </c>
      <c r="F301" s="1" t="s">
        <v>775</v>
      </c>
      <c r="G301" s="1" t="s">
        <v>1975</v>
      </c>
      <c r="H301" s="5">
        <v>1</v>
      </c>
    </row>
    <row r="302" spans="1:8" ht="28">
      <c r="A302" s="5">
        <v>176910216</v>
      </c>
      <c r="B302" s="5">
        <v>13315406</v>
      </c>
      <c r="C302" s="5" t="s">
        <v>2414</v>
      </c>
      <c r="D302" s="1" t="s">
        <v>776</v>
      </c>
      <c r="E302" s="1" t="s">
        <v>777</v>
      </c>
      <c r="H302" s="5">
        <v>0</v>
      </c>
    </row>
    <row r="303" spans="1:8" ht="70">
      <c r="A303" s="5">
        <v>176909232</v>
      </c>
      <c r="B303" s="5">
        <v>1056637</v>
      </c>
      <c r="C303" s="5" t="s">
        <v>2418</v>
      </c>
      <c r="D303" s="1" t="s">
        <v>778</v>
      </c>
      <c r="E303" s="1" t="s">
        <v>779</v>
      </c>
      <c r="H303" s="5">
        <v>0</v>
      </c>
    </row>
    <row r="304" spans="1:8" ht="409">
      <c r="A304" s="5">
        <v>176878684</v>
      </c>
      <c r="B304" s="5">
        <v>2728945</v>
      </c>
      <c r="C304" s="5" t="s">
        <v>2418</v>
      </c>
      <c r="D304" s="1" t="s">
        <v>780</v>
      </c>
      <c r="E304" s="1" t="s">
        <v>781</v>
      </c>
      <c r="H304" s="5">
        <v>0</v>
      </c>
    </row>
    <row r="305" spans="1:8" ht="409">
      <c r="A305" s="5">
        <v>176629233</v>
      </c>
      <c r="B305" s="5">
        <v>1651447</v>
      </c>
      <c r="C305" s="5" t="s">
        <v>2433</v>
      </c>
      <c r="D305" s="1" t="s">
        <v>782</v>
      </c>
      <c r="E305" s="1" t="s">
        <v>783</v>
      </c>
      <c r="F305" s="1" t="s">
        <v>784</v>
      </c>
      <c r="G305" s="1" t="s">
        <v>2130</v>
      </c>
      <c r="H305" s="5">
        <v>2</v>
      </c>
    </row>
    <row r="306" spans="1:8" ht="409">
      <c r="A306" s="5">
        <v>176480629</v>
      </c>
      <c r="B306" s="5">
        <v>6901294</v>
      </c>
      <c r="C306" s="5" t="s">
        <v>2414</v>
      </c>
      <c r="D306" s="1" t="s">
        <v>785</v>
      </c>
      <c r="E306" s="1" t="s">
        <v>786</v>
      </c>
      <c r="F306" s="1" t="s">
        <v>787</v>
      </c>
      <c r="G306" s="1" t="s">
        <v>2131</v>
      </c>
      <c r="H306" s="5">
        <v>7</v>
      </c>
    </row>
    <row r="307" spans="1:8" ht="409">
      <c r="A307" s="5">
        <v>176013805</v>
      </c>
      <c r="B307" s="5">
        <v>986438</v>
      </c>
      <c r="C307" s="5" t="s">
        <v>2418</v>
      </c>
      <c r="D307" s="1" t="s">
        <v>788</v>
      </c>
      <c r="E307" s="1" t="s">
        <v>789</v>
      </c>
      <c r="F307" s="1" t="s">
        <v>790</v>
      </c>
      <c r="G307" s="1" t="s">
        <v>2132</v>
      </c>
      <c r="H307" s="5">
        <v>4</v>
      </c>
    </row>
    <row r="308" spans="1:8" ht="409">
      <c r="A308" s="5">
        <v>175998798</v>
      </c>
      <c r="B308" s="5">
        <v>2000473</v>
      </c>
      <c r="C308" s="5" t="s">
        <v>2418</v>
      </c>
      <c r="D308" s="1" t="s">
        <v>791</v>
      </c>
      <c r="E308" s="1" t="s">
        <v>792</v>
      </c>
      <c r="F308" s="1" t="s">
        <v>793</v>
      </c>
      <c r="G308" s="1" t="s">
        <v>2133</v>
      </c>
      <c r="H308" s="5">
        <v>7</v>
      </c>
    </row>
    <row r="309" spans="1:8" ht="409">
      <c r="A309" s="5">
        <v>175630496</v>
      </c>
      <c r="B309" s="5">
        <v>13315406</v>
      </c>
      <c r="C309" s="5" t="s">
        <v>2414</v>
      </c>
      <c r="D309" s="1" t="s">
        <v>794</v>
      </c>
      <c r="E309" s="1" t="s">
        <v>795</v>
      </c>
      <c r="F309" s="1" t="s">
        <v>796</v>
      </c>
      <c r="G309" s="1" t="s">
        <v>2134</v>
      </c>
      <c r="H309" s="5">
        <v>7</v>
      </c>
    </row>
    <row r="310" spans="1:8" ht="84">
      <c r="A310" s="5">
        <v>175523136</v>
      </c>
      <c r="B310" s="5">
        <v>170265</v>
      </c>
      <c r="C310" s="5" t="s">
        <v>2417</v>
      </c>
      <c r="D310" s="1" t="s">
        <v>797</v>
      </c>
      <c r="E310" s="2" t="s">
        <v>798</v>
      </c>
      <c r="H310" s="5">
        <v>0</v>
      </c>
    </row>
    <row r="311" spans="1:8" ht="409">
      <c r="A311" s="5">
        <v>175481944</v>
      </c>
      <c r="B311" s="5">
        <v>1135542</v>
      </c>
      <c r="C311" s="5" t="s">
        <v>2414</v>
      </c>
      <c r="D311" s="1" t="s">
        <v>799</v>
      </c>
      <c r="E311" s="1" t="s">
        <v>800</v>
      </c>
      <c r="F311" s="1" t="s">
        <v>801</v>
      </c>
      <c r="G311" s="1" t="s">
        <v>2135</v>
      </c>
      <c r="H311" s="5">
        <v>3</v>
      </c>
    </row>
    <row r="312" spans="1:8" ht="409">
      <c r="A312" s="5">
        <v>175116620</v>
      </c>
      <c r="B312" s="5">
        <v>986438</v>
      </c>
      <c r="C312" s="5" t="s">
        <v>2417</v>
      </c>
      <c r="D312" s="1" t="s">
        <v>802</v>
      </c>
      <c r="E312" s="1" t="s">
        <v>803</v>
      </c>
      <c r="F312" s="1" t="s">
        <v>804</v>
      </c>
      <c r="G312" s="1" t="s">
        <v>2009</v>
      </c>
      <c r="H312" s="5">
        <v>1</v>
      </c>
    </row>
    <row r="313" spans="1:8" ht="98">
      <c r="A313" s="5">
        <v>175065827</v>
      </c>
      <c r="B313" s="5">
        <v>13315406</v>
      </c>
      <c r="C313" s="5" t="s">
        <v>2416</v>
      </c>
      <c r="D313" s="1" t="s">
        <v>805</v>
      </c>
      <c r="E313" s="1" t="s">
        <v>806</v>
      </c>
      <c r="H313" s="5">
        <v>0</v>
      </c>
    </row>
    <row r="314" spans="1:8" ht="70">
      <c r="A314" s="5">
        <v>175017574</v>
      </c>
      <c r="B314" s="5">
        <v>2728945</v>
      </c>
      <c r="C314" s="5" t="s">
        <v>2414</v>
      </c>
      <c r="D314" s="1" t="s">
        <v>807</v>
      </c>
      <c r="E314" s="1" t="s">
        <v>808</v>
      </c>
      <c r="F314" s="1" t="s">
        <v>809</v>
      </c>
      <c r="G314" s="1" t="s">
        <v>2009</v>
      </c>
      <c r="H314" s="5">
        <v>1</v>
      </c>
    </row>
    <row r="315" spans="1:8" ht="224">
      <c r="A315" s="5">
        <v>174729449</v>
      </c>
      <c r="B315" s="5">
        <v>170265</v>
      </c>
      <c r="C315" s="5" t="s">
        <v>2417</v>
      </c>
      <c r="D315" s="1" t="s">
        <v>810</v>
      </c>
      <c r="E315" s="1" t="s">
        <v>811</v>
      </c>
      <c r="F315" s="1" t="s">
        <v>812</v>
      </c>
      <c r="G315" s="1" t="s">
        <v>1975</v>
      </c>
      <c r="H315" s="5">
        <v>1</v>
      </c>
    </row>
    <row r="316" spans="1:8" ht="378">
      <c r="A316" s="5">
        <v>174723932</v>
      </c>
      <c r="B316" s="5">
        <v>170265</v>
      </c>
      <c r="C316" s="5" t="s">
        <v>2418</v>
      </c>
      <c r="D316" s="1" t="s">
        <v>813</v>
      </c>
      <c r="E316" s="1" t="s">
        <v>814</v>
      </c>
      <c r="H316" s="5">
        <v>0</v>
      </c>
    </row>
    <row r="317" spans="1:8" ht="409">
      <c r="A317" s="5">
        <v>174659176</v>
      </c>
      <c r="B317" s="5">
        <v>986438</v>
      </c>
      <c r="C317" s="5" t="s">
        <v>2418</v>
      </c>
      <c r="D317" s="1" t="s">
        <v>815</v>
      </c>
      <c r="E317" s="1" t="s">
        <v>816</v>
      </c>
      <c r="F317" s="1" t="s">
        <v>817</v>
      </c>
      <c r="G317" s="1" t="s">
        <v>2136</v>
      </c>
      <c r="H317" s="5">
        <v>6</v>
      </c>
    </row>
    <row r="318" spans="1:8" ht="409">
      <c r="A318" s="5">
        <v>174633514</v>
      </c>
      <c r="B318" s="5">
        <v>170265</v>
      </c>
      <c r="C318" s="5" t="s">
        <v>2417</v>
      </c>
      <c r="D318" s="1" t="s">
        <v>818</v>
      </c>
      <c r="E318" s="1" t="s">
        <v>819</v>
      </c>
      <c r="F318" s="1" t="s">
        <v>820</v>
      </c>
      <c r="G318" s="1" t="s">
        <v>2137</v>
      </c>
      <c r="H318" s="5">
        <v>7</v>
      </c>
    </row>
    <row r="319" spans="1:8" ht="409">
      <c r="A319" s="5">
        <v>174548636</v>
      </c>
      <c r="B319" s="5">
        <v>986438</v>
      </c>
      <c r="C319" s="5" t="s">
        <v>2415</v>
      </c>
      <c r="D319" s="1" t="s">
        <v>821</v>
      </c>
      <c r="E319" s="1" t="s">
        <v>822</v>
      </c>
      <c r="F319" s="1" t="s">
        <v>823</v>
      </c>
      <c r="G319" s="1" t="s">
        <v>2138</v>
      </c>
      <c r="H319" s="5">
        <v>7</v>
      </c>
    </row>
    <row r="320" spans="1:8" ht="336">
      <c r="A320" s="5">
        <v>174243531</v>
      </c>
      <c r="B320" s="5">
        <v>16411857</v>
      </c>
      <c r="C320" s="5" t="s">
        <v>2416</v>
      </c>
      <c r="D320" s="1" t="s">
        <v>824</v>
      </c>
      <c r="E320" s="1" t="s">
        <v>825</v>
      </c>
      <c r="F320" s="1" t="s">
        <v>826</v>
      </c>
      <c r="G320" s="1" t="s">
        <v>1975</v>
      </c>
      <c r="H320" s="5">
        <v>1</v>
      </c>
    </row>
    <row r="321" spans="1:8" ht="409">
      <c r="A321" s="5">
        <v>173846986</v>
      </c>
      <c r="B321" s="5">
        <v>21245789</v>
      </c>
      <c r="C321" s="5" t="s">
        <v>2415</v>
      </c>
      <c r="D321" s="1" t="s">
        <v>827</v>
      </c>
      <c r="E321" s="1" t="s">
        <v>828</v>
      </c>
      <c r="F321" s="1" t="s">
        <v>829</v>
      </c>
      <c r="G321" s="1" t="s">
        <v>2139</v>
      </c>
      <c r="H321" s="5">
        <v>5</v>
      </c>
    </row>
    <row r="322" spans="1:8" ht="409">
      <c r="A322" s="5">
        <v>173406174</v>
      </c>
      <c r="B322" s="5">
        <v>170265</v>
      </c>
      <c r="C322" s="5" t="s">
        <v>2417</v>
      </c>
      <c r="D322" s="1" t="s">
        <v>830</v>
      </c>
      <c r="E322" s="1" t="s">
        <v>831</v>
      </c>
      <c r="F322" s="1" t="s">
        <v>832</v>
      </c>
      <c r="G322" s="1" t="s">
        <v>2140</v>
      </c>
      <c r="H322" s="5">
        <v>8</v>
      </c>
    </row>
    <row r="323" spans="1:8" ht="409">
      <c r="A323" s="5">
        <v>173342345</v>
      </c>
      <c r="B323" s="5">
        <v>986438</v>
      </c>
      <c r="C323" s="5" t="s">
        <v>2415</v>
      </c>
      <c r="D323" s="1" t="s">
        <v>833</v>
      </c>
      <c r="E323" s="1" t="s">
        <v>834</v>
      </c>
      <c r="F323" s="1" t="s">
        <v>835</v>
      </c>
      <c r="G323" s="1" t="s">
        <v>2141</v>
      </c>
      <c r="H323" s="5">
        <v>5</v>
      </c>
    </row>
    <row r="324" spans="1:8" ht="98">
      <c r="A324" s="5">
        <v>173214656</v>
      </c>
      <c r="B324" s="5">
        <v>13315406</v>
      </c>
      <c r="C324" s="5" t="s">
        <v>2433</v>
      </c>
      <c r="D324" s="1" t="s">
        <v>836</v>
      </c>
      <c r="E324" s="1" t="s">
        <v>837</v>
      </c>
      <c r="F324" s="1" t="s">
        <v>838</v>
      </c>
      <c r="G324" s="1" t="s">
        <v>2009</v>
      </c>
      <c r="H324" s="5">
        <v>1</v>
      </c>
    </row>
    <row r="325" spans="1:8" ht="409">
      <c r="A325" s="5">
        <v>173015921</v>
      </c>
      <c r="B325" s="5">
        <v>6901294</v>
      </c>
      <c r="C325" s="5" t="s">
        <v>2418</v>
      </c>
      <c r="D325" s="1" t="s">
        <v>839</v>
      </c>
      <c r="E325" s="1" t="s">
        <v>840</v>
      </c>
      <c r="F325" s="1" t="s">
        <v>841</v>
      </c>
      <c r="G325" s="1" t="s">
        <v>2142</v>
      </c>
      <c r="H325" s="5">
        <v>13</v>
      </c>
    </row>
    <row r="326" spans="1:8" ht="409">
      <c r="A326" s="5">
        <v>172741689</v>
      </c>
      <c r="B326" s="5">
        <v>3837</v>
      </c>
      <c r="C326" s="5" t="s">
        <v>2428</v>
      </c>
      <c r="D326" s="1" t="s">
        <v>842</v>
      </c>
      <c r="E326" s="1" t="s">
        <v>843</v>
      </c>
      <c r="F326" s="1" t="s">
        <v>844</v>
      </c>
      <c r="G326" s="1" t="s">
        <v>2143</v>
      </c>
      <c r="H326" s="5">
        <v>10</v>
      </c>
    </row>
    <row r="327" spans="1:8" ht="409">
      <c r="A327" s="5">
        <v>172381579</v>
      </c>
      <c r="B327" s="5">
        <v>671238</v>
      </c>
      <c r="C327" s="5" t="s">
        <v>2434</v>
      </c>
      <c r="D327" s="1" t="s">
        <v>845</v>
      </c>
      <c r="E327" s="1" t="s">
        <v>846</v>
      </c>
      <c r="F327" s="1" t="s">
        <v>847</v>
      </c>
      <c r="G327" s="1" t="s">
        <v>2144</v>
      </c>
      <c r="H327" s="5">
        <v>15</v>
      </c>
    </row>
    <row r="328" spans="1:8" ht="409">
      <c r="A328" s="5">
        <v>172334167</v>
      </c>
      <c r="B328" s="5">
        <v>170265</v>
      </c>
      <c r="C328" s="5" t="s">
        <v>2415</v>
      </c>
      <c r="D328" s="1" t="s">
        <v>848</v>
      </c>
      <c r="E328" s="1" t="s">
        <v>849</v>
      </c>
      <c r="F328" s="1" t="s">
        <v>850</v>
      </c>
      <c r="G328" s="1" t="s">
        <v>2145</v>
      </c>
      <c r="H328" s="5">
        <v>3</v>
      </c>
    </row>
    <row r="329" spans="1:8" ht="409">
      <c r="A329" s="5">
        <v>171922612</v>
      </c>
      <c r="B329" s="5">
        <v>170265</v>
      </c>
      <c r="C329" s="5" t="s">
        <v>2418</v>
      </c>
      <c r="D329" s="1" t="s">
        <v>851</v>
      </c>
      <c r="E329" s="1" t="s">
        <v>852</v>
      </c>
      <c r="F329" s="1" t="s">
        <v>853</v>
      </c>
      <c r="G329" s="1" t="s">
        <v>2146</v>
      </c>
      <c r="H329" s="5">
        <v>3</v>
      </c>
    </row>
    <row r="330" spans="1:8" ht="409">
      <c r="A330" s="5">
        <v>171916522</v>
      </c>
      <c r="B330" s="5">
        <v>170265</v>
      </c>
      <c r="C330" s="5" t="s">
        <v>2429</v>
      </c>
      <c r="D330" s="1" t="s">
        <v>854</v>
      </c>
      <c r="E330" s="1" t="s">
        <v>855</v>
      </c>
      <c r="F330" s="1" t="s">
        <v>856</v>
      </c>
      <c r="G330" s="1" t="s">
        <v>2147</v>
      </c>
      <c r="H330" s="5">
        <v>3</v>
      </c>
    </row>
    <row r="331" spans="1:8" ht="409">
      <c r="A331" s="5">
        <v>171853357</v>
      </c>
      <c r="B331" s="5">
        <v>11330577</v>
      </c>
      <c r="C331" s="5" t="s">
        <v>2418</v>
      </c>
      <c r="D331" s="1" t="s">
        <v>857</v>
      </c>
      <c r="E331" s="1" t="s">
        <v>858</v>
      </c>
      <c r="F331" s="1" t="s">
        <v>859</v>
      </c>
      <c r="G331" s="1" t="s">
        <v>2148</v>
      </c>
      <c r="H331" s="5">
        <v>3</v>
      </c>
    </row>
    <row r="332" spans="1:8" ht="409">
      <c r="A332" s="5">
        <v>171270252</v>
      </c>
      <c r="B332" s="5">
        <v>1728037</v>
      </c>
      <c r="C332" s="5" t="s">
        <v>2418</v>
      </c>
      <c r="D332" s="1" t="s">
        <v>860</v>
      </c>
      <c r="E332" s="1" t="s">
        <v>861</v>
      </c>
      <c r="F332" s="1" t="s">
        <v>862</v>
      </c>
      <c r="G332" s="1" t="s">
        <v>2149</v>
      </c>
      <c r="H332" s="5">
        <v>8</v>
      </c>
    </row>
    <row r="333" spans="1:8" ht="409">
      <c r="A333" s="5">
        <v>171267494</v>
      </c>
      <c r="B333" s="5">
        <v>1728037</v>
      </c>
      <c r="C333" s="5" t="s">
        <v>2415</v>
      </c>
      <c r="D333" s="1" t="s">
        <v>863</v>
      </c>
      <c r="E333" s="1" t="s">
        <v>864</v>
      </c>
      <c r="F333" s="1" t="s">
        <v>865</v>
      </c>
      <c r="G333" s="1" t="s">
        <v>2150</v>
      </c>
      <c r="H333" s="5">
        <v>16</v>
      </c>
    </row>
    <row r="334" spans="1:8" ht="409">
      <c r="A334" s="5">
        <v>171238491</v>
      </c>
      <c r="B334" s="5">
        <v>6901294</v>
      </c>
      <c r="C334" s="5" t="s">
        <v>2434</v>
      </c>
      <c r="D334" s="1" t="s">
        <v>866</v>
      </c>
      <c r="E334" s="1" t="s">
        <v>867</v>
      </c>
      <c r="F334" s="1" t="s">
        <v>868</v>
      </c>
      <c r="G334" s="1" t="s">
        <v>2151</v>
      </c>
      <c r="H334" s="5">
        <v>1</v>
      </c>
    </row>
    <row r="335" spans="1:8" ht="168">
      <c r="A335" s="5">
        <v>171207857</v>
      </c>
      <c r="B335" s="5">
        <v>3696477</v>
      </c>
      <c r="C335" s="5" t="s">
        <v>2415</v>
      </c>
      <c r="D335" s="1" t="s">
        <v>869</v>
      </c>
      <c r="E335" s="1" t="s">
        <v>870</v>
      </c>
      <c r="F335" s="1" t="s">
        <v>871</v>
      </c>
      <c r="G335" s="1" t="s">
        <v>2152</v>
      </c>
      <c r="H335" s="5">
        <v>1</v>
      </c>
    </row>
    <row r="336" spans="1:8" ht="409">
      <c r="A336" s="5">
        <v>171181606</v>
      </c>
      <c r="B336" s="5">
        <v>34682</v>
      </c>
      <c r="C336" s="5" t="s">
        <v>2414</v>
      </c>
      <c r="D336" s="1" t="s">
        <v>872</v>
      </c>
      <c r="E336" s="1" t="s">
        <v>873</v>
      </c>
      <c r="F336" s="1" t="s">
        <v>874</v>
      </c>
      <c r="G336" s="1" t="s">
        <v>2153</v>
      </c>
      <c r="H336" s="5">
        <v>33</v>
      </c>
    </row>
    <row r="337" spans="1:8" ht="42">
      <c r="A337" s="5">
        <v>171072973</v>
      </c>
      <c r="B337" s="5">
        <v>3696477</v>
      </c>
      <c r="C337" s="5" t="s">
        <v>2415</v>
      </c>
      <c r="D337" s="1" t="s">
        <v>875</v>
      </c>
      <c r="E337" s="1" t="s">
        <v>876</v>
      </c>
      <c r="H337" s="5">
        <v>0</v>
      </c>
    </row>
    <row r="338" spans="1:8" ht="409">
      <c r="A338" s="5">
        <v>171056295</v>
      </c>
      <c r="B338" s="5">
        <v>170265</v>
      </c>
      <c r="C338" s="5" t="s">
        <v>2432</v>
      </c>
      <c r="D338" s="1" t="s">
        <v>877</v>
      </c>
      <c r="E338" s="2" t="s">
        <v>878</v>
      </c>
      <c r="F338" s="1" t="s">
        <v>879</v>
      </c>
      <c r="G338" s="1" t="s">
        <v>2154</v>
      </c>
      <c r="H338" s="5">
        <v>2</v>
      </c>
    </row>
    <row r="339" spans="1:8" ht="409">
      <c r="A339" s="5">
        <v>170913420</v>
      </c>
      <c r="B339" s="5">
        <v>6901294</v>
      </c>
      <c r="C339" s="5" t="s">
        <v>2428</v>
      </c>
      <c r="D339" s="1" t="s">
        <v>880</v>
      </c>
      <c r="E339" s="1" t="s">
        <v>881</v>
      </c>
      <c r="F339" s="1" t="s">
        <v>882</v>
      </c>
      <c r="G339" s="1" t="s">
        <v>2155</v>
      </c>
      <c r="H339" s="5">
        <v>4</v>
      </c>
    </row>
    <row r="340" spans="1:8" ht="280">
      <c r="A340" s="5">
        <v>170862147</v>
      </c>
      <c r="B340" s="5">
        <v>986438</v>
      </c>
      <c r="C340" s="5" t="s">
        <v>2418</v>
      </c>
      <c r="D340" s="1" t="s">
        <v>883</v>
      </c>
      <c r="E340" s="1" t="s">
        <v>884</v>
      </c>
      <c r="F340" s="1" t="s">
        <v>885</v>
      </c>
      <c r="G340" s="1" t="s">
        <v>2009</v>
      </c>
      <c r="H340" s="5">
        <v>1</v>
      </c>
    </row>
    <row r="341" spans="1:8" ht="28">
      <c r="A341" s="5">
        <v>170839217</v>
      </c>
      <c r="B341" s="5">
        <v>13315406</v>
      </c>
      <c r="C341" s="5" t="s">
        <v>2415</v>
      </c>
      <c r="D341" s="1" t="s">
        <v>886</v>
      </c>
      <c r="E341" s="1" t="s">
        <v>887</v>
      </c>
      <c r="H341" s="5">
        <v>0</v>
      </c>
    </row>
    <row r="342" spans="1:8" ht="409">
      <c r="A342" s="5">
        <v>170479990</v>
      </c>
      <c r="B342" s="5">
        <v>170265</v>
      </c>
      <c r="C342" s="5" t="s">
        <v>2414</v>
      </c>
      <c r="D342" s="1" t="s">
        <v>888</v>
      </c>
      <c r="E342" s="1" t="s">
        <v>889</v>
      </c>
      <c r="F342" s="1" t="s">
        <v>890</v>
      </c>
      <c r="G342" s="1" t="s">
        <v>2156</v>
      </c>
      <c r="H342" s="5">
        <v>27</v>
      </c>
    </row>
    <row r="343" spans="1:8" ht="409">
      <c r="A343" s="5">
        <v>170467875</v>
      </c>
      <c r="B343" s="5">
        <v>170265</v>
      </c>
      <c r="C343" s="5" t="s">
        <v>2414</v>
      </c>
      <c r="D343" s="1" t="s">
        <v>891</v>
      </c>
      <c r="E343" s="1" t="s">
        <v>892</v>
      </c>
      <c r="F343" s="1" t="s">
        <v>893</v>
      </c>
      <c r="G343" s="1" t="s">
        <v>2157</v>
      </c>
      <c r="H343" s="5">
        <v>3</v>
      </c>
    </row>
    <row r="344" spans="1:8" ht="409">
      <c r="A344" s="5">
        <v>170224671</v>
      </c>
      <c r="B344" s="5">
        <v>1135515</v>
      </c>
      <c r="C344" s="5" t="s">
        <v>2415</v>
      </c>
      <c r="D344" s="1" t="s">
        <v>894</v>
      </c>
      <c r="E344" s="1" t="s">
        <v>895</v>
      </c>
      <c r="F344" s="1" t="s">
        <v>896</v>
      </c>
      <c r="G344" s="1" t="s">
        <v>2158</v>
      </c>
      <c r="H344" s="5">
        <v>51</v>
      </c>
    </row>
    <row r="345" spans="1:8" ht="409">
      <c r="A345" s="5">
        <v>170144290</v>
      </c>
      <c r="B345" s="5">
        <v>2062396</v>
      </c>
      <c r="C345" s="5" t="s">
        <v>2414</v>
      </c>
      <c r="D345" s="1" t="s">
        <v>897</v>
      </c>
      <c r="E345" s="1" t="s">
        <v>898</v>
      </c>
      <c r="F345" s="1" t="s">
        <v>899</v>
      </c>
      <c r="G345" s="1" t="s">
        <v>2159</v>
      </c>
      <c r="H345" s="5">
        <v>14</v>
      </c>
    </row>
    <row r="346" spans="1:8" ht="210">
      <c r="A346" s="5">
        <v>169862614</v>
      </c>
      <c r="B346" s="5">
        <v>170265</v>
      </c>
      <c r="C346" s="5" t="s">
        <v>2414</v>
      </c>
      <c r="D346" s="1" t="s">
        <v>900</v>
      </c>
      <c r="E346" s="1" t="s">
        <v>901</v>
      </c>
      <c r="H346" s="5">
        <v>0</v>
      </c>
    </row>
    <row r="347" spans="1:8" ht="364">
      <c r="A347" s="5">
        <v>169630916</v>
      </c>
      <c r="B347" s="5">
        <v>170265</v>
      </c>
      <c r="C347" s="5" t="s">
        <v>2414</v>
      </c>
      <c r="D347" s="1" t="s">
        <v>902</v>
      </c>
      <c r="E347" s="1" t="s">
        <v>903</v>
      </c>
      <c r="H347" s="5">
        <v>0</v>
      </c>
    </row>
    <row r="348" spans="1:8" ht="409">
      <c r="A348" s="5">
        <v>169496527</v>
      </c>
      <c r="B348" s="5">
        <v>1033730</v>
      </c>
      <c r="C348" s="5" t="s">
        <v>2414</v>
      </c>
      <c r="D348" s="1" t="s">
        <v>904</v>
      </c>
      <c r="E348" s="1" t="s">
        <v>905</v>
      </c>
      <c r="F348" s="1" t="s">
        <v>906</v>
      </c>
      <c r="G348" s="1" t="s">
        <v>2160</v>
      </c>
      <c r="H348" s="5">
        <v>9</v>
      </c>
    </row>
    <row r="349" spans="1:8" ht="409">
      <c r="A349" s="5">
        <v>169211074</v>
      </c>
      <c r="B349" s="5">
        <v>13617914</v>
      </c>
      <c r="C349" s="5" t="s">
        <v>2418</v>
      </c>
      <c r="D349" s="1" t="s">
        <v>907</v>
      </c>
      <c r="E349" s="1" t="s">
        <v>908</v>
      </c>
      <c r="F349" s="1" t="s">
        <v>909</v>
      </c>
      <c r="G349" s="1" t="s">
        <v>2161</v>
      </c>
      <c r="H349" s="5">
        <v>6</v>
      </c>
    </row>
    <row r="350" spans="1:8" ht="409">
      <c r="A350" s="5">
        <v>169094276</v>
      </c>
      <c r="B350" s="5">
        <v>335486</v>
      </c>
      <c r="C350" s="5" t="s">
        <v>2415</v>
      </c>
      <c r="D350" s="1" t="s">
        <v>910</v>
      </c>
      <c r="E350" s="1" t="s">
        <v>911</v>
      </c>
      <c r="F350" s="1" t="s">
        <v>912</v>
      </c>
      <c r="G350" s="1" t="s">
        <v>2162</v>
      </c>
      <c r="H350" s="5">
        <v>2</v>
      </c>
    </row>
    <row r="351" spans="1:8" ht="409">
      <c r="A351" s="5">
        <v>169082292</v>
      </c>
      <c r="B351" s="5">
        <v>708637</v>
      </c>
      <c r="C351" s="5" t="s">
        <v>2418</v>
      </c>
      <c r="D351" s="1" t="s">
        <v>913</v>
      </c>
      <c r="E351" s="1" t="s">
        <v>914</v>
      </c>
      <c r="F351" s="1" t="s">
        <v>915</v>
      </c>
      <c r="G351" s="1" t="s">
        <v>2163</v>
      </c>
      <c r="H351" s="5">
        <v>10</v>
      </c>
    </row>
    <row r="352" spans="1:8" ht="409">
      <c r="A352" s="5">
        <v>168635913</v>
      </c>
      <c r="B352" s="5">
        <v>170265</v>
      </c>
      <c r="C352" s="5" t="s">
        <v>2415</v>
      </c>
      <c r="D352" s="1" t="s">
        <v>916</v>
      </c>
      <c r="E352" s="1" t="s">
        <v>917</v>
      </c>
      <c r="F352" s="1" t="s">
        <v>918</v>
      </c>
      <c r="G352" s="1" t="s">
        <v>2164</v>
      </c>
      <c r="H352" s="5">
        <v>34</v>
      </c>
    </row>
    <row r="353" spans="1:8" ht="409">
      <c r="A353" s="5">
        <v>168539487</v>
      </c>
      <c r="B353" s="5">
        <v>170265</v>
      </c>
      <c r="C353" s="5" t="s">
        <v>2415</v>
      </c>
      <c r="D353" s="1" t="s">
        <v>919</v>
      </c>
      <c r="E353" s="1" t="s">
        <v>920</v>
      </c>
      <c r="F353" s="1" t="s">
        <v>921</v>
      </c>
      <c r="G353" s="1" t="s">
        <v>2165</v>
      </c>
      <c r="H353" s="5">
        <v>8</v>
      </c>
    </row>
    <row r="354" spans="1:8" ht="409">
      <c r="A354" s="5">
        <v>168426736</v>
      </c>
      <c r="B354" s="5">
        <v>4692258</v>
      </c>
      <c r="C354" s="5" t="s">
        <v>2414</v>
      </c>
      <c r="D354" s="1" t="s">
        <v>922</v>
      </c>
      <c r="E354" s="1" t="s">
        <v>923</v>
      </c>
      <c r="F354" s="1" t="s">
        <v>924</v>
      </c>
      <c r="G354" s="1" t="s">
        <v>2166</v>
      </c>
      <c r="H354" s="5">
        <v>8</v>
      </c>
    </row>
    <row r="355" spans="1:8" ht="409">
      <c r="A355" s="5">
        <v>168222996</v>
      </c>
      <c r="B355" s="5">
        <v>13315406</v>
      </c>
      <c r="C355" s="5" t="s">
        <v>2415</v>
      </c>
      <c r="D355" s="1" t="s">
        <v>925</v>
      </c>
      <c r="E355" s="1" t="s">
        <v>926</v>
      </c>
      <c r="F355" s="1" t="s">
        <v>927</v>
      </c>
      <c r="G355" s="1" t="s">
        <v>2167</v>
      </c>
      <c r="H355" s="5">
        <v>7</v>
      </c>
    </row>
    <row r="356" spans="1:8" ht="84">
      <c r="A356" s="5">
        <v>167896147</v>
      </c>
      <c r="B356" s="5">
        <v>13315406</v>
      </c>
      <c r="C356" s="5" t="s">
        <v>2415</v>
      </c>
      <c r="D356" s="1" t="s">
        <v>928</v>
      </c>
      <c r="E356" s="1" t="s">
        <v>929</v>
      </c>
      <c r="F356" s="1" t="s">
        <v>930</v>
      </c>
      <c r="G356" s="1" t="s">
        <v>2088</v>
      </c>
      <c r="H356" s="5">
        <v>2</v>
      </c>
    </row>
    <row r="357" spans="1:8" ht="409">
      <c r="A357" s="5">
        <v>167677426</v>
      </c>
      <c r="B357" s="5">
        <v>13315406</v>
      </c>
      <c r="C357" s="5" t="s">
        <v>2415</v>
      </c>
      <c r="D357" s="1" t="s">
        <v>931</v>
      </c>
      <c r="E357" s="1" t="s">
        <v>932</v>
      </c>
      <c r="F357" s="1" t="s">
        <v>933</v>
      </c>
      <c r="G357" s="1" t="s">
        <v>2168</v>
      </c>
      <c r="H357" s="5">
        <v>11</v>
      </c>
    </row>
    <row r="358" spans="1:8" ht="409">
      <c r="A358" s="5">
        <v>167370627</v>
      </c>
      <c r="B358" s="5">
        <v>1135542</v>
      </c>
      <c r="C358" s="5" t="s">
        <v>2415</v>
      </c>
      <c r="D358" s="1" t="s">
        <v>934</v>
      </c>
      <c r="E358" s="1" t="s">
        <v>935</v>
      </c>
      <c r="F358" s="1" t="s">
        <v>936</v>
      </c>
      <c r="G358" s="1" t="s">
        <v>2169</v>
      </c>
      <c r="H358" s="5">
        <v>12</v>
      </c>
    </row>
    <row r="359" spans="1:8" ht="409">
      <c r="A359" s="5">
        <v>167107992</v>
      </c>
      <c r="B359" s="5">
        <v>986438</v>
      </c>
      <c r="C359" s="5" t="s">
        <v>2415</v>
      </c>
      <c r="D359" s="1" t="s">
        <v>937</v>
      </c>
      <c r="E359" s="1" t="s">
        <v>938</v>
      </c>
      <c r="F359" s="1" t="s">
        <v>939</v>
      </c>
      <c r="G359" s="1" t="s">
        <v>2170</v>
      </c>
      <c r="H359" s="5">
        <v>4</v>
      </c>
    </row>
    <row r="360" spans="1:8" ht="409">
      <c r="A360" s="5">
        <v>166802582</v>
      </c>
      <c r="B360" s="5">
        <v>13315406</v>
      </c>
      <c r="C360" s="5" t="s">
        <v>2415</v>
      </c>
      <c r="D360" s="1" t="s">
        <v>940</v>
      </c>
      <c r="E360" s="1" t="s">
        <v>941</v>
      </c>
      <c r="F360" s="1" t="s">
        <v>942</v>
      </c>
      <c r="G360" s="1" t="s">
        <v>2171</v>
      </c>
      <c r="H360" s="5">
        <v>12</v>
      </c>
    </row>
    <row r="361" spans="1:8" ht="409">
      <c r="A361" s="5">
        <v>166454395</v>
      </c>
      <c r="B361" s="5">
        <v>6901294</v>
      </c>
      <c r="C361" s="5" t="s">
        <v>2418</v>
      </c>
      <c r="D361" s="1" t="s">
        <v>943</v>
      </c>
      <c r="E361" s="1" t="s">
        <v>944</v>
      </c>
      <c r="F361" s="1" t="s">
        <v>945</v>
      </c>
      <c r="G361" s="1" t="s">
        <v>2172</v>
      </c>
      <c r="H361" s="5">
        <v>8</v>
      </c>
    </row>
    <row r="362" spans="1:8" ht="409">
      <c r="A362" s="5">
        <v>164059383</v>
      </c>
      <c r="B362" s="5">
        <v>7320889</v>
      </c>
      <c r="C362" s="5" t="s">
        <v>2414</v>
      </c>
      <c r="D362" s="1" t="s">
        <v>946</v>
      </c>
      <c r="E362" s="1" t="s">
        <v>947</v>
      </c>
      <c r="F362" s="1" t="s">
        <v>948</v>
      </c>
      <c r="G362" s="1" t="s">
        <v>2173</v>
      </c>
      <c r="H362" s="5">
        <v>8</v>
      </c>
    </row>
    <row r="363" spans="1:8" ht="196">
      <c r="A363" s="5">
        <v>162255429</v>
      </c>
      <c r="B363" s="5">
        <v>6901294</v>
      </c>
      <c r="C363" s="5" t="s">
        <v>2418</v>
      </c>
      <c r="D363" s="1" t="s">
        <v>949</v>
      </c>
      <c r="E363" s="1" t="s">
        <v>950</v>
      </c>
      <c r="F363" s="1" t="s">
        <v>951</v>
      </c>
      <c r="G363" s="1" t="s">
        <v>1963</v>
      </c>
      <c r="H363" s="5">
        <v>1</v>
      </c>
    </row>
    <row r="364" spans="1:8" ht="28">
      <c r="A364" s="5">
        <v>162249550</v>
      </c>
      <c r="B364" s="5">
        <v>986438</v>
      </c>
      <c r="C364" s="5" t="s">
        <v>2415</v>
      </c>
      <c r="D364" s="1" t="s">
        <v>952</v>
      </c>
      <c r="H364" s="5">
        <v>0</v>
      </c>
    </row>
    <row r="365" spans="1:8" ht="42">
      <c r="A365" s="5">
        <v>162071286</v>
      </c>
      <c r="B365" s="5">
        <v>1102886</v>
      </c>
      <c r="C365" s="5" t="s">
        <v>2414</v>
      </c>
      <c r="D365" s="1" t="s">
        <v>953</v>
      </c>
      <c r="E365" s="1" t="s">
        <v>954</v>
      </c>
      <c r="H365" s="5">
        <v>0</v>
      </c>
    </row>
    <row r="366" spans="1:8" ht="112">
      <c r="A366" s="5">
        <v>161151674</v>
      </c>
      <c r="B366" s="5">
        <v>13315406</v>
      </c>
      <c r="C366" s="5" t="s">
        <v>2414</v>
      </c>
      <c r="D366" s="1" t="s">
        <v>955</v>
      </c>
      <c r="E366" s="1" t="s">
        <v>956</v>
      </c>
      <c r="H366" s="5">
        <v>0</v>
      </c>
    </row>
    <row r="367" spans="1:8" ht="252">
      <c r="A367" s="5">
        <v>161015951</v>
      </c>
      <c r="B367" s="5">
        <v>170265</v>
      </c>
      <c r="C367" s="5" t="s">
        <v>2418</v>
      </c>
      <c r="D367" s="1" t="s">
        <v>957</v>
      </c>
      <c r="E367" s="1" t="s">
        <v>958</v>
      </c>
      <c r="F367" s="1" t="s">
        <v>959</v>
      </c>
      <c r="G367" s="1" t="s">
        <v>2174</v>
      </c>
      <c r="H367" s="5">
        <v>1</v>
      </c>
    </row>
    <row r="368" spans="1:8" ht="409">
      <c r="A368" s="5">
        <v>160467154</v>
      </c>
      <c r="B368" s="5">
        <v>19955799</v>
      </c>
      <c r="C368" s="5" t="s">
        <v>2415</v>
      </c>
      <c r="D368" s="1" t="s">
        <v>960</v>
      </c>
      <c r="E368" s="1" t="s">
        <v>961</v>
      </c>
      <c r="F368" s="1" t="s">
        <v>962</v>
      </c>
      <c r="G368" s="1" t="s">
        <v>2175</v>
      </c>
      <c r="H368" s="5">
        <v>2</v>
      </c>
    </row>
    <row r="369" spans="1:8" ht="350">
      <c r="A369" s="5">
        <v>160427989</v>
      </c>
      <c r="B369" s="5">
        <v>19953527</v>
      </c>
      <c r="C369" s="5" t="s">
        <v>2418</v>
      </c>
      <c r="D369" s="1" t="s">
        <v>963</v>
      </c>
      <c r="E369" s="1" t="s">
        <v>964</v>
      </c>
      <c r="H369" s="5">
        <v>0</v>
      </c>
    </row>
    <row r="370" spans="1:8" ht="409">
      <c r="A370" s="5">
        <v>160418381</v>
      </c>
      <c r="B370" s="5">
        <v>11330577</v>
      </c>
      <c r="C370" s="5" t="s">
        <v>2419</v>
      </c>
      <c r="D370" s="1" t="s">
        <v>965</v>
      </c>
      <c r="E370" s="1" t="s">
        <v>966</v>
      </c>
      <c r="F370" s="1" t="s">
        <v>967</v>
      </c>
      <c r="G370" s="1" t="s">
        <v>2176</v>
      </c>
      <c r="H370" s="5">
        <v>8</v>
      </c>
    </row>
    <row r="371" spans="1:8" ht="280">
      <c r="A371" s="5">
        <v>160297083</v>
      </c>
      <c r="B371" s="5">
        <v>104154</v>
      </c>
      <c r="C371" s="5" t="s">
        <v>2415</v>
      </c>
      <c r="D371" s="1" t="s">
        <v>968</v>
      </c>
      <c r="E371" s="1" t="s">
        <v>969</v>
      </c>
      <c r="F371" s="1" t="s">
        <v>970</v>
      </c>
      <c r="G371" s="1" t="s">
        <v>2177</v>
      </c>
      <c r="H371" s="5">
        <v>2</v>
      </c>
    </row>
    <row r="372" spans="1:8" ht="42">
      <c r="A372" s="5">
        <v>160216735</v>
      </c>
      <c r="B372" s="5">
        <v>170265</v>
      </c>
      <c r="C372" s="5" t="s">
        <v>2417</v>
      </c>
      <c r="D372" s="1" t="s">
        <v>971</v>
      </c>
      <c r="E372" s="1" t="s">
        <v>972</v>
      </c>
      <c r="H372" s="5">
        <v>0</v>
      </c>
    </row>
    <row r="373" spans="1:8" ht="196">
      <c r="A373" s="5">
        <v>160200879</v>
      </c>
      <c r="B373" s="5">
        <v>170265</v>
      </c>
      <c r="C373" s="5" t="s">
        <v>2418</v>
      </c>
      <c r="D373" s="1" t="s">
        <v>973</v>
      </c>
      <c r="E373" s="1" t="s">
        <v>974</v>
      </c>
      <c r="F373" s="1" t="s">
        <v>975</v>
      </c>
      <c r="G373" s="1" t="s">
        <v>2097</v>
      </c>
      <c r="H373" s="5">
        <v>2</v>
      </c>
    </row>
    <row r="374" spans="1:8" ht="409">
      <c r="A374" s="5">
        <v>158346141</v>
      </c>
      <c r="B374" s="5">
        <v>517736</v>
      </c>
      <c r="C374" s="5" t="s">
        <v>2414</v>
      </c>
      <c r="D374" s="1" t="s">
        <v>976</v>
      </c>
      <c r="E374" s="1" t="s">
        <v>977</v>
      </c>
      <c r="F374" s="1" t="s">
        <v>978</v>
      </c>
      <c r="G374" s="1" t="s">
        <v>2178</v>
      </c>
      <c r="H374" s="5">
        <v>5</v>
      </c>
    </row>
    <row r="375" spans="1:8" ht="112">
      <c r="A375" s="5">
        <v>157742608</v>
      </c>
      <c r="B375" s="5">
        <v>170265</v>
      </c>
      <c r="C375" s="5" t="s">
        <v>2434</v>
      </c>
      <c r="D375" s="1" t="s">
        <v>979</v>
      </c>
      <c r="E375" s="2" t="s">
        <v>980</v>
      </c>
      <c r="H375" s="5">
        <v>0</v>
      </c>
    </row>
    <row r="376" spans="1:8" ht="98">
      <c r="A376" s="5">
        <v>157363987</v>
      </c>
      <c r="B376" s="5">
        <v>1121110</v>
      </c>
      <c r="C376" s="5" t="s">
        <v>2415</v>
      </c>
      <c r="D376" s="1" t="s">
        <v>981</v>
      </c>
      <c r="E376" s="1" t="s">
        <v>982</v>
      </c>
      <c r="H376" s="5">
        <v>0</v>
      </c>
    </row>
    <row r="377" spans="1:8" ht="210">
      <c r="A377" s="5">
        <v>157077224</v>
      </c>
      <c r="B377" s="5">
        <v>170265</v>
      </c>
      <c r="C377" s="5" t="s">
        <v>2417</v>
      </c>
      <c r="D377" s="1" t="s">
        <v>983</v>
      </c>
      <c r="F377" s="1" t="s">
        <v>984</v>
      </c>
      <c r="G377" s="1" t="s">
        <v>2179</v>
      </c>
      <c r="H377" s="5">
        <v>4</v>
      </c>
    </row>
    <row r="378" spans="1:8" ht="409">
      <c r="A378" s="5">
        <v>157070129</v>
      </c>
      <c r="B378" s="5">
        <v>170265</v>
      </c>
      <c r="C378" s="5" t="s">
        <v>2415</v>
      </c>
      <c r="D378" s="1" t="s">
        <v>985</v>
      </c>
      <c r="E378" s="1" t="s">
        <v>986</v>
      </c>
      <c r="F378" s="1" t="s">
        <v>987</v>
      </c>
      <c r="G378" s="1" t="s">
        <v>2180</v>
      </c>
      <c r="H378" s="5">
        <v>31</v>
      </c>
    </row>
    <row r="379" spans="1:8" ht="112">
      <c r="A379" s="5">
        <v>157046708</v>
      </c>
      <c r="B379" s="5">
        <v>170265</v>
      </c>
      <c r="C379" s="5" t="s">
        <v>2417</v>
      </c>
      <c r="D379" s="1" t="s">
        <v>988</v>
      </c>
      <c r="E379" s="1" t="s">
        <v>989</v>
      </c>
      <c r="H379" s="5">
        <v>0</v>
      </c>
    </row>
    <row r="380" spans="1:8" ht="409">
      <c r="A380" s="5">
        <v>156574329</v>
      </c>
      <c r="B380" s="5">
        <v>4692272</v>
      </c>
      <c r="C380" s="5" t="s">
        <v>2415</v>
      </c>
      <c r="D380" s="1" t="s">
        <v>990</v>
      </c>
      <c r="E380" s="1" t="s">
        <v>991</v>
      </c>
      <c r="F380" s="1" t="s">
        <v>992</v>
      </c>
      <c r="G380" s="1" t="s">
        <v>2181</v>
      </c>
      <c r="H380" s="5">
        <v>13</v>
      </c>
    </row>
    <row r="381" spans="1:8" ht="409">
      <c r="A381" s="5">
        <v>156301479</v>
      </c>
      <c r="B381" s="5">
        <v>11330577</v>
      </c>
      <c r="C381" s="5" t="s">
        <v>2417</v>
      </c>
      <c r="D381" s="1" t="s">
        <v>993</v>
      </c>
      <c r="E381" s="1" t="s">
        <v>994</v>
      </c>
      <c r="H381" s="5">
        <v>0</v>
      </c>
    </row>
    <row r="382" spans="1:8" ht="409">
      <c r="A382" s="5">
        <v>156301054</v>
      </c>
      <c r="B382" s="5">
        <v>11330577</v>
      </c>
      <c r="C382" s="5" t="s">
        <v>2417</v>
      </c>
      <c r="D382" s="1" t="s">
        <v>995</v>
      </c>
      <c r="E382" s="1" t="s">
        <v>996</v>
      </c>
      <c r="F382" s="1" t="s">
        <v>997</v>
      </c>
      <c r="G382" s="1" t="s">
        <v>2182</v>
      </c>
      <c r="H382" s="5">
        <v>4</v>
      </c>
    </row>
    <row r="383" spans="1:8" ht="140">
      <c r="A383" s="5">
        <v>156106278</v>
      </c>
      <c r="B383" s="5">
        <v>50891</v>
      </c>
      <c r="C383" s="5" t="s">
        <v>2417</v>
      </c>
      <c r="D383" s="1" t="s">
        <v>998</v>
      </c>
      <c r="F383" s="1" t="s">
        <v>999</v>
      </c>
      <c r="G383" s="1" t="s">
        <v>2183</v>
      </c>
      <c r="H383" s="5">
        <v>0</v>
      </c>
    </row>
    <row r="384" spans="1:8" ht="409">
      <c r="A384" s="5">
        <v>155988310</v>
      </c>
      <c r="B384" s="5">
        <v>11330577</v>
      </c>
      <c r="C384" s="5" t="s">
        <v>2414</v>
      </c>
      <c r="D384" s="1" t="s">
        <v>1000</v>
      </c>
      <c r="E384" s="1" t="s">
        <v>1001</v>
      </c>
      <c r="F384" s="1" t="s">
        <v>1002</v>
      </c>
      <c r="G384" s="1" t="s">
        <v>2184</v>
      </c>
      <c r="H384" s="5">
        <v>14</v>
      </c>
    </row>
    <row r="385" spans="1:8" ht="409">
      <c r="A385" s="5">
        <v>155528080</v>
      </c>
      <c r="B385" s="5">
        <v>2052894</v>
      </c>
      <c r="C385" s="5" t="s">
        <v>2418</v>
      </c>
      <c r="D385" s="1" t="s">
        <v>1003</v>
      </c>
      <c r="E385" s="1" t="s">
        <v>1004</v>
      </c>
      <c r="F385" s="1" t="s">
        <v>1005</v>
      </c>
      <c r="G385" s="1" t="s">
        <v>2185</v>
      </c>
      <c r="H385" s="5">
        <v>5</v>
      </c>
    </row>
    <row r="386" spans="1:8" ht="84">
      <c r="A386" s="5">
        <v>154732948</v>
      </c>
      <c r="B386" s="5">
        <v>19348616</v>
      </c>
      <c r="C386" s="5" t="s">
        <v>2415</v>
      </c>
      <c r="D386" s="1" t="s">
        <v>1006</v>
      </c>
      <c r="E386" s="1" t="s">
        <v>1007</v>
      </c>
      <c r="H386" s="5">
        <v>0</v>
      </c>
    </row>
    <row r="387" spans="1:8" ht="182">
      <c r="A387" s="5">
        <v>154200159</v>
      </c>
      <c r="B387" s="5">
        <v>2728945</v>
      </c>
      <c r="C387" s="5" t="s">
        <v>2414</v>
      </c>
      <c r="D387" s="1" t="s">
        <v>1008</v>
      </c>
      <c r="E387" s="1" t="s">
        <v>1009</v>
      </c>
      <c r="F387" s="1" t="s">
        <v>1010</v>
      </c>
      <c r="G387" s="1" t="s">
        <v>2186</v>
      </c>
      <c r="H387" s="5">
        <v>3</v>
      </c>
    </row>
    <row r="388" spans="1:8" ht="98">
      <c r="A388" s="5">
        <v>154198682</v>
      </c>
      <c r="B388" s="5">
        <v>2728945</v>
      </c>
      <c r="C388" s="5" t="s">
        <v>2415</v>
      </c>
      <c r="D388" s="1" t="s">
        <v>1011</v>
      </c>
      <c r="E388" s="1" t="s">
        <v>1012</v>
      </c>
      <c r="H388" s="5">
        <v>0</v>
      </c>
    </row>
    <row r="389" spans="1:8" ht="322">
      <c r="A389" s="5">
        <v>154197926</v>
      </c>
      <c r="B389" s="5">
        <v>2728945</v>
      </c>
      <c r="C389" s="5" t="s">
        <v>2414</v>
      </c>
      <c r="D389" s="1" t="s">
        <v>1013</v>
      </c>
      <c r="E389" s="1" t="s">
        <v>1014</v>
      </c>
      <c r="H389" s="5">
        <v>0</v>
      </c>
    </row>
    <row r="390" spans="1:8" ht="409">
      <c r="A390" s="5">
        <v>154196979</v>
      </c>
      <c r="B390" s="5">
        <v>2728945</v>
      </c>
      <c r="C390" s="5" t="s">
        <v>2415</v>
      </c>
      <c r="D390" s="1" t="s">
        <v>1015</v>
      </c>
      <c r="E390" s="1" t="s">
        <v>1016</v>
      </c>
      <c r="F390" s="1" t="s">
        <v>1017</v>
      </c>
      <c r="G390" s="1" t="s">
        <v>2187</v>
      </c>
      <c r="H390" s="5">
        <v>26</v>
      </c>
    </row>
    <row r="391" spans="1:8" ht="409">
      <c r="A391" s="5">
        <v>153899622</v>
      </c>
      <c r="B391" s="5">
        <v>196849</v>
      </c>
      <c r="C391" s="5" t="s">
        <v>2415</v>
      </c>
      <c r="D391" s="1" t="s">
        <v>1018</v>
      </c>
      <c r="E391" s="1" t="s">
        <v>1019</v>
      </c>
      <c r="F391" s="1" t="s">
        <v>1020</v>
      </c>
      <c r="G391" s="1" t="s">
        <v>2188</v>
      </c>
      <c r="H391" s="5">
        <v>2</v>
      </c>
    </row>
    <row r="392" spans="1:8" ht="126">
      <c r="A392" s="5">
        <v>153095844</v>
      </c>
      <c r="B392" s="5">
        <v>170265</v>
      </c>
      <c r="C392" s="5" t="s">
        <v>2418</v>
      </c>
      <c r="D392" s="1" t="s">
        <v>1021</v>
      </c>
      <c r="E392" s="1" t="s">
        <v>1022</v>
      </c>
      <c r="H392" s="5">
        <v>0</v>
      </c>
    </row>
    <row r="393" spans="1:8" ht="42">
      <c r="A393" s="5">
        <v>153059971</v>
      </c>
      <c r="B393" s="5">
        <v>170265</v>
      </c>
      <c r="C393" s="5" t="s">
        <v>2417</v>
      </c>
      <c r="D393" s="1" t="s">
        <v>1023</v>
      </c>
      <c r="E393" s="1" t="s">
        <v>1024</v>
      </c>
      <c r="H393" s="5">
        <v>0</v>
      </c>
    </row>
    <row r="394" spans="1:8" ht="409">
      <c r="A394" s="5">
        <v>153044523</v>
      </c>
      <c r="B394" s="5">
        <v>4692272</v>
      </c>
      <c r="C394" s="5" t="s">
        <v>2418</v>
      </c>
      <c r="D394" s="1" t="s">
        <v>1025</v>
      </c>
      <c r="E394" s="1" t="s">
        <v>1026</v>
      </c>
      <c r="F394" s="1" t="s">
        <v>1027</v>
      </c>
      <c r="G394" s="1" t="s">
        <v>2189</v>
      </c>
      <c r="H394" s="5">
        <v>3</v>
      </c>
    </row>
    <row r="395" spans="1:8" ht="196">
      <c r="A395" s="5">
        <v>152799522</v>
      </c>
      <c r="B395" s="5">
        <v>170265</v>
      </c>
      <c r="C395" s="5" t="s">
        <v>2414</v>
      </c>
      <c r="D395" s="1" t="s">
        <v>1028</v>
      </c>
      <c r="E395" s="1" t="s">
        <v>1029</v>
      </c>
      <c r="F395" s="1" t="s">
        <v>1030</v>
      </c>
      <c r="G395" s="1" t="s">
        <v>2190</v>
      </c>
      <c r="H395" s="5">
        <v>2</v>
      </c>
    </row>
    <row r="396" spans="1:8" ht="322">
      <c r="A396" s="5">
        <v>152485977</v>
      </c>
      <c r="B396" s="5">
        <v>11780028</v>
      </c>
      <c r="C396" s="5" t="s">
        <v>2416</v>
      </c>
      <c r="D396" s="1" t="s">
        <v>1031</v>
      </c>
      <c r="E396" s="1" t="s">
        <v>1032</v>
      </c>
      <c r="F396" s="1" t="s">
        <v>1033</v>
      </c>
      <c r="G396" s="1" t="s">
        <v>2097</v>
      </c>
      <c r="H396" s="5">
        <v>2</v>
      </c>
    </row>
    <row r="397" spans="1:8" ht="409">
      <c r="A397" s="5">
        <v>151723450</v>
      </c>
      <c r="B397" s="5">
        <v>170265</v>
      </c>
      <c r="C397" s="5" t="s">
        <v>2414</v>
      </c>
      <c r="D397" s="1" t="s">
        <v>1034</v>
      </c>
      <c r="E397" s="1" t="s">
        <v>1035</v>
      </c>
      <c r="F397" s="1" t="s">
        <v>1036</v>
      </c>
      <c r="G397" s="1" t="s">
        <v>2191</v>
      </c>
      <c r="H397" s="5">
        <v>9</v>
      </c>
    </row>
    <row r="398" spans="1:8" ht="364">
      <c r="A398" s="5">
        <v>151400347</v>
      </c>
      <c r="B398" s="5">
        <v>9729098</v>
      </c>
      <c r="C398" s="5" t="s">
        <v>2414</v>
      </c>
      <c r="D398" s="1" t="s">
        <v>1037</v>
      </c>
      <c r="E398" s="1" t="s">
        <v>1038</v>
      </c>
      <c r="F398" s="1" t="s">
        <v>1039</v>
      </c>
      <c r="G398" s="1" t="s">
        <v>2192</v>
      </c>
      <c r="H398" s="5">
        <v>3</v>
      </c>
    </row>
    <row r="399" spans="1:8" ht="28">
      <c r="A399" s="5">
        <v>150715694</v>
      </c>
      <c r="B399" s="5">
        <v>50891</v>
      </c>
      <c r="C399" s="5" t="s">
        <v>2415</v>
      </c>
      <c r="D399" s="1" t="s">
        <v>1040</v>
      </c>
      <c r="E399" s="1" t="s">
        <v>1041</v>
      </c>
      <c r="H399" s="5">
        <v>0</v>
      </c>
    </row>
    <row r="400" spans="1:8" ht="409">
      <c r="A400" s="5">
        <v>150703664</v>
      </c>
      <c r="B400" s="5">
        <v>50891</v>
      </c>
      <c r="C400" s="5" t="s">
        <v>2415</v>
      </c>
      <c r="D400" s="1" t="s">
        <v>1042</v>
      </c>
      <c r="E400" s="1" t="s">
        <v>1043</v>
      </c>
      <c r="F400" s="1" t="s">
        <v>1044</v>
      </c>
      <c r="G400" s="1" t="s">
        <v>2193</v>
      </c>
      <c r="H400" s="5">
        <v>11</v>
      </c>
    </row>
    <row r="401" spans="1:8" ht="409">
      <c r="A401" s="5">
        <v>150664970</v>
      </c>
      <c r="B401" s="5">
        <v>7320889</v>
      </c>
      <c r="C401" s="5" t="s">
        <v>2415</v>
      </c>
      <c r="D401" s="1" t="s">
        <v>1045</v>
      </c>
      <c r="E401" s="1" t="s">
        <v>1046</v>
      </c>
      <c r="F401" s="1" t="s">
        <v>1047</v>
      </c>
      <c r="G401" s="1" t="s">
        <v>2194</v>
      </c>
      <c r="H401" s="5">
        <v>1</v>
      </c>
    </row>
    <row r="402" spans="1:8" ht="112">
      <c r="A402" s="5">
        <v>150644840</v>
      </c>
      <c r="B402" s="5">
        <v>170265</v>
      </c>
      <c r="C402" s="5" t="s">
        <v>2415</v>
      </c>
      <c r="D402" s="1" t="s">
        <v>1048</v>
      </c>
      <c r="E402" s="1" t="s">
        <v>1049</v>
      </c>
      <c r="F402" s="1" t="s">
        <v>1050</v>
      </c>
      <c r="G402" s="1" t="s">
        <v>2009</v>
      </c>
      <c r="H402" s="5">
        <v>1</v>
      </c>
    </row>
    <row r="403" spans="1:8" ht="409">
      <c r="A403" s="5">
        <v>150132941</v>
      </c>
      <c r="B403" s="5">
        <v>7803071</v>
      </c>
      <c r="C403" s="5" t="s">
        <v>2418</v>
      </c>
      <c r="D403" s="1" t="s">
        <v>1051</v>
      </c>
      <c r="E403" s="1" t="s">
        <v>1052</v>
      </c>
      <c r="F403" s="1" t="s">
        <v>1053</v>
      </c>
      <c r="G403" s="1" t="s">
        <v>2195</v>
      </c>
      <c r="H403" s="5">
        <v>2</v>
      </c>
    </row>
    <row r="404" spans="1:8" ht="409">
      <c r="A404" s="5">
        <v>150101742</v>
      </c>
      <c r="B404" s="5">
        <v>170265</v>
      </c>
      <c r="C404" s="5" t="s">
        <v>2434</v>
      </c>
      <c r="D404" s="1" t="s">
        <v>1054</v>
      </c>
      <c r="E404" s="1" t="s">
        <v>1055</v>
      </c>
      <c r="F404" s="1" t="s">
        <v>1056</v>
      </c>
      <c r="G404" s="1" t="s">
        <v>2196</v>
      </c>
      <c r="H404" s="5">
        <v>2</v>
      </c>
    </row>
    <row r="405" spans="1:8" ht="409">
      <c r="A405" s="5">
        <v>149850375</v>
      </c>
      <c r="B405" s="5">
        <v>170265</v>
      </c>
      <c r="C405" s="5" t="s">
        <v>2415</v>
      </c>
      <c r="D405" s="1" t="s">
        <v>1057</v>
      </c>
      <c r="E405" s="1" t="s">
        <v>1058</v>
      </c>
      <c r="F405" s="1" t="s">
        <v>1059</v>
      </c>
      <c r="G405" s="1" t="s">
        <v>2197</v>
      </c>
      <c r="H405" s="5">
        <v>7</v>
      </c>
    </row>
    <row r="406" spans="1:8" ht="409">
      <c r="A406" s="5">
        <v>149827245</v>
      </c>
      <c r="B406" s="5">
        <v>11649720</v>
      </c>
      <c r="C406" s="5" t="s">
        <v>2415</v>
      </c>
      <c r="D406" s="1" t="s">
        <v>1060</v>
      </c>
      <c r="E406" s="1" t="s">
        <v>1061</v>
      </c>
      <c r="F406" s="1" t="s">
        <v>1062</v>
      </c>
      <c r="G406" s="1" t="s">
        <v>2198</v>
      </c>
      <c r="H406" s="5">
        <v>24</v>
      </c>
    </row>
    <row r="407" spans="1:8" ht="409">
      <c r="A407" s="5">
        <v>149825781</v>
      </c>
      <c r="B407" s="5">
        <v>170265</v>
      </c>
      <c r="C407" s="5" t="s">
        <v>2418</v>
      </c>
      <c r="D407" s="1" t="s">
        <v>1063</v>
      </c>
      <c r="E407" s="1" t="s">
        <v>1064</v>
      </c>
      <c r="F407" s="1" t="s">
        <v>1065</v>
      </c>
      <c r="G407" s="1" t="s">
        <v>2199</v>
      </c>
      <c r="H407" s="5">
        <v>10</v>
      </c>
    </row>
    <row r="408" spans="1:8" ht="168">
      <c r="A408" s="5">
        <v>149611763</v>
      </c>
      <c r="B408" s="5">
        <v>170265</v>
      </c>
      <c r="C408" s="5" t="s">
        <v>2418</v>
      </c>
      <c r="D408" s="1" t="s">
        <v>1066</v>
      </c>
      <c r="E408" s="1" t="s">
        <v>1067</v>
      </c>
      <c r="F408" s="1" t="s">
        <v>1068</v>
      </c>
      <c r="G408" s="1" t="s">
        <v>2200</v>
      </c>
      <c r="H408" s="5">
        <v>3</v>
      </c>
    </row>
    <row r="409" spans="1:8" ht="409">
      <c r="A409" s="5">
        <v>149533299</v>
      </c>
      <c r="B409" s="5">
        <v>170265</v>
      </c>
      <c r="C409" s="5" t="s">
        <v>2415</v>
      </c>
      <c r="D409" s="1" t="s">
        <v>1069</v>
      </c>
      <c r="E409" s="1" t="s">
        <v>1070</v>
      </c>
      <c r="F409" s="1" t="s">
        <v>1071</v>
      </c>
      <c r="G409" s="1" t="s">
        <v>2009</v>
      </c>
      <c r="H409" s="5">
        <v>1</v>
      </c>
    </row>
    <row r="410" spans="1:8" ht="252">
      <c r="A410" s="5">
        <v>148395140</v>
      </c>
      <c r="B410" s="5">
        <v>170265</v>
      </c>
      <c r="C410" s="5" t="s">
        <v>2418</v>
      </c>
      <c r="D410" s="1" t="s">
        <v>1072</v>
      </c>
      <c r="E410" s="1" t="s">
        <v>1073</v>
      </c>
      <c r="F410" s="1" t="s">
        <v>1074</v>
      </c>
      <c r="G410" s="1" t="s">
        <v>2201</v>
      </c>
      <c r="H410" s="5">
        <v>3</v>
      </c>
    </row>
    <row r="411" spans="1:8" ht="409">
      <c r="A411" s="5">
        <v>147915067</v>
      </c>
      <c r="B411" s="5">
        <v>11875605</v>
      </c>
      <c r="C411" s="5" t="s">
        <v>2415</v>
      </c>
      <c r="D411" s="1" t="s">
        <v>1075</v>
      </c>
      <c r="E411" s="1" t="s">
        <v>1076</v>
      </c>
      <c r="F411" s="1" t="s">
        <v>1077</v>
      </c>
      <c r="G411" s="1" t="s">
        <v>2202</v>
      </c>
      <c r="H411" s="5">
        <v>91</v>
      </c>
    </row>
    <row r="412" spans="1:8" ht="409">
      <c r="A412" s="5">
        <v>147499328</v>
      </c>
      <c r="B412" s="5">
        <v>170265</v>
      </c>
      <c r="C412" s="5" t="s">
        <v>2414</v>
      </c>
      <c r="D412" s="1" t="s">
        <v>1078</v>
      </c>
      <c r="E412" s="1" t="s">
        <v>1079</v>
      </c>
      <c r="F412" s="1" t="s">
        <v>1080</v>
      </c>
      <c r="G412" s="1" t="s">
        <v>2203</v>
      </c>
      <c r="H412" s="5">
        <v>6</v>
      </c>
    </row>
    <row r="413" spans="1:8" ht="196">
      <c r="A413" s="5">
        <v>147482303</v>
      </c>
      <c r="B413" s="5">
        <v>1033730</v>
      </c>
      <c r="C413" s="5" t="s">
        <v>2417</v>
      </c>
      <c r="D413" s="1" t="s">
        <v>1081</v>
      </c>
      <c r="E413" s="1" t="s">
        <v>1082</v>
      </c>
      <c r="F413" s="1" t="s">
        <v>1083</v>
      </c>
      <c r="G413" s="1" t="s">
        <v>1998</v>
      </c>
      <c r="H413" s="5">
        <v>1</v>
      </c>
    </row>
    <row r="414" spans="1:8" ht="336">
      <c r="A414" s="5">
        <v>147412382</v>
      </c>
      <c r="B414" s="5">
        <v>170265</v>
      </c>
      <c r="C414" s="5" t="s">
        <v>2418</v>
      </c>
      <c r="D414" s="1" t="s">
        <v>1084</v>
      </c>
      <c r="E414" s="1" t="s">
        <v>1085</v>
      </c>
      <c r="F414" s="1" t="s">
        <v>1086</v>
      </c>
      <c r="G414" s="1" t="s">
        <v>2204</v>
      </c>
      <c r="H414" s="5">
        <v>3</v>
      </c>
    </row>
    <row r="415" spans="1:8" ht="409">
      <c r="A415" s="5">
        <v>146407504</v>
      </c>
      <c r="B415" s="5">
        <v>170265</v>
      </c>
      <c r="C415" s="5" t="s">
        <v>2415</v>
      </c>
      <c r="D415" s="1" t="s">
        <v>1087</v>
      </c>
      <c r="E415" s="1" t="s">
        <v>1088</v>
      </c>
      <c r="F415" s="1" t="s">
        <v>1089</v>
      </c>
      <c r="G415" s="1" t="s">
        <v>2205</v>
      </c>
      <c r="H415" s="5">
        <v>3</v>
      </c>
    </row>
    <row r="416" spans="1:8" ht="182">
      <c r="A416" s="5">
        <v>146316868</v>
      </c>
      <c r="B416" s="5">
        <v>170265</v>
      </c>
      <c r="C416" s="5" t="s">
        <v>2414</v>
      </c>
      <c r="D416" s="1" t="s">
        <v>1090</v>
      </c>
      <c r="E416" s="1" t="s">
        <v>1091</v>
      </c>
      <c r="H416" s="5">
        <v>0</v>
      </c>
    </row>
    <row r="417" spans="1:8" ht="252">
      <c r="A417" s="5">
        <v>146281902</v>
      </c>
      <c r="B417" s="5">
        <v>170265</v>
      </c>
      <c r="C417" s="5" t="s">
        <v>2418</v>
      </c>
      <c r="D417" s="1" t="s">
        <v>1092</v>
      </c>
      <c r="E417" s="1" t="s">
        <v>1093</v>
      </c>
      <c r="F417" s="1" t="s">
        <v>1094</v>
      </c>
      <c r="G417" s="1" t="s">
        <v>2206</v>
      </c>
      <c r="H417" s="5">
        <v>2</v>
      </c>
    </row>
    <row r="418" spans="1:8" ht="409">
      <c r="A418" s="5">
        <v>145619744</v>
      </c>
      <c r="B418" s="5">
        <v>3696477</v>
      </c>
      <c r="C418" s="5" t="s">
        <v>2434</v>
      </c>
      <c r="D418" s="1" t="s">
        <v>1095</v>
      </c>
      <c r="E418" s="1" t="s">
        <v>1096</v>
      </c>
      <c r="F418" s="1" t="s">
        <v>1097</v>
      </c>
      <c r="G418" s="1" t="s">
        <v>2207</v>
      </c>
      <c r="H418" s="5">
        <v>4</v>
      </c>
    </row>
    <row r="419" spans="1:8" ht="409">
      <c r="A419" s="5">
        <v>145309964</v>
      </c>
      <c r="B419" s="5">
        <v>5915682</v>
      </c>
      <c r="C419" s="5" t="s">
        <v>2418</v>
      </c>
      <c r="D419" s="1" t="s">
        <v>1098</v>
      </c>
      <c r="E419" s="1" t="s">
        <v>1099</v>
      </c>
      <c r="F419" s="1" t="s">
        <v>1100</v>
      </c>
      <c r="G419" s="1" t="s">
        <v>2208</v>
      </c>
      <c r="H419" s="5">
        <v>3</v>
      </c>
    </row>
    <row r="420" spans="1:8" ht="409">
      <c r="A420" s="5">
        <v>144620045</v>
      </c>
      <c r="B420" s="5">
        <v>170265</v>
      </c>
      <c r="C420" s="5" t="s">
        <v>2433</v>
      </c>
      <c r="D420" s="1" t="s">
        <v>1101</v>
      </c>
      <c r="E420" s="1" t="s">
        <v>1102</v>
      </c>
      <c r="F420" s="1" t="s">
        <v>1103</v>
      </c>
      <c r="G420" s="1" t="s">
        <v>2209</v>
      </c>
      <c r="H420" s="5">
        <v>2</v>
      </c>
    </row>
    <row r="421" spans="1:8" ht="409">
      <c r="A421" s="5">
        <v>144393633</v>
      </c>
      <c r="B421" s="5">
        <v>196849</v>
      </c>
      <c r="C421" s="5" t="s">
        <v>2414</v>
      </c>
      <c r="D421" s="1" t="s">
        <v>1104</v>
      </c>
      <c r="E421" s="1" t="s">
        <v>1105</v>
      </c>
      <c r="F421" s="1" t="s">
        <v>1106</v>
      </c>
      <c r="G421" s="1" t="s">
        <v>2210</v>
      </c>
      <c r="H421" s="5">
        <v>23</v>
      </c>
    </row>
    <row r="422" spans="1:8" ht="409">
      <c r="A422" s="5">
        <v>144390521</v>
      </c>
      <c r="B422" s="5">
        <v>196849</v>
      </c>
      <c r="C422" s="5" t="s">
        <v>2415</v>
      </c>
      <c r="D422" s="1" t="s">
        <v>1107</v>
      </c>
      <c r="E422" s="1" t="s">
        <v>1108</v>
      </c>
      <c r="F422" s="1" t="s">
        <v>1109</v>
      </c>
      <c r="G422" s="1" t="s">
        <v>2211</v>
      </c>
      <c r="H422" s="5">
        <v>6</v>
      </c>
    </row>
    <row r="423" spans="1:8" ht="409">
      <c r="A423" s="5">
        <v>144338836</v>
      </c>
      <c r="B423" s="5">
        <v>170265</v>
      </c>
      <c r="C423" s="5" t="s">
        <v>2415</v>
      </c>
      <c r="D423" s="1" t="s">
        <v>1110</v>
      </c>
      <c r="F423" s="1" t="s">
        <v>1111</v>
      </c>
      <c r="G423" s="1" t="s">
        <v>2212</v>
      </c>
      <c r="H423" s="5">
        <v>8</v>
      </c>
    </row>
    <row r="424" spans="1:8" ht="409">
      <c r="A424" s="5">
        <v>144319417</v>
      </c>
      <c r="B424" s="5">
        <v>170265</v>
      </c>
      <c r="C424" s="5" t="s">
        <v>2415</v>
      </c>
      <c r="D424" s="1" t="s">
        <v>1112</v>
      </c>
      <c r="E424" s="1" t="s">
        <v>1113</v>
      </c>
      <c r="F424" s="1" t="s">
        <v>1114</v>
      </c>
      <c r="G424" s="1" t="s">
        <v>2213</v>
      </c>
      <c r="H424" s="5">
        <v>20</v>
      </c>
    </row>
    <row r="425" spans="1:8" ht="409">
      <c r="A425" s="5">
        <v>144302452</v>
      </c>
      <c r="B425" s="5">
        <v>170265</v>
      </c>
      <c r="C425" s="5" t="s">
        <v>2415</v>
      </c>
      <c r="D425" s="1" t="s">
        <v>1115</v>
      </c>
      <c r="E425" s="1" t="s">
        <v>1116</v>
      </c>
      <c r="F425" s="1" t="s">
        <v>1117</v>
      </c>
      <c r="G425" s="1" t="s">
        <v>2214</v>
      </c>
      <c r="H425" s="5">
        <v>15</v>
      </c>
    </row>
    <row r="426" spans="1:8" ht="168">
      <c r="A426" s="5">
        <v>144271140</v>
      </c>
      <c r="B426" s="5">
        <v>170265</v>
      </c>
      <c r="C426" s="5" t="s">
        <v>2414</v>
      </c>
      <c r="D426" s="1" t="s">
        <v>1118</v>
      </c>
      <c r="E426" s="1" t="s">
        <v>1119</v>
      </c>
      <c r="H426" s="5">
        <v>0</v>
      </c>
    </row>
    <row r="427" spans="1:8" ht="112">
      <c r="A427" s="5">
        <v>143652965</v>
      </c>
      <c r="B427" s="5">
        <v>196849</v>
      </c>
      <c r="C427" s="5" t="s">
        <v>2415</v>
      </c>
      <c r="D427" s="1" t="s">
        <v>1120</v>
      </c>
      <c r="E427" s="1" t="s">
        <v>1121</v>
      </c>
      <c r="H427" s="5">
        <v>0</v>
      </c>
    </row>
    <row r="428" spans="1:8" ht="409">
      <c r="A428" s="5">
        <v>142748182</v>
      </c>
      <c r="B428" s="5">
        <v>694034</v>
      </c>
      <c r="C428" s="5" t="s">
        <v>2415</v>
      </c>
      <c r="D428" s="1" t="s">
        <v>1122</v>
      </c>
      <c r="E428" s="1" t="s">
        <v>1123</v>
      </c>
      <c r="F428" s="1" t="s">
        <v>1124</v>
      </c>
      <c r="G428" s="1" t="s">
        <v>2215</v>
      </c>
      <c r="H428" s="5">
        <v>1</v>
      </c>
    </row>
    <row r="429" spans="1:8" ht="409">
      <c r="A429" s="5">
        <v>142464232</v>
      </c>
      <c r="B429" s="5">
        <v>4692272</v>
      </c>
      <c r="C429" s="5" t="s">
        <v>2415</v>
      </c>
      <c r="D429" s="1" t="s">
        <v>1125</v>
      </c>
      <c r="E429" s="1" t="s">
        <v>1126</v>
      </c>
      <c r="F429" s="1" t="s">
        <v>1127</v>
      </c>
      <c r="G429" s="1" t="s">
        <v>2216</v>
      </c>
      <c r="H429" s="5">
        <v>18</v>
      </c>
    </row>
    <row r="430" spans="1:8" ht="409">
      <c r="A430" s="5">
        <v>142003314</v>
      </c>
      <c r="B430" s="5">
        <v>6901294</v>
      </c>
      <c r="C430" s="5" t="s">
        <v>2415</v>
      </c>
      <c r="D430" s="1" t="s">
        <v>1128</v>
      </c>
      <c r="E430" s="1" t="s">
        <v>1129</v>
      </c>
      <c r="F430" s="1" t="s">
        <v>1130</v>
      </c>
      <c r="G430" s="1" t="s">
        <v>2217</v>
      </c>
      <c r="H430" s="5">
        <v>2</v>
      </c>
    </row>
    <row r="431" spans="1:8" ht="409">
      <c r="A431" s="5">
        <v>141998459</v>
      </c>
      <c r="B431" s="5">
        <v>6901294</v>
      </c>
      <c r="C431" s="5" t="s">
        <v>2417</v>
      </c>
      <c r="D431" s="1" t="s">
        <v>1131</v>
      </c>
      <c r="E431" s="1" t="s">
        <v>1132</v>
      </c>
      <c r="F431" s="1" t="s">
        <v>1133</v>
      </c>
      <c r="G431" s="1" t="s">
        <v>2218</v>
      </c>
      <c r="H431" s="5">
        <v>2</v>
      </c>
    </row>
    <row r="432" spans="1:8" ht="28">
      <c r="A432" s="5">
        <v>141995418</v>
      </c>
      <c r="B432" s="5">
        <v>6901294</v>
      </c>
      <c r="C432" s="5" t="s">
        <v>2414</v>
      </c>
      <c r="D432" s="1" t="s">
        <v>1134</v>
      </c>
      <c r="E432" s="2" t="s">
        <v>1135</v>
      </c>
      <c r="H432" s="5">
        <v>0</v>
      </c>
    </row>
    <row r="433" spans="1:8" ht="409">
      <c r="A433" s="5">
        <v>141819765</v>
      </c>
      <c r="B433" s="5">
        <v>17923160</v>
      </c>
      <c r="C433" s="5" t="s">
        <v>2415</v>
      </c>
      <c r="D433" s="1" t="s">
        <v>1136</v>
      </c>
      <c r="E433" s="1" t="s">
        <v>1137</v>
      </c>
      <c r="H433" s="5">
        <v>0</v>
      </c>
    </row>
    <row r="434" spans="1:8" ht="98">
      <c r="A434" s="5">
        <v>141611431</v>
      </c>
      <c r="B434" s="5">
        <v>1141327</v>
      </c>
      <c r="C434" s="5" t="s">
        <v>2415</v>
      </c>
      <c r="D434" s="1" t="s">
        <v>1138</v>
      </c>
      <c r="E434" s="1" t="s">
        <v>1139</v>
      </c>
      <c r="H434" s="5">
        <v>0</v>
      </c>
    </row>
    <row r="435" spans="1:8" ht="409">
      <c r="A435" s="5">
        <v>141592918</v>
      </c>
      <c r="B435" s="5">
        <v>2728945</v>
      </c>
      <c r="C435" s="5" t="s">
        <v>2415</v>
      </c>
      <c r="D435" s="1" t="s">
        <v>1140</v>
      </c>
      <c r="E435" s="1" t="s">
        <v>1141</v>
      </c>
      <c r="F435" s="1" t="s">
        <v>1142</v>
      </c>
      <c r="G435" s="1" t="s">
        <v>2219</v>
      </c>
      <c r="H435" s="5">
        <v>7</v>
      </c>
    </row>
    <row r="436" spans="1:8" ht="98">
      <c r="A436" s="5">
        <v>141587376</v>
      </c>
      <c r="B436" s="5">
        <v>2728945</v>
      </c>
      <c r="C436" s="5" t="s">
        <v>2414</v>
      </c>
      <c r="D436" s="1" t="s">
        <v>1143</v>
      </c>
      <c r="E436" s="1" t="s">
        <v>1144</v>
      </c>
      <c r="F436" s="1" t="s">
        <v>1145</v>
      </c>
      <c r="G436" s="1" t="s">
        <v>1998</v>
      </c>
      <c r="H436" s="5">
        <v>1</v>
      </c>
    </row>
    <row r="437" spans="1:8" ht="409">
      <c r="A437" s="5">
        <v>141226364</v>
      </c>
      <c r="B437" s="5">
        <v>15261745</v>
      </c>
      <c r="C437" s="5" t="s">
        <v>2415</v>
      </c>
      <c r="D437" s="1" t="s">
        <v>1146</v>
      </c>
      <c r="E437" s="1" t="s">
        <v>1147</v>
      </c>
      <c r="F437" s="1" t="s">
        <v>1148</v>
      </c>
      <c r="G437" s="1" t="s">
        <v>2220</v>
      </c>
      <c r="H437" s="5">
        <v>19</v>
      </c>
    </row>
    <row r="438" spans="1:8" ht="409">
      <c r="A438" s="5">
        <v>141216791</v>
      </c>
      <c r="B438" s="5">
        <v>15261745</v>
      </c>
      <c r="C438" s="5" t="s">
        <v>2415</v>
      </c>
      <c r="D438" s="1" t="s">
        <v>1149</v>
      </c>
      <c r="E438" s="1" t="s">
        <v>1150</v>
      </c>
      <c r="F438" s="1" t="s">
        <v>1151</v>
      </c>
      <c r="G438" s="1" t="s">
        <v>2221</v>
      </c>
      <c r="H438" s="5">
        <v>7</v>
      </c>
    </row>
    <row r="439" spans="1:8" ht="364">
      <c r="A439" s="5">
        <v>140193697</v>
      </c>
      <c r="B439" s="5">
        <v>1689815</v>
      </c>
      <c r="C439" s="5" t="s">
        <v>2415</v>
      </c>
      <c r="D439" s="1" t="s">
        <v>1152</v>
      </c>
      <c r="E439" s="1" t="s">
        <v>1153</v>
      </c>
      <c r="F439" s="1" t="s">
        <v>1154</v>
      </c>
      <c r="G439" s="1" t="s">
        <v>2222</v>
      </c>
      <c r="H439" s="5">
        <v>2</v>
      </c>
    </row>
    <row r="440" spans="1:8" ht="409">
      <c r="A440" s="5">
        <v>139354728</v>
      </c>
      <c r="B440" s="5">
        <v>990840</v>
      </c>
      <c r="C440" s="5" t="s">
        <v>2414</v>
      </c>
      <c r="D440" s="1" t="s">
        <v>1155</v>
      </c>
      <c r="E440" s="1" t="s">
        <v>1156</v>
      </c>
      <c r="F440" s="1" t="s">
        <v>1157</v>
      </c>
      <c r="G440" s="1" t="s">
        <v>2223</v>
      </c>
      <c r="H440" s="5">
        <v>6</v>
      </c>
    </row>
    <row r="441" spans="1:8" ht="409">
      <c r="A441" s="5">
        <v>135462228</v>
      </c>
      <c r="B441" s="5">
        <v>4692272</v>
      </c>
      <c r="C441" s="5" t="s">
        <v>2415</v>
      </c>
      <c r="D441" s="1" t="s">
        <v>1158</v>
      </c>
      <c r="E441" s="1" t="s">
        <v>1159</v>
      </c>
      <c r="F441" s="1" t="s">
        <v>1160</v>
      </c>
      <c r="G441" s="1" t="s">
        <v>2224</v>
      </c>
      <c r="H441" s="5">
        <v>63</v>
      </c>
    </row>
    <row r="442" spans="1:8" ht="409">
      <c r="A442" s="5">
        <v>135455210</v>
      </c>
      <c r="B442" s="5">
        <v>13607576</v>
      </c>
      <c r="C442" s="5" t="s">
        <v>2415</v>
      </c>
      <c r="D442" s="1" t="s">
        <v>1161</v>
      </c>
      <c r="E442" s="1" t="s">
        <v>1162</v>
      </c>
      <c r="F442" s="1" t="s">
        <v>1163</v>
      </c>
      <c r="G442" s="1" t="s">
        <v>2225</v>
      </c>
      <c r="H442" s="5">
        <v>4</v>
      </c>
    </row>
    <row r="443" spans="1:8" ht="140">
      <c r="A443" s="5">
        <v>135308808</v>
      </c>
      <c r="B443" s="5">
        <v>13607576</v>
      </c>
      <c r="C443" s="5" t="s">
        <v>2418</v>
      </c>
      <c r="D443" s="1" t="s">
        <v>1164</v>
      </c>
      <c r="E443" s="1" t="s">
        <v>1165</v>
      </c>
      <c r="F443" s="1" t="s">
        <v>1166</v>
      </c>
      <c r="G443" s="1" t="s">
        <v>2009</v>
      </c>
      <c r="H443" s="5">
        <v>1</v>
      </c>
    </row>
    <row r="444" spans="1:8" ht="409">
      <c r="A444" s="5">
        <v>134327868</v>
      </c>
      <c r="B444" s="5">
        <v>170265</v>
      </c>
      <c r="C444" s="5" t="s">
        <v>2414</v>
      </c>
      <c r="D444" s="1" t="s">
        <v>1167</v>
      </c>
      <c r="E444" s="1" t="s">
        <v>1168</v>
      </c>
      <c r="F444" s="1" t="s">
        <v>1169</v>
      </c>
      <c r="G444" s="1" t="s">
        <v>2226</v>
      </c>
      <c r="H444" s="5">
        <v>4</v>
      </c>
    </row>
    <row r="445" spans="1:8" ht="196">
      <c r="A445" s="5">
        <v>134271949</v>
      </c>
      <c r="B445" s="5">
        <v>5635121</v>
      </c>
      <c r="C445" s="5" t="s">
        <v>2415</v>
      </c>
      <c r="D445" s="1" t="s">
        <v>1170</v>
      </c>
      <c r="E445" s="1" t="s">
        <v>1171</v>
      </c>
      <c r="H445" s="5">
        <v>0</v>
      </c>
    </row>
    <row r="446" spans="1:8" ht="392">
      <c r="A446" s="5">
        <v>133854577</v>
      </c>
      <c r="B446" s="5">
        <v>1362083</v>
      </c>
      <c r="C446" s="5" t="s">
        <v>2415</v>
      </c>
      <c r="D446" s="1" t="s">
        <v>1172</v>
      </c>
      <c r="E446" s="1" t="s">
        <v>1173</v>
      </c>
      <c r="H446" s="5">
        <v>0</v>
      </c>
    </row>
    <row r="447" spans="1:8" ht="409">
      <c r="A447" s="5">
        <v>132723039</v>
      </c>
      <c r="B447" s="5">
        <v>583021</v>
      </c>
      <c r="C447" s="5" t="s">
        <v>2415</v>
      </c>
      <c r="D447" s="1" t="s">
        <v>1174</v>
      </c>
      <c r="E447" s="1" t="s">
        <v>1175</v>
      </c>
      <c r="F447" s="1" t="s">
        <v>1176</v>
      </c>
      <c r="G447" s="1" t="s">
        <v>2227</v>
      </c>
      <c r="H447" s="5">
        <v>9</v>
      </c>
    </row>
    <row r="448" spans="1:8" ht="409">
      <c r="A448" s="5">
        <v>131479458</v>
      </c>
      <c r="B448" s="5">
        <v>16050346</v>
      </c>
      <c r="C448" s="5" t="s">
        <v>2418</v>
      </c>
      <c r="D448" s="1" t="s">
        <v>1177</v>
      </c>
      <c r="E448" s="1" t="s">
        <v>1178</v>
      </c>
      <c r="F448" s="1" t="s">
        <v>1179</v>
      </c>
      <c r="G448" s="1" t="s">
        <v>2228</v>
      </c>
      <c r="H448" s="5">
        <v>3</v>
      </c>
    </row>
    <row r="449" spans="1:8" ht="336">
      <c r="A449" s="5">
        <v>131258073</v>
      </c>
      <c r="B449" s="5">
        <v>15313997</v>
      </c>
      <c r="C449" s="5" t="s">
        <v>2415</v>
      </c>
      <c r="D449" s="1" t="s">
        <v>1180</v>
      </c>
      <c r="E449" s="1" t="s">
        <v>1181</v>
      </c>
      <c r="H449" s="5">
        <v>0</v>
      </c>
    </row>
    <row r="450" spans="1:8" ht="409">
      <c r="A450" s="5">
        <v>131035010</v>
      </c>
      <c r="B450" s="5">
        <v>170265</v>
      </c>
      <c r="C450" s="5" t="s">
        <v>2415</v>
      </c>
      <c r="D450" s="1" t="s">
        <v>1182</v>
      </c>
      <c r="E450" s="1" t="s">
        <v>1183</v>
      </c>
      <c r="F450" s="1" t="s">
        <v>1184</v>
      </c>
      <c r="G450" s="1" t="s">
        <v>2229</v>
      </c>
      <c r="H450" s="5">
        <v>6</v>
      </c>
    </row>
    <row r="451" spans="1:8" ht="409">
      <c r="A451" s="5">
        <v>130875063</v>
      </c>
      <c r="B451" s="5">
        <v>284214</v>
      </c>
      <c r="C451" s="5" t="s">
        <v>2415</v>
      </c>
      <c r="D451" s="1" t="s">
        <v>1185</v>
      </c>
      <c r="E451" s="1" t="s">
        <v>1186</v>
      </c>
      <c r="F451" s="1" t="s">
        <v>1187</v>
      </c>
      <c r="G451" s="1" t="s">
        <v>2230</v>
      </c>
      <c r="H451" s="5">
        <v>2</v>
      </c>
    </row>
    <row r="452" spans="1:8" ht="266">
      <c r="A452" s="5">
        <v>130804401</v>
      </c>
      <c r="B452" s="5">
        <v>4692272</v>
      </c>
      <c r="C452" s="5" t="s">
        <v>2415</v>
      </c>
      <c r="D452" s="1" t="s">
        <v>1188</v>
      </c>
      <c r="E452" s="1" t="s">
        <v>1189</v>
      </c>
      <c r="F452" s="1" t="s">
        <v>1190</v>
      </c>
      <c r="G452" s="1" t="s">
        <v>2231</v>
      </c>
      <c r="H452" s="5">
        <v>3</v>
      </c>
    </row>
    <row r="453" spans="1:8" ht="409">
      <c r="A453" s="5">
        <v>129849226</v>
      </c>
      <c r="B453" s="5">
        <v>38491</v>
      </c>
      <c r="C453" s="5" t="s">
        <v>2415</v>
      </c>
      <c r="D453" s="1" t="s">
        <v>1191</v>
      </c>
      <c r="E453" s="1" t="s">
        <v>1192</v>
      </c>
      <c r="F453" s="1" t="s">
        <v>1193</v>
      </c>
      <c r="G453" s="1" t="s">
        <v>2232</v>
      </c>
      <c r="H453" s="5">
        <v>7</v>
      </c>
    </row>
    <row r="454" spans="1:8" ht="112">
      <c r="A454" s="5">
        <v>129539621</v>
      </c>
      <c r="B454" s="5">
        <v>4692272</v>
      </c>
      <c r="C454" s="5" t="s">
        <v>2415</v>
      </c>
      <c r="D454" s="1" t="s">
        <v>1194</v>
      </c>
      <c r="E454" s="1" t="s">
        <v>1195</v>
      </c>
      <c r="F454" s="1" t="s">
        <v>1196</v>
      </c>
      <c r="G454" s="1" t="s">
        <v>2217</v>
      </c>
      <c r="H454" s="5">
        <v>2</v>
      </c>
    </row>
    <row r="455" spans="1:8" ht="182">
      <c r="A455" s="5">
        <v>127851727</v>
      </c>
      <c r="B455" s="5">
        <v>95672</v>
      </c>
      <c r="C455" s="5" t="s">
        <v>2418</v>
      </c>
      <c r="D455" s="1" t="s">
        <v>1197</v>
      </c>
      <c r="E455" s="2" t="s">
        <v>1198</v>
      </c>
      <c r="F455" s="1" t="s">
        <v>1199</v>
      </c>
      <c r="G455" s="1" t="s">
        <v>2233</v>
      </c>
      <c r="H455" s="5">
        <v>3</v>
      </c>
    </row>
    <row r="456" spans="1:8" ht="409">
      <c r="A456" s="5">
        <v>127744479</v>
      </c>
      <c r="B456" s="5">
        <v>50891</v>
      </c>
      <c r="C456" s="5" t="s">
        <v>2415</v>
      </c>
      <c r="D456" s="1" t="s">
        <v>1200</v>
      </c>
      <c r="E456" s="1" t="s">
        <v>1201</v>
      </c>
      <c r="F456" s="1" t="s">
        <v>1202</v>
      </c>
      <c r="G456" s="1" t="s">
        <v>2234</v>
      </c>
      <c r="H456" s="5">
        <v>37</v>
      </c>
    </row>
    <row r="457" spans="1:8" ht="140">
      <c r="A457" s="5">
        <v>127528362</v>
      </c>
      <c r="B457" s="5">
        <v>15012696</v>
      </c>
      <c r="C457" s="5" t="s">
        <v>2415</v>
      </c>
      <c r="D457" s="1" t="s">
        <v>1203</v>
      </c>
      <c r="E457" s="1" t="s">
        <v>1204</v>
      </c>
      <c r="H457" s="5">
        <v>0</v>
      </c>
    </row>
    <row r="458" spans="1:8" ht="154">
      <c r="A458" s="5">
        <v>126655834</v>
      </c>
      <c r="B458" s="5">
        <v>4517853</v>
      </c>
      <c r="C458" s="5" t="s">
        <v>2414</v>
      </c>
      <c r="D458" s="1" t="s">
        <v>1205</v>
      </c>
      <c r="E458" s="1" t="s">
        <v>1206</v>
      </c>
      <c r="H458" s="5">
        <v>0</v>
      </c>
    </row>
    <row r="459" spans="1:8" ht="409">
      <c r="A459" s="5">
        <v>126627340</v>
      </c>
      <c r="B459" s="5">
        <v>393259</v>
      </c>
      <c r="C459" s="5" t="s">
        <v>2415</v>
      </c>
      <c r="D459" s="1" t="s">
        <v>1207</v>
      </c>
      <c r="E459" s="1" t="s">
        <v>1208</v>
      </c>
      <c r="F459" s="1" t="s">
        <v>1209</v>
      </c>
      <c r="G459" s="1" t="s">
        <v>2235</v>
      </c>
      <c r="H459" s="5">
        <v>4</v>
      </c>
    </row>
    <row r="460" spans="1:8" ht="409">
      <c r="A460" s="5">
        <v>126300799</v>
      </c>
      <c r="B460" s="5">
        <v>16675278</v>
      </c>
      <c r="C460" s="5" t="s">
        <v>2415</v>
      </c>
      <c r="D460" s="1" t="s">
        <v>1210</v>
      </c>
      <c r="E460" s="1" t="s">
        <v>1211</v>
      </c>
      <c r="F460" s="1" t="s">
        <v>1212</v>
      </c>
      <c r="G460" s="1" t="s">
        <v>2236</v>
      </c>
      <c r="H460" s="5">
        <v>4</v>
      </c>
    </row>
    <row r="461" spans="1:8" ht="409">
      <c r="A461" s="5">
        <v>126005376</v>
      </c>
      <c r="B461" s="5">
        <v>294523</v>
      </c>
      <c r="C461" s="5" t="s">
        <v>2433</v>
      </c>
      <c r="D461" s="1" t="s">
        <v>1213</v>
      </c>
      <c r="E461" s="1" t="s">
        <v>1214</v>
      </c>
      <c r="H461" s="5">
        <v>0</v>
      </c>
    </row>
    <row r="462" spans="1:8" ht="322">
      <c r="A462" s="5">
        <v>125643998</v>
      </c>
      <c r="B462" s="5">
        <v>5064148</v>
      </c>
      <c r="C462" s="5" t="s">
        <v>2415</v>
      </c>
      <c r="D462" s="1" t="s">
        <v>1215</v>
      </c>
      <c r="E462" s="1" t="s">
        <v>1216</v>
      </c>
      <c r="F462" s="1" t="s">
        <v>1217</v>
      </c>
      <c r="G462" s="1" t="s">
        <v>2237</v>
      </c>
      <c r="H462" s="5">
        <v>1</v>
      </c>
    </row>
    <row r="463" spans="1:8" ht="409">
      <c r="A463" s="5">
        <v>124942187</v>
      </c>
      <c r="B463" s="5">
        <v>164973</v>
      </c>
      <c r="C463" s="5" t="s">
        <v>2418</v>
      </c>
      <c r="D463" s="1" t="s">
        <v>1218</v>
      </c>
      <c r="E463" s="1" t="s">
        <v>1219</v>
      </c>
      <c r="F463" s="1" t="s">
        <v>1220</v>
      </c>
      <c r="G463" s="1" t="s">
        <v>2238</v>
      </c>
      <c r="H463" s="5">
        <v>3</v>
      </c>
    </row>
    <row r="464" spans="1:8" ht="409">
      <c r="A464" s="5">
        <v>124827506</v>
      </c>
      <c r="B464" s="5">
        <v>95672</v>
      </c>
      <c r="C464" s="5" t="s">
        <v>2415</v>
      </c>
      <c r="D464" s="1" t="s">
        <v>1221</v>
      </c>
      <c r="E464" s="1" t="s">
        <v>1222</v>
      </c>
      <c r="F464" s="1" t="s">
        <v>1223</v>
      </c>
      <c r="G464" s="1" t="s">
        <v>2239</v>
      </c>
      <c r="H464" s="5">
        <v>8</v>
      </c>
    </row>
    <row r="465" spans="1:8" ht="392">
      <c r="A465" s="5">
        <v>123930979</v>
      </c>
      <c r="B465" s="5">
        <v>6901294</v>
      </c>
      <c r="C465" s="5" t="s">
        <v>2418</v>
      </c>
      <c r="D465" s="1" t="s">
        <v>1224</v>
      </c>
      <c r="E465" s="1" t="s">
        <v>1225</v>
      </c>
      <c r="F465" s="1" t="s">
        <v>1226</v>
      </c>
      <c r="G465" s="1" t="s">
        <v>2240</v>
      </c>
      <c r="H465" s="5">
        <v>3</v>
      </c>
    </row>
    <row r="466" spans="1:8" ht="409">
      <c r="A466" s="5">
        <v>123597831</v>
      </c>
      <c r="B466" s="5">
        <v>95672</v>
      </c>
      <c r="C466" s="5" t="s">
        <v>2415</v>
      </c>
      <c r="D466" s="1" t="s">
        <v>1227</v>
      </c>
      <c r="E466" s="1" t="s">
        <v>1228</v>
      </c>
      <c r="F466" s="1" t="s">
        <v>1229</v>
      </c>
      <c r="G466" s="1" t="s">
        <v>2241</v>
      </c>
      <c r="H466" s="5">
        <v>1</v>
      </c>
    </row>
    <row r="467" spans="1:8">
      <c r="A467" s="5">
        <v>123596129</v>
      </c>
      <c r="B467" s="5">
        <v>95672</v>
      </c>
      <c r="C467" s="5" t="s">
        <v>2433</v>
      </c>
      <c r="D467" s="1" t="s">
        <v>1230</v>
      </c>
      <c r="H467" s="5">
        <v>0</v>
      </c>
    </row>
    <row r="468" spans="1:8" ht="196">
      <c r="A468" s="5">
        <v>123595874</v>
      </c>
      <c r="B468" s="5">
        <v>95672</v>
      </c>
      <c r="C468" s="5" t="s">
        <v>2414</v>
      </c>
      <c r="D468" s="1" t="s">
        <v>1231</v>
      </c>
      <c r="E468" s="1" t="s">
        <v>1232</v>
      </c>
      <c r="F468" s="1" t="s">
        <v>1233</v>
      </c>
      <c r="G468" s="1" t="s">
        <v>2009</v>
      </c>
      <c r="H468" s="5">
        <v>1</v>
      </c>
    </row>
    <row r="469" spans="1:8">
      <c r="A469" s="5">
        <v>123594802</v>
      </c>
      <c r="B469" s="5">
        <v>95672</v>
      </c>
      <c r="C469" s="5" t="s">
        <v>2415</v>
      </c>
      <c r="D469" s="1" t="s">
        <v>1234</v>
      </c>
      <c r="H469" s="5">
        <v>0</v>
      </c>
    </row>
    <row r="470" spans="1:8" ht="409">
      <c r="A470" s="5">
        <v>123560006</v>
      </c>
      <c r="B470" s="5">
        <v>95672</v>
      </c>
      <c r="C470" s="5" t="s">
        <v>2415</v>
      </c>
      <c r="D470" s="1" t="s">
        <v>1235</v>
      </c>
      <c r="E470" s="1" t="s">
        <v>1236</v>
      </c>
      <c r="F470" s="1" t="s">
        <v>1237</v>
      </c>
      <c r="G470" s="1" t="s">
        <v>2241</v>
      </c>
      <c r="H470" s="5">
        <v>1</v>
      </c>
    </row>
    <row r="471" spans="1:8" ht="409">
      <c r="A471" s="5">
        <v>123555096</v>
      </c>
      <c r="B471" s="5">
        <v>95672</v>
      </c>
      <c r="C471" s="5" t="s">
        <v>2415</v>
      </c>
      <c r="D471" s="1" t="s">
        <v>1238</v>
      </c>
      <c r="E471" s="1" t="s">
        <v>1239</v>
      </c>
      <c r="F471" s="1" t="s">
        <v>1240</v>
      </c>
      <c r="G471" s="1" t="s">
        <v>2242</v>
      </c>
      <c r="H471" s="5">
        <v>19</v>
      </c>
    </row>
    <row r="472" spans="1:8" ht="409">
      <c r="A472" s="5">
        <v>123550810</v>
      </c>
      <c r="B472" s="5">
        <v>95672</v>
      </c>
      <c r="C472" s="5" t="s">
        <v>2415</v>
      </c>
      <c r="D472" s="1" t="s">
        <v>1241</v>
      </c>
      <c r="F472" s="1" t="s">
        <v>1242</v>
      </c>
      <c r="G472" s="1" t="s">
        <v>2243</v>
      </c>
      <c r="H472" s="5">
        <v>25</v>
      </c>
    </row>
    <row r="473" spans="1:8" ht="409">
      <c r="A473" s="5">
        <v>123243677</v>
      </c>
      <c r="B473" s="5">
        <v>393259</v>
      </c>
      <c r="C473" s="5" t="s">
        <v>2418</v>
      </c>
      <c r="D473" s="1" t="s">
        <v>1243</v>
      </c>
      <c r="E473" s="1" t="s">
        <v>1244</v>
      </c>
      <c r="F473" s="1" t="s">
        <v>1245</v>
      </c>
      <c r="G473" s="1" t="s">
        <v>2244</v>
      </c>
      <c r="H473" s="5">
        <v>4</v>
      </c>
    </row>
    <row r="474" spans="1:8" ht="409">
      <c r="A474" s="5">
        <v>122384567</v>
      </c>
      <c r="B474" s="5">
        <v>393259</v>
      </c>
      <c r="C474" s="5" t="s">
        <v>2415</v>
      </c>
      <c r="D474" s="1" t="s">
        <v>1246</v>
      </c>
      <c r="E474" s="1" t="s">
        <v>1247</v>
      </c>
      <c r="F474" s="1" t="s">
        <v>1248</v>
      </c>
      <c r="G474" s="1" t="s">
        <v>2245</v>
      </c>
      <c r="H474" s="5">
        <v>7</v>
      </c>
    </row>
    <row r="475" spans="1:8" ht="336">
      <c r="A475" s="5">
        <v>122373803</v>
      </c>
      <c r="B475" s="5">
        <v>30665</v>
      </c>
      <c r="C475" s="5" t="s">
        <v>2415</v>
      </c>
      <c r="D475" s="1" t="s">
        <v>1249</v>
      </c>
      <c r="E475" s="1" t="s">
        <v>1250</v>
      </c>
      <c r="F475" s="1" t="s">
        <v>1251</v>
      </c>
      <c r="G475" s="1" t="s">
        <v>2246</v>
      </c>
      <c r="H475" s="5">
        <v>1</v>
      </c>
    </row>
    <row r="476" spans="1:8" ht="336">
      <c r="A476" s="5">
        <v>122050990</v>
      </c>
      <c r="B476" s="5">
        <v>14294</v>
      </c>
      <c r="C476" s="5" t="s">
        <v>2415</v>
      </c>
      <c r="D476" s="1" t="s">
        <v>1252</v>
      </c>
      <c r="E476" s="1" t="s">
        <v>1253</v>
      </c>
      <c r="F476" s="1" t="s">
        <v>1254</v>
      </c>
      <c r="G476" s="1" t="s">
        <v>2247</v>
      </c>
      <c r="H476" s="5">
        <v>1</v>
      </c>
    </row>
    <row r="477" spans="1:8" ht="409">
      <c r="A477" s="5">
        <v>121487934</v>
      </c>
      <c r="B477" s="5">
        <v>170265</v>
      </c>
      <c r="C477" s="5" t="s">
        <v>2418</v>
      </c>
      <c r="D477" s="1" t="s">
        <v>1255</v>
      </c>
      <c r="E477" s="1" t="s">
        <v>1256</v>
      </c>
      <c r="F477" s="1" t="s">
        <v>1257</v>
      </c>
      <c r="G477" s="1" t="s">
        <v>2248</v>
      </c>
      <c r="H477" s="5">
        <v>10</v>
      </c>
    </row>
    <row r="478" spans="1:8" ht="154">
      <c r="A478" s="5">
        <v>121244447</v>
      </c>
      <c r="B478" s="5">
        <v>13315406</v>
      </c>
      <c r="C478" s="5" t="s">
        <v>2415</v>
      </c>
      <c r="D478" s="1" t="s">
        <v>1258</v>
      </c>
      <c r="E478" s="1" t="s">
        <v>1259</v>
      </c>
      <c r="F478" s="1" t="s">
        <v>1260</v>
      </c>
      <c r="G478" s="1" t="s">
        <v>2249</v>
      </c>
      <c r="H478" s="5">
        <v>2</v>
      </c>
    </row>
    <row r="479" spans="1:8" ht="409">
      <c r="A479" s="5">
        <v>120207377</v>
      </c>
      <c r="B479" s="5">
        <v>170265</v>
      </c>
      <c r="C479" s="5" t="s">
        <v>2415</v>
      </c>
      <c r="D479" s="1" t="s">
        <v>1261</v>
      </c>
      <c r="E479" s="1" t="s">
        <v>1262</v>
      </c>
      <c r="F479" s="1" t="s">
        <v>1263</v>
      </c>
      <c r="G479" s="1" t="s">
        <v>2009</v>
      </c>
      <c r="H479" s="5">
        <v>1</v>
      </c>
    </row>
    <row r="480" spans="1:8" ht="409">
      <c r="A480" s="5">
        <v>119823323</v>
      </c>
      <c r="B480" s="5">
        <v>196849</v>
      </c>
      <c r="C480" s="5" t="s">
        <v>2418</v>
      </c>
      <c r="D480" s="1" t="s">
        <v>1264</v>
      </c>
      <c r="E480" s="1" t="s">
        <v>1265</v>
      </c>
      <c r="F480" s="1" t="s">
        <v>1266</v>
      </c>
      <c r="G480" s="1" t="s">
        <v>2250</v>
      </c>
      <c r="H480" s="5">
        <v>3</v>
      </c>
    </row>
    <row r="481" spans="1:8" ht="112">
      <c r="A481" s="5">
        <v>119303380</v>
      </c>
      <c r="B481" s="5">
        <v>6901294</v>
      </c>
      <c r="C481" s="5" t="s">
        <v>2414</v>
      </c>
      <c r="D481" s="1" t="s">
        <v>1267</v>
      </c>
      <c r="E481" s="1" t="s">
        <v>1268</v>
      </c>
      <c r="F481" s="1" t="s">
        <v>1269</v>
      </c>
      <c r="G481" s="1" t="s">
        <v>2251</v>
      </c>
      <c r="H481" s="5">
        <v>1</v>
      </c>
    </row>
    <row r="482" spans="1:8" ht="70">
      <c r="A482" s="5">
        <v>119134310</v>
      </c>
      <c r="B482" s="5">
        <v>3037439</v>
      </c>
      <c r="C482" s="5" t="s">
        <v>2418</v>
      </c>
      <c r="D482" s="1" t="s">
        <v>1270</v>
      </c>
      <c r="E482" s="1" t="s">
        <v>1271</v>
      </c>
      <c r="H482" s="5">
        <v>0</v>
      </c>
    </row>
    <row r="483" spans="1:8" ht="56">
      <c r="A483" s="5">
        <v>119033376</v>
      </c>
      <c r="B483" s="5">
        <v>990840</v>
      </c>
      <c r="C483" s="5" t="s">
        <v>2418</v>
      </c>
      <c r="D483" s="1" t="s">
        <v>1272</v>
      </c>
      <c r="E483" s="1" t="s">
        <v>1273</v>
      </c>
      <c r="H483" s="5">
        <v>0</v>
      </c>
    </row>
    <row r="484" spans="1:8" ht="409">
      <c r="A484" s="5">
        <v>118883185</v>
      </c>
      <c r="B484" s="5">
        <v>7320889</v>
      </c>
      <c r="C484" s="5" t="s">
        <v>2417</v>
      </c>
      <c r="D484" s="1" t="s">
        <v>1274</v>
      </c>
      <c r="E484" s="1" t="s">
        <v>1275</v>
      </c>
      <c r="F484" s="1" t="s">
        <v>1276</v>
      </c>
      <c r="G484" s="1" t="s">
        <v>2252</v>
      </c>
      <c r="H484" s="5">
        <v>2</v>
      </c>
    </row>
    <row r="485" spans="1:8" ht="322">
      <c r="A485" s="5">
        <v>118387715</v>
      </c>
      <c r="B485" s="5">
        <v>170265</v>
      </c>
      <c r="C485" s="5" t="s">
        <v>2418</v>
      </c>
      <c r="D485" s="1" t="s">
        <v>1277</v>
      </c>
      <c r="E485" s="1" t="s">
        <v>1278</v>
      </c>
      <c r="H485" s="5">
        <v>0</v>
      </c>
    </row>
    <row r="486" spans="1:8" ht="409">
      <c r="A486" s="5">
        <v>117531936</v>
      </c>
      <c r="B486" s="5">
        <v>671238</v>
      </c>
      <c r="C486" s="5" t="s">
        <v>2414</v>
      </c>
      <c r="D486" s="2" t="s">
        <v>1279</v>
      </c>
      <c r="E486" s="1" t="s">
        <v>1280</v>
      </c>
      <c r="F486" s="1" t="s">
        <v>1281</v>
      </c>
      <c r="G486" s="1" t="s">
        <v>2253</v>
      </c>
      <c r="H486" s="5">
        <v>10</v>
      </c>
    </row>
    <row r="487" spans="1:8" ht="409">
      <c r="A487" s="5">
        <v>116921071</v>
      </c>
      <c r="B487" s="5">
        <v>170265</v>
      </c>
      <c r="C487" s="5" t="s">
        <v>2430</v>
      </c>
      <c r="D487" s="1" t="s">
        <v>1282</v>
      </c>
      <c r="E487" s="1" t="s">
        <v>1283</v>
      </c>
      <c r="F487" s="1" t="s">
        <v>1284</v>
      </c>
      <c r="G487" s="1" t="s">
        <v>2254</v>
      </c>
      <c r="H487" s="5">
        <v>11</v>
      </c>
    </row>
    <row r="488" spans="1:8" ht="409">
      <c r="A488" s="5">
        <v>116871133</v>
      </c>
      <c r="B488" s="5">
        <v>13315406</v>
      </c>
      <c r="C488" s="5" t="s">
        <v>2415</v>
      </c>
      <c r="D488" s="1" t="s">
        <v>1285</v>
      </c>
      <c r="E488" s="1" t="s">
        <v>1286</v>
      </c>
      <c r="F488" s="1" t="s">
        <v>1287</v>
      </c>
      <c r="G488" s="1" t="s">
        <v>2255</v>
      </c>
      <c r="H488" s="5">
        <v>30</v>
      </c>
    </row>
    <row r="489" spans="1:8" ht="409">
      <c r="A489" s="5">
        <v>116632776</v>
      </c>
      <c r="B489" s="5">
        <v>4692272</v>
      </c>
      <c r="C489" s="5" t="s">
        <v>2415</v>
      </c>
      <c r="D489" s="1" t="s">
        <v>1288</v>
      </c>
      <c r="E489" s="1" t="s">
        <v>1289</v>
      </c>
      <c r="F489" s="1" t="s">
        <v>1290</v>
      </c>
      <c r="G489" s="1" t="s">
        <v>2256</v>
      </c>
      <c r="H489" s="5">
        <v>6</v>
      </c>
    </row>
    <row r="490" spans="1:8" ht="84">
      <c r="A490" s="5">
        <v>115869529</v>
      </c>
      <c r="B490" s="5">
        <v>170265</v>
      </c>
      <c r="C490" s="5" t="s">
        <v>2429</v>
      </c>
      <c r="D490" s="1" t="s">
        <v>1291</v>
      </c>
      <c r="E490" s="1" t="s">
        <v>1292</v>
      </c>
      <c r="H490" s="5">
        <v>0</v>
      </c>
    </row>
    <row r="491" spans="1:8" ht="126">
      <c r="A491" s="5">
        <v>115790560</v>
      </c>
      <c r="B491" s="5">
        <v>3696477</v>
      </c>
      <c r="C491" s="5" t="s">
        <v>2417</v>
      </c>
      <c r="D491" s="1" t="s">
        <v>1293</v>
      </c>
      <c r="E491" s="2" t="s">
        <v>1294</v>
      </c>
      <c r="F491" s="1" t="s">
        <v>1295</v>
      </c>
      <c r="G491" s="1" t="s">
        <v>2257</v>
      </c>
      <c r="H491" s="5">
        <v>1</v>
      </c>
    </row>
    <row r="492" spans="1:8" ht="409">
      <c r="A492" s="5">
        <v>115673768</v>
      </c>
      <c r="B492" s="5">
        <v>22796</v>
      </c>
      <c r="C492" s="5" t="s">
        <v>2415</v>
      </c>
      <c r="D492" s="1" t="s">
        <v>1296</v>
      </c>
      <c r="E492" s="1" t="s">
        <v>1297</v>
      </c>
      <c r="F492" s="1" t="s">
        <v>1298</v>
      </c>
      <c r="G492" s="1" t="s">
        <v>2258</v>
      </c>
      <c r="H492" s="5">
        <v>7</v>
      </c>
    </row>
    <row r="493" spans="1:8" ht="350">
      <c r="A493" s="5">
        <v>115671278</v>
      </c>
      <c r="B493" s="5">
        <v>3696477</v>
      </c>
      <c r="C493" s="5" t="s">
        <v>2418</v>
      </c>
      <c r="D493" s="1" t="s">
        <v>1299</v>
      </c>
      <c r="E493" s="1" t="s">
        <v>1300</v>
      </c>
      <c r="F493" s="1" t="s">
        <v>1301</v>
      </c>
      <c r="G493" s="1" t="s">
        <v>2259</v>
      </c>
      <c r="H493" s="5">
        <v>2</v>
      </c>
    </row>
    <row r="494" spans="1:8" ht="409">
      <c r="A494" s="5">
        <v>115509767</v>
      </c>
      <c r="B494" s="5">
        <v>170265</v>
      </c>
      <c r="C494" s="5" t="s">
        <v>2428</v>
      </c>
      <c r="D494" s="1" t="s">
        <v>1302</v>
      </c>
      <c r="E494" s="1" t="s">
        <v>1303</v>
      </c>
      <c r="F494" s="1" t="s">
        <v>1304</v>
      </c>
      <c r="G494" s="1" t="s">
        <v>2260</v>
      </c>
      <c r="H494" s="5">
        <v>4</v>
      </c>
    </row>
    <row r="495" spans="1:8">
      <c r="A495" s="5">
        <v>115468702</v>
      </c>
      <c r="B495" s="5">
        <v>733695</v>
      </c>
      <c r="C495" s="5" t="s">
        <v>2418</v>
      </c>
      <c r="D495" s="1" t="s">
        <v>1305</v>
      </c>
      <c r="H495" s="5">
        <v>0</v>
      </c>
    </row>
    <row r="496" spans="1:8" ht="140">
      <c r="A496" s="5">
        <v>115461033</v>
      </c>
      <c r="B496" s="5">
        <v>733695</v>
      </c>
      <c r="C496" s="8" t="s">
        <v>2414</v>
      </c>
      <c r="D496" s="1" t="s">
        <v>1306</v>
      </c>
      <c r="E496" s="1" t="s">
        <v>1307</v>
      </c>
      <c r="F496" s="1" t="s">
        <v>1308</v>
      </c>
      <c r="G496" s="1" t="s">
        <v>2261</v>
      </c>
      <c r="H496" s="5">
        <v>1</v>
      </c>
    </row>
    <row r="497" spans="1:8" ht="409">
      <c r="A497" s="5">
        <v>115198096</v>
      </c>
      <c r="B497" s="5">
        <v>733695</v>
      </c>
      <c r="C497" s="5" t="s">
        <v>2418</v>
      </c>
      <c r="D497" s="1" t="s">
        <v>1309</v>
      </c>
      <c r="F497" s="1" t="s">
        <v>1310</v>
      </c>
      <c r="G497" s="1" t="s">
        <v>2262</v>
      </c>
      <c r="H497" s="5">
        <v>5</v>
      </c>
    </row>
    <row r="498" spans="1:8" ht="112">
      <c r="A498" s="5">
        <v>114430179</v>
      </c>
      <c r="B498" s="5">
        <v>170265</v>
      </c>
      <c r="C498" s="5" t="s">
        <v>2415</v>
      </c>
      <c r="D498" s="1" t="s">
        <v>1311</v>
      </c>
      <c r="E498" s="1" t="s">
        <v>1312</v>
      </c>
      <c r="H498" s="5">
        <v>0</v>
      </c>
    </row>
    <row r="499" spans="1:8" ht="409">
      <c r="A499" s="5">
        <v>113765447</v>
      </c>
      <c r="B499" s="5">
        <v>170265</v>
      </c>
      <c r="C499" s="5" t="s">
        <v>2414</v>
      </c>
      <c r="D499" s="1" t="s">
        <v>1313</v>
      </c>
      <c r="E499" s="1" t="s">
        <v>1314</v>
      </c>
      <c r="F499" s="1" t="s">
        <v>1315</v>
      </c>
      <c r="G499" s="1" t="s">
        <v>2263</v>
      </c>
      <c r="H499" s="5">
        <v>18</v>
      </c>
    </row>
    <row r="500" spans="1:8" ht="409">
      <c r="A500" s="5">
        <v>113762720</v>
      </c>
      <c r="B500" s="5">
        <v>170265</v>
      </c>
      <c r="C500" s="5" t="s">
        <v>2418</v>
      </c>
      <c r="D500" s="1" t="s">
        <v>1316</v>
      </c>
      <c r="E500" s="1" t="s">
        <v>1317</v>
      </c>
      <c r="F500" s="1" t="s">
        <v>1318</v>
      </c>
      <c r="G500" s="1" t="s">
        <v>2097</v>
      </c>
      <c r="H500" s="5">
        <v>2</v>
      </c>
    </row>
    <row r="501" spans="1:8" ht="409">
      <c r="A501" s="5">
        <v>113473591</v>
      </c>
      <c r="B501" s="5">
        <v>20818</v>
      </c>
      <c r="C501" s="5" t="s">
        <v>2418</v>
      </c>
      <c r="D501" s="1" t="s">
        <v>1319</v>
      </c>
      <c r="E501" s="1" t="s">
        <v>1320</v>
      </c>
      <c r="F501" s="1" t="s">
        <v>1321</v>
      </c>
      <c r="G501" s="1" t="s">
        <v>2264</v>
      </c>
      <c r="H501" s="5">
        <v>2</v>
      </c>
    </row>
    <row r="502" spans="1:8" ht="350">
      <c r="A502" s="5">
        <v>112729594</v>
      </c>
      <c r="B502" s="5">
        <v>26548</v>
      </c>
      <c r="C502" s="5" t="s">
        <v>2415</v>
      </c>
      <c r="D502" s="1" t="s">
        <v>1322</v>
      </c>
      <c r="E502" s="1" t="s">
        <v>1323</v>
      </c>
      <c r="H502" s="5">
        <v>0</v>
      </c>
    </row>
    <row r="503" spans="1:8" ht="252">
      <c r="A503" s="5">
        <v>112112686</v>
      </c>
      <c r="B503" s="5">
        <v>15193326</v>
      </c>
      <c r="C503" s="5" t="s">
        <v>2415</v>
      </c>
      <c r="D503" s="1" t="s">
        <v>1324</v>
      </c>
      <c r="E503" s="1" t="s">
        <v>1325</v>
      </c>
      <c r="F503" s="1" t="s">
        <v>1326</v>
      </c>
      <c r="G503" s="1" t="s">
        <v>2265</v>
      </c>
      <c r="H503" s="5">
        <v>1</v>
      </c>
    </row>
    <row r="504" spans="1:8" ht="378">
      <c r="A504" s="5">
        <v>111442113</v>
      </c>
      <c r="B504" s="5">
        <v>1033730</v>
      </c>
      <c r="C504" s="5" t="s">
        <v>2417</v>
      </c>
      <c r="D504" s="1" t="s">
        <v>1327</v>
      </c>
      <c r="E504" s="1" t="s">
        <v>1328</v>
      </c>
      <c r="H504" s="5">
        <v>0</v>
      </c>
    </row>
    <row r="505" spans="1:8" ht="409">
      <c r="A505" s="5">
        <v>110217559</v>
      </c>
      <c r="B505" s="5">
        <v>30665</v>
      </c>
      <c r="C505" s="5" t="s">
        <v>2415</v>
      </c>
      <c r="D505" s="1" t="s">
        <v>1329</v>
      </c>
      <c r="E505" s="1" t="s">
        <v>1330</v>
      </c>
      <c r="F505" s="1" t="s">
        <v>1331</v>
      </c>
      <c r="G505" s="1" t="s">
        <v>2266</v>
      </c>
      <c r="H505" s="5">
        <v>18</v>
      </c>
    </row>
    <row r="506" spans="1:8" ht="409">
      <c r="A506" s="5">
        <v>109574687</v>
      </c>
      <c r="B506" s="5">
        <v>671238</v>
      </c>
      <c r="C506" s="5" t="s">
        <v>2415</v>
      </c>
      <c r="D506" s="1" t="s">
        <v>1332</v>
      </c>
      <c r="E506" s="1" t="s">
        <v>1333</v>
      </c>
      <c r="F506" s="1" t="s">
        <v>1334</v>
      </c>
      <c r="G506" s="1" t="s">
        <v>1977</v>
      </c>
      <c r="H506" s="5">
        <v>1</v>
      </c>
    </row>
    <row r="507" spans="1:8" ht="336">
      <c r="A507" s="5">
        <v>109573296</v>
      </c>
      <c r="B507" s="5">
        <v>671238</v>
      </c>
      <c r="C507" s="5" t="s">
        <v>2415</v>
      </c>
      <c r="D507" s="1" t="s">
        <v>1335</v>
      </c>
      <c r="E507" s="1" t="s">
        <v>1336</v>
      </c>
      <c r="F507" s="1" t="s">
        <v>1337</v>
      </c>
      <c r="G507" s="1" t="s">
        <v>2267</v>
      </c>
      <c r="H507" s="5">
        <v>3</v>
      </c>
    </row>
    <row r="508" spans="1:8" ht="409">
      <c r="A508" s="5">
        <v>109325401</v>
      </c>
      <c r="B508" s="5">
        <v>4692272</v>
      </c>
      <c r="C508" s="5" t="s">
        <v>2415</v>
      </c>
      <c r="D508" s="1" t="s">
        <v>1338</v>
      </c>
      <c r="E508" s="1" t="s">
        <v>1339</v>
      </c>
      <c r="F508" s="1" t="s">
        <v>1340</v>
      </c>
      <c r="G508" s="1" t="s">
        <v>2268</v>
      </c>
      <c r="H508" s="5">
        <v>3</v>
      </c>
    </row>
    <row r="509" spans="1:8" ht="182">
      <c r="A509" s="5">
        <v>109127435</v>
      </c>
      <c r="B509" s="5">
        <v>170265</v>
      </c>
      <c r="C509" s="5" t="s">
        <v>2414</v>
      </c>
      <c r="D509" s="1" t="s">
        <v>1341</v>
      </c>
      <c r="E509" s="1" t="s">
        <v>1342</v>
      </c>
      <c r="H509" s="5">
        <v>0</v>
      </c>
    </row>
    <row r="510" spans="1:8" ht="378">
      <c r="A510" s="5">
        <v>109078310</v>
      </c>
      <c r="B510" s="5">
        <v>170265</v>
      </c>
      <c r="C510" s="5" t="s">
        <v>2414</v>
      </c>
      <c r="D510" s="1" t="s">
        <v>1343</v>
      </c>
      <c r="E510" s="1" t="s">
        <v>1344</v>
      </c>
      <c r="F510" s="1" t="s">
        <v>1345</v>
      </c>
      <c r="G510" s="1" t="s">
        <v>2269</v>
      </c>
      <c r="H510" s="5">
        <v>3</v>
      </c>
    </row>
    <row r="511" spans="1:8" ht="409">
      <c r="A511" s="5">
        <v>108893948</v>
      </c>
      <c r="B511" s="5">
        <v>15254</v>
      </c>
      <c r="C511" s="5" t="s">
        <v>2415</v>
      </c>
      <c r="D511" s="1" t="s">
        <v>1346</v>
      </c>
      <c r="E511" s="1" t="s">
        <v>1347</v>
      </c>
      <c r="F511" s="1" t="s">
        <v>1348</v>
      </c>
      <c r="G511" s="1" t="s">
        <v>2270</v>
      </c>
      <c r="H511" s="5">
        <v>10</v>
      </c>
    </row>
    <row r="512" spans="1:8" ht="409">
      <c r="A512" s="5">
        <v>108732569</v>
      </c>
      <c r="B512" s="5">
        <v>170265</v>
      </c>
      <c r="C512" s="5" t="s">
        <v>2414</v>
      </c>
      <c r="D512" s="1" t="s">
        <v>1349</v>
      </c>
      <c r="E512" s="1" t="s">
        <v>1350</v>
      </c>
      <c r="F512" s="1" t="s">
        <v>1351</v>
      </c>
      <c r="G512" s="1" t="s">
        <v>2271</v>
      </c>
      <c r="H512" s="5">
        <v>27</v>
      </c>
    </row>
    <row r="513" spans="1:8" ht="409">
      <c r="A513" s="5">
        <v>108717448</v>
      </c>
      <c r="B513" s="5">
        <v>3039178</v>
      </c>
      <c r="C513" s="5" t="s">
        <v>2415</v>
      </c>
      <c r="D513" s="1" t="s">
        <v>1352</v>
      </c>
      <c r="E513" s="1" t="s">
        <v>1353</v>
      </c>
      <c r="F513" s="1" t="s">
        <v>1354</v>
      </c>
      <c r="G513" s="1" t="s">
        <v>2272</v>
      </c>
      <c r="H513" s="5">
        <v>3</v>
      </c>
    </row>
    <row r="514" spans="1:8" ht="84">
      <c r="A514" s="5">
        <v>108441168</v>
      </c>
      <c r="B514" s="5">
        <v>5685667</v>
      </c>
      <c r="C514" s="5" t="s">
        <v>2415</v>
      </c>
      <c r="D514" s="1" t="s">
        <v>1355</v>
      </c>
      <c r="E514" s="1" t="s">
        <v>1356</v>
      </c>
      <c r="F514" s="1" t="s">
        <v>1357</v>
      </c>
      <c r="G514" s="1" t="s">
        <v>1998</v>
      </c>
      <c r="H514" s="5">
        <v>1</v>
      </c>
    </row>
    <row r="515" spans="1:8" ht="210">
      <c r="A515" s="5">
        <v>107746412</v>
      </c>
      <c r="B515" s="5">
        <v>6115760</v>
      </c>
      <c r="C515" s="5" t="s">
        <v>2415</v>
      </c>
      <c r="D515" s="1" t="s">
        <v>1358</v>
      </c>
      <c r="E515" s="1" t="s">
        <v>1359</v>
      </c>
      <c r="F515" s="1" t="s">
        <v>1360</v>
      </c>
      <c r="G515" s="1" t="s">
        <v>2273</v>
      </c>
      <c r="H515" s="5">
        <v>2</v>
      </c>
    </row>
    <row r="516" spans="1:8" ht="196">
      <c r="A516" s="5">
        <v>106950471</v>
      </c>
      <c r="B516" s="5">
        <v>170265</v>
      </c>
      <c r="C516" s="5" t="s">
        <v>2415</v>
      </c>
      <c r="D516" s="1" t="s">
        <v>1361</v>
      </c>
      <c r="E516" s="1" t="s">
        <v>1362</v>
      </c>
      <c r="H516" s="5">
        <v>1</v>
      </c>
    </row>
    <row r="517" spans="1:8" ht="409">
      <c r="A517" s="5">
        <v>106820576</v>
      </c>
      <c r="B517" s="5">
        <v>4692272</v>
      </c>
      <c r="C517" s="5" t="s">
        <v>2415</v>
      </c>
      <c r="D517" s="1" t="s">
        <v>1363</v>
      </c>
      <c r="E517" s="1" t="s">
        <v>1364</v>
      </c>
      <c r="F517" s="1" t="s">
        <v>1365</v>
      </c>
      <c r="G517" s="1" t="s">
        <v>2274</v>
      </c>
      <c r="H517" s="5">
        <v>4</v>
      </c>
    </row>
    <row r="518" spans="1:8" ht="409">
      <c r="A518" s="5">
        <v>106392117</v>
      </c>
      <c r="B518" s="5">
        <v>4692272</v>
      </c>
      <c r="C518" s="5" t="s">
        <v>2415</v>
      </c>
      <c r="D518" s="1" t="s">
        <v>1366</v>
      </c>
      <c r="E518" s="1" t="s">
        <v>1367</v>
      </c>
      <c r="F518" s="1" t="s">
        <v>1368</v>
      </c>
      <c r="G518" s="1" t="s">
        <v>2275</v>
      </c>
      <c r="H518" s="5">
        <v>8</v>
      </c>
    </row>
    <row r="519" spans="1:8" ht="409">
      <c r="A519" s="5">
        <v>106389404</v>
      </c>
      <c r="B519" s="5">
        <v>6464618</v>
      </c>
      <c r="C519" s="5" t="s">
        <v>2428</v>
      </c>
      <c r="D519" s="1" t="s">
        <v>1369</v>
      </c>
      <c r="E519" s="1" t="s">
        <v>1370</v>
      </c>
      <c r="F519" s="1" t="s">
        <v>1371</v>
      </c>
      <c r="G519" s="1" t="s">
        <v>2276</v>
      </c>
      <c r="H519" s="5">
        <v>13</v>
      </c>
    </row>
    <row r="520" spans="1:8" ht="154">
      <c r="A520" s="5">
        <v>106387477</v>
      </c>
      <c r="B520" s="5">
        <v>6464618</v>
      </c>
      <c r="C520" s="5" t="s">
        <v>2434</v>
      </c>
      <c r="D520" s="1" t="s">
        <v>1372</v>
      </c>
      <c r="E520" s="1" t="s">
        <v>1373</v>
      </c>
      <c r="F520" s="1" t="s">
        <v>1374</v>
      </c>
      <c r="G520" s="1" t="s">
        <v>2009</v>
      </c>
      <c r="H520" s="5">
        <v>1</v>
      </c>
    </row>
    <row r="521" spans="1:8" ht="322">
      <c r="A521" s="5">
        <v>106077544</v>
      </c>
      <c r="B521" s="5">
        <v>4692272</v>
      </c>
      <c r="C521" s="5" t="s">
        <v>2415</v>
      </c>
      <c r="D521" s="1" t="s">
        <v>1375</v>
      </c>
      <c r="E521" s="1" t="s">
        <v>1376</v>
      </c>
      <c r="F521" s="1" t="s">
        <v>1377</v>
      </c>
      <c r="G521" s="1" t="s">
        <v>2277</v>
      </c>
      <c r="H521" s="5">
        <v>4</v>
      </c>
    </row>
    <row r="522" spans="1:8" ht="70">
      <c r="A522" s="5">
        <v>105851951</v>
      </c>
      <c r="B522" s="5">
        <v>6464618</v>
      </c>
      <c r="C522" s="5" t="s">
        <v>2428</v>
      </c>
      <c r="D522" s="1" t="s">
        <v>1378</v>
      </c>
      <c r="E522" s="1" t="s">
        <v>1379</v>
      </c>
      <c r="H522" s="5">
        <v>0</v>
      </c>
    </row>
    <row r="523" spans="1:8" ht="409">
      <c r="A523" s="5">
        <v>104933421</v>
      </c>
      <c r="B523" s="5">
        <v>10196278</v>
      </c>
      <c r="C523" s="5" t="s">
        <v>2415</v>
      </c>
      <c r="D523" s="1" t="s">
        <v>1380</v>
      </c>
      <c r="E523" s="1" t="s">
        <v>1381</v>
      </c>
      <c r="F523" s="1" t="s">
        <v>1382</v>
      </c>
      <c r="G523" s="1" t="s">
        <v>2278</v>
      </c>
      <c r="H523" s="5">
        <v>1</v>
      </c>
    </row>
    <row r="524" spans="1:8" ht="140">
      <c r="A524" s="5">
        <v>104736561</v>
      </c>
      <c r="B524" s="5">
        <v>77741</v>
      </c>
      <c r="C524" s="5" t="s">
        <v>2414</v>
      </c>
      <c r="D524" s="1" t="s">
        <v>1383</v>
      </c>
      <c r="F524" s="1" t="s">
        <v>1384</v>
      </c>
      <c r="G524" s="1" t="s">
        <v>2097</v>
      </c>
      <c r="H524" s="5">
        <v>2</v>
      </c>
    </row>
    <row r="525" spans="1:8" ht="409">
      <c r="A525" s="5">
        <v>103859030</v>
      </c>
      <c r="B525" s="5">
        <v>3906823</v>
      </c>
      <c r="C525" s="5" t="s">
        <v>2415</v>
      </c>
      <c r="D525" s="1" t="s">
        <v>1385</v>
      </c>
      <c r="E525" s="1" t="s">
        <v>1386</v>
      </c>
      <c r="F525" s="1" t="s">
        <v>1387</v>
      </c>
      <c r="G525" s="1" t="s">
        <v>2279</v>
      </c>
      <c r="H525" s="5">
        <v>3</v>
      </c>
    </row>
    <row r="526" spans="1:8" ht="168">
      <c r="A526" s="5">
        <v>103391340</v>
      </c>
      <c r="B526" s="5">
        <v>28534</v>
      </c>
      <c r="C526" s="5" t="s">
        <v>2415</v>
      </c>
      <c r="D526" s="1" t="s">
        <v>1388</v>
      </c>
      <c r="E526" s="1" t="s">
        <v>1389</v>
      </c>
      <c r="F526" s="1" t="s">
        <v>1390</v>
      </c>
      <c r="G526" s="1" t="s">
        <v>2280</v>
      </c>
      <c r="H526" s="5">
        <v>2</v>
      </c>
    </row>
    <row r="527" spans="1:8" ht="409">
      <c r="A527" s="5">
        <v>102650487</v>
      </c>
      <c r="B527" s="5">
        <v>12546385</v>
      </c>
      <c r="C527" s="5" t="s">
        <v>2415</v>
      </c>
      <c r="D527" s="1" t="s">
        <v>1391</v>
      </c>
      <c r="E527" s="1" t="s">
        <v>1392</v>
      </c>
      <c r="F527" s="1" t="s">
        <v>1393</v>
      </c>
      <c r="G527" s="1" t="s">
        <v>2281</v>
      </c>
      <c r="H527" s="5">
        <v>8</v>
      </c>
    </row>
    <row r="528" spans="1:8" ht="409">
      <c r="A528" s="5">
        <v>102405125</v>
      </c>
      <c r="B528" s="5">
        <v>990840</v>
      </c>
      <c r="C528" s="5" t="s">
        <v>2415</v>
      </c>
      <c r="D528" s="1" t="s">
        <v>1394</v>
      </c>
      <c r="E528" s="1" t="s">
        <v>1395</v>
      </c>
      <c r="F528" s="1" t="s">
        <v>1396</v>
      </c>
      <c r="G528" s="1" t="s">
        <v>2282</v>
      </c>
      <c r="H528" s="5">
        <v>19</v>
      </c>
    </row>
    <row r="529" spans="1:8" ht="168">
      <c r="A529" s="5">
        <v>101944226</v>
      </c>
      <c r="B529" s="5">
        <v>13315406</v>
      </c>
      <c r="C529" s="5" t="s">
        <v>2433</v>
      </c>
      <c r="D529" s="1" t="s">
        <v>1397</v>
      </c>
      <c r="E529" s="1" t="s">
        <v>1398</v>
      </c>
      <c r="F529" s="1" t="s">
        <v>1399</v>
      </c>
      <c r="G529" s="1" t="s">
        <v>2009</v>
      </c>
      <c r="H529" s="5">
        <v>1</v>
      </c>
    </row>
    <row r="530" spans="1:8" ht="154">
      <c r="A530" s="5">
        <v>101832873</v>
      </c>
      <c r="B530" s="5">
        <v>1239406</v>
      </c>
      <c r="C530" s="5" t="s">
        <v>2415</v>
      </c>
      <c r="D530" s="1" t="s">
        <v>1400</v>
      </c>
      <c r="E530" s="1" t="s">
        <v>1401</v>
      </c>
      <c r="F530" s="1" t="s">
        <v>1402</v>
      </c>
      <c r="G530" s="1" t="s">
        <v>2283</v>
      </c>
      <c r="H530" s="5">
        <v>1</v>
      </c>
    </row>
    <row r="531" spans="1:8" ht="126">
      <c r="A531" s="5">
        <v>101176784</v>
      </c>
      <c r="B531" s="5">
        <v>3696477</v>
      </c>
      <c r="C531" s="5" t="s">
        <v>2415</v>
      </c>
      <c r="D531" s="1" t="s">
        <v>1403</v>
      </c>
      <c r="E531" s="1" t="s">
        <v>1404</v>
      </c>
      <c r="F531" s="1" t="s">
        <v>1405</v>
      </c>
      <c r="G531" s="1" t="s">
        <v>1986</v>
      </c>
      <c r="H531" s="5">
        <v>1</v>
      </c>
    </row>
    <row r="532" spans="1:8" ht="409">
      <c r="A532" s="5">
        <v>100981694</v>
      </c>
      <c r="B532" s="5">
        <v>160292</v>
      </c>
      <c r="C532" s="5" t="s">
        <v>2415</v>
      </c>
      <c r="D532" s="1" t="s">
        <v>1406</v>
      </c>
      <c r="E532" s="1" t="s">
        <v>1407</v>
      </c>
      <c r="F532" s="1" t="s">
        <v>1408</v>
      </c>
      <c r="G532" s="1" t="s">
        <v>2284</v>
      </c>
      <c r="H532" s="5">
        <v>17</v>
      </c>
    </row>
    <row r="533" spans="1:8" ht="154">
      <c r="A533" s="5">
        <v>100838274</v>
      </c>
      <c r="B533" s="5">
        <v>4692272</v>
      </c>
      <c r="C533" s="5" t="s">
        <v>2418</v>
      </c>
      <c r="D533" s="1" t="s">
        <v>1409</v>
      </c>
      <c r="E533" s="1" t="s">
        <v>1410</v>
      </c>
      <c r="H533" s="5">
        <v>0</v>
      </c>
    </row>
    <row r="534" spans="1:8" ht="322">
      <c r="A534" s="5">
        <v>100148917</v>
      </c>
      <c r="B534" s="5">
        <v>4692272</v>
      </c>
      <c r="C534" s="5" t="s">
        <v>2417</v>
      </c>
      <c r="D534" s="1" t="s">
        <v>1411</v>
      </c>
      <c r="E534" s="1" t="s">
        <v>1412</v>
      </c>
      <c r="H534" s="5">
        <v>0</v>
      </c>
    </row>
    <row r="535" spans="1:8" ht="409">
      <c r="A535" s="5">
        <v>100094064</v>
      </c>
      <c r="B535" s="5">
        <v>437263</v>
      </c>
      <c r="C535" s="5" t="s">
        <v>2415</v>
      </c>
      <c r="D535" s="1" t="s">
        <v>1413</v>
      </c>
      <c r="E535" s="1" t="s">
        <v>1414</v>
      </c>
      <c r="F535" s="1" t="s">
        <v>1415</v>
      </c>
      <c r="G535" s="1" t="s">
        <v>1998</v>
      </c>
      <c r="H535" s="5">
        <v>1</v>
      </c>
    </row>
    <row r="536" spans="1:8" ht="409">
      <c r="A536" s="5">
        <v>100070121</v>
      </c>
      <c r="B536" s="5">
        <v>170265</v>
      </c>
      <c r="C536" s="5" t="s">
        <v>2433</v>
      </c>
      <c r="D536" s="1" t="s">
        <v>1416</v>
      </c>
      <c r="E536" s="1" t="s">
        <v>1417</v>
      </c>
      <c r="F536" s="1" t="s">
        <v>1418</v>
      </c>
      <c r="G536" s="1" t="s">
        <v>2009</v>
      </c>
      <c r="H536" s="5">
        <v>1</v>
      </c>
    </row>
    <row r="537" spans="1:8" ht="409">
      <c r="A537" s="5">
        <v>99707727</v>
      </c>
      <c r="B537" s="5">
        <v>1033730</v>
      </c>
      <c r="C537" s="5" t="s">
        <v>2416</v>
      </c>
      <c r="D537" s="1" t="s">
        <v>1419</v>
      </c>
      <c r="E537" s="1" t="s">
        <v>1420</v>
      </c>
      <c r="F537" s="1" t="s">
        <v>1421</v>
      </c>
      <c r="G537" s="1" t="s">
        <v>2285</v>
      </c>
      <c r="H537" s="5">
        <v>4</v>
      </c>
    </row>
    <row r="538" spans="1:8" ht="84">
      <c r="A538" s="5">
        <v>99666388</v>
      </c>
      <c r="B538" s="5">
        <v>11272613</v>
      </c>
      <c r="C538" s="5" t="s">
        <v>2414</v>
      </c>
      <c r="D538" s="1" t="s">
        <v>1422</v>
      </c>
      <c r="E538" s="1" t="s">
        <v>1423</v>
      </c>
      <c r="F538" s="1" t="s">
        <v>1424</v>
      </c>
      <c r="G538" s="1" t="s">
        <v>2009</v>
      </c>
      <c r="H538" s="5">
        <v>1</v>
      </c>
    </row>
    <row r="539" spans="1:8" ht="294">
      <c r="A539" s="5">
        <v>99662179</v>
      </c>
      <c r="B539" s="5">
        <v>11272613</v>
      </c>
      <c r="C539" s="5" t="s">
        <v>2415</v>
      </c>
      <c r="D539" s="1" t="s">
        <v>1425</v>
      </c>
      <c r="E539" s="1" t="s">
        <v>1426</v>
      </c>
      <c r="F539" s="1" t="s">
        <v>1427</v>
      </c>
      <c r="G539" s="1" t="s">
        <v>2286</v>
      </c>
      <c r="H539" s="5">
        <v>1</v>
      </c>
    </row>
    <row r="540" spans="1:8" ht="266">
      <c r="A540" s="5">
        <v>99659861</v>
      </c>
      <c r="B540" s="5">
        <v>11272613</v>
      </c>
      <c r="C540" s="5" t="s">
        <v>2414</v>
      </c>
      <c r="D540" s="1" t="s">
        <v>1428</v>
      </c>
      <c r="E540" s="1" t="s">
        <v>1429</v>
      </c>
      <c r="F540" s="1" t="s">
        <v>1430</v>
      </c>
      <c r="G540" s="1" t="s">
        <v>2286</v>
      </c>
      <c r="H540" s="5">
        <v>1</v>
      </c>
    </row>
    <row r="541" spans="1:8" ht="168">
      <c r="A541" s="5">
        <v>99648184</v>
      </c>
      <c r="B541" s="5">
        <v>13315406</v>
      </c>
      <c r="C541" s="5" t="s">
        <v>2417</v>
      </c>
      <c r="D541" s="1" t="s">
        <v>1431</v>
      </c>
      <c r="E541" s="1" t="s">
        <v>1432</v>
      </c>
      <c r="F541" s="1" t="s">
        <v>1433</v>
      </c>
      <c r="G541" s="1" t="s">
        <v>1975</v>
      </c>
      <c r="H541" s="5">
        <v>1</v>
      </c>
    </row>
    <row r="542" spans="1:8" ht="409">
      <c r="A542" s="5">
        <v>99588827</v>
      </c>
      <c r="B542" s="5">
        <v>170265</v>
      </c>
      <c r="C542" s="5" t="s">
        <v>2428</v>
      </c>
      <c r="D542" s="1" t="s">
        <v>1434</v>
      </c>
      <c r="E542" s="1" t="s">
        <v>1435</v>
      </c>
      <c r="F542" s="1" t="s">
        <v>1436</v>
      </c>
      <c r="G542" s="1" t="s">
        <v>2287</v>
      </c>
      <c r="H542" s="5">
        <v>11</v>
      </c>
    </row>
    <row r="543" spans="1:8" ht="409">
      <c r="A543" s="5">
        <v>99545815</v>
      </c>
      <c r="B543" s="5">
        <v>1033730</v>
      </c>
      <c r="C543" s="5" t="s">
        <v>2428</v>
      </c>
      <c r="D543" s="1" t="s">
        <v>1437</v>
      </c>
      <c r="E543" s="1" t="s">
        <v>1438</v>
      </c>
      <c r="F543" s="1" t="s">
        <v>1439</v>
      </c>
      <c r="G543" s="1" t="s">
        <v>2288</v>
      </c>
      <c r="H543" s="5">
        <v>5</v>
      </c>
    </row>
    <row r="544" spans="1:8" ht="42">
      <c r="A544" s="5">
        <v>99539254</v>
      </c>
      <c r="B544" s="5">
        <v>170265</v>
      </c>
      <c r="C544" s="5" t="s">
        <v>2418</v>
      </c>
      <c r="D544" s="1" t="s">
        <v>1440</v>
      </c>
      <c r="E544" s="1" t="s">
        <v>1441</v>
      </c>
      <c r="H544" s="5">
        <v>0</v>
      </c>
    </row>
    <row r="545" spans="1:8" ht="84">
      <c r="A545" s="5">
        <v>99465018</v>
      </c>
      <c r="B545" s="5">
        <v>170265</v>
      </c>
      <c r="C545" s="5" t="s">
        <v>2415</v>
      </c>
      <c r="D545" s="1" t="s">
        <v>1442</v>
      </c>
      <c r="E545" s="1" t="s">
        <v>1443</v>
      </c>
      <c r="F545" s="1" t="s">
        <v>1444</v>
      </c>
      <c r="G545" s="1" t="s">
        <v>1986</v>
      </c>
      <c r="H545" s="5">
        <v>1</v>
      </c>
    </row>
    <row r="546" spans="1:8" ht="409">
      <c r="A546" s="5">
        <v>99464606</v>
      </c>
      <c r="B546" s="5">
        <v>170265</v>
      </c>
      <c r="C546" s="5" t="s">
        <v>2415</v>
      </c>
      <c r="D546" s="1" t="s">
        <v>1445</v>
      </c>
      <c r="E546" s="1" t="s">
        <v>1446</v>
      </c>
      <c r="F546" s="1" t="s">
        <v>1447</v>
      </c>
      <c r="G546" s="1" t="s">
        <v>2289</v>
      </c>
      <c r="H546" s="5">
        <v>4</v>
      </c>
    </row>
    <row r="547" spans="1:8" ht="409">
      <c r="A547" s="5">
        <v>99448021</v>
      </c>
      <c r="B547" s="5">
        <v>12330000</v>
      </c>
      <c r="C547" s="5" t="s">
        <v>2416</v>
      </c>
      <c r="D547" s="1" t="s">
        <v>1448</v>
      </c>
      <c r="E547" s="1" t="s">
        <v>1449</v>
      </c>
      <c r="F547" s="1" t="s">
        <v>1450</v>
      </c>
      <c r="G547" s="1" t="s">
        <v>2290</v>
      </c>
      <c r="H547" s="5">
        <v>4</v>
      </c>
    </row>
    <row r="548" spans="1:8" ht="409">
      <c r="A548" s="5">
        <v>99428749</v>
      </c>
      <c r="B548" s="5">
        <v>189316</v>
      </c>
      <c r="C548" s="5" t="s">
        <v>2415</v>
      </c>
      <c r="D548" s="1" t="s">
        <v>1451</v>
      </c>
      <c r="E548" s="1" t="s">
        <v>1452</v>
      </c>
      <c r="F548" s="1" t="s">
        <v>1453</v>
      </c>
      <c r="G548" s="1" t="s">
        <v>2291</v>
      </c>
      <c r="H548" s="5">
        <v>3</v>
      </c>
    </row>
    <row r="549" spans="1:8" ht="84">
      <c r="A549" s="5">
        <v>99415796</v>
      </c>
      <c r="B549" s="5">
        <v>170265</v>
      </c>
      <c r="C549" s="5" t="s">
        <v>2418</v>
      </c>
      <c r="D549" s="1" t="s">
        <v>1454</v>
      </c>
      <c r="E549" s="1" t="s">
        <v>1455</v>
      </c>
      <c r="F549" s="1" t="s">
        <v>1456</v>
      </c>
      <c r="G549" s="1" t="s">
        <v>2009</v>
      </c>
      <c r="H549" s="5">
        <v>1</v>
      </c>
    </row>
    <row r="550" spans="1:8" ht="98">
      <c r="A550" s="5">
        <v>99406061</v>
      </c>
      <c r="B550" s="5">
        <v>170265</v>
      </c>
      <c r="C550" s="5" t="s">
        <v>2415</v>
      </c>
      <c r="D550" s="1" t="s">
        <v>1457</v>
      </c>
      <c r="E550" s="1" t="s">
        <v>1458</v>
      </c>
      <c r="H550" s="5">
        <v>0</v>
      </c>
    </row>
    <row r="551" spans="1:8" ht="409">
      <c r="A551" s="5">
        <v>98453646</v>
      </c>
      <c r="B551" s="5">
        <v>4692272</v>
      </c>
      <c r="C551" s="5" t="s">
        <v>2414</v>
      </c>
      <c r="D551" s="1" t="s">
        <v>1459</v>
      </c>
      <c r="F551" s="1" t="s">
        <v>1460</v>
      </c>
      <c r="G551" s="1" t="s">
        <v>2292</v>
      </c>
      <c r="H551" s="5">
        <v>2</v>
      </c>
    </row>
    <row r="552" spans="1:8" ht="409">
      <c r="A552" s="5">
        <v>98429408</v>
      </c>
      <c r="B552" s="5">
        <v>4692272</v>
      </c>
      <c r="C552" s="5" t="s">
        <v>2415</v>
      </c>
      <c r="D552" s="1" t="s">
        <v>1461</v>
      </c>
      <c r="E552" s="1" t="s">
        <v>1462</v>
      </c>
      <c r="F552" s="1" t="s">
        <v>1463</v>
      </c>
      <c r="G552" s="1" t="s">
        <v>2293</v>
      </c>
      <c r="H552" s="5">
        <v>22</v>
      </c>
    </row>
    <row r="553" spans="1:8" ht="409">
      <c r="A553" s="5">
        <v>98306235</v>
      </c>
      <c r="B553" s="5">
        <v>10158661</v>
      </c>
      <c r="C553" s="5" t="s">
        <v>2415</v>
      </c>
      <c r="D553" s="1" t="s">
        <v>1464</v>
      </c>
      <c r="E553" s="1" t="s">
        <v>1465</v>
      </c>
      <c r="F553" s="1" t="s">
        <v>1466</v>
      </c>
      <c r="G553" s="1" t="s">
        <v>2294</v>
      </c>
      <c r="H553" s="5">
        <v>2</v>
      </c>
    </row>
    <row r="554" spans="1:8" ht="409">
      <c r="A554" s="5">
        <v>98168946</v>
      </c>
      <c r="B554" s="5">
        <v>170265</v>
      </c>
      <c r="C554" s="5" t="s">
        <v>2414</v>
      </c>
      <c r="D554" s="1" t="s">
        <v>1467</v>
      </c>
      <c r="E554" s="2" t="s">
        <v>1468</v>
      </c>
      <c r="F554" s="1" t="s">
        <v>1469</v>
      </c>
      <c r="G554" s="1" t="s">
        <v>2261</v>
      </c>
      <c r="H554" s="5">
        <v>1</v>
      </c>
    </row>
    <row r="555" spans="1:8" ht="42">
      <c r="A555" s="5">
        <v>97927916</v>
      </c>
      <c r="B555" s="5">
        <v>6188802</v>
      </c>
      <c r="C555" s="5" t="s">
        <v>2415</v>
      </c>
      <c r="D555" s="1" t="s">
        <v>1470</v>
      </c>
      <c r="E555" s="1" t="s">
        <v>1471</v>
      </c>
      <c r="H555" s="5">
        <v>0</v>
      </c>
    </row>
    <row r="556" spans="1:8" ht="409">
      <c r="A556" s="5">
        <v>97802736</v>
      </c>
      <c r="B556" s="5">
        <v>377139</v>
      </c>
      <c r="C556" s="5" t="s">
        <v>2415</v>
      </c>
      <c r="D556" s="1" t="s">
        <v>1472</v>
      </c>
      <c r="E556" s="1" t="s">
        <v>1473</v>
      </c>
      <c r="F556" s="1" t="s">
        <v>1474</v>
      </c>
      <c r="G556" s="1" t="s">
        <v>2295</v>
      </c>
      <c r="H556" s="5">
        <v>1</v>
      </c>
    </row>
    <row r="557" spans="1:8" ht="409">
      <c r="A557" s="5">
        <v>97517293</v>
      </c>
      <c r="B557" s="5">
        <v>4692272</v>
      </c>
      <c r="C557" s="5" t="s">
        <v>2415</v>
      </c>
      <c r="D557" s="1" t="s">
        <v>1475</v>
      </c>
      <c r="E557" s="1" t="s">
        <v>1476</v>
      </c>
      <c r="F557" s="1" t="s">
        <v>1477</v>
      </c>
      <c r="G557" s="1" t="s">
        <v>2296</v>
      </c>
      <c r="H557" s="5">
        <v>2</v>
      </c>
    </row>
    <row r="558" spans="1:8" ht="409">
      <c r="A558" s="5">
        <v>97467731</v>
      </c>
      <c r="B558" s="5">
        <v>4692272</v>
      </c>
      <c r="C558" s="5" t="s">
        <v>2418</v>
      </c>
      <c r="D558" s="1" t="s">
        <v>1478</v>
      </c>
      <c r="E558" s="1" t="s">
        <v>1479</v>
      </c>
      <c r="F558" s="1" t="s">
        <v>1480</v>
      </c>
      <c r="G558" s="1" t="s">
        <v>2297</v>
      </c>
      <c r="H558" s="5">
        <v>3</v>
      </c>
    </row>
    <row r="559" spans="1:8" ht="409">
      <c r="A559" s="5">
        <v>97231124</v>
      </c>
      <c r="B559" s="5">
        <v>1033730</v>
      </c>
      <c r="C559" s="5" t="s">
        <v>2417</v>
      </c>
      <c r="D559" s="1" t="s">
        <v>1481</v>
      </c>
      <c r="E559" s="1" t="s">
        <v>1482</v>
      </c>
      <c r="F559" s="1" t="s">
        <v>1483</v>
      </c>
      <c r="G559" s="1" t="s">
        <v>2298</v>
      </c>
      <c r="H559" s="5">
        <v>6</v>
      </c>
    </row>
    <row r="560" spans="1:8" ht="224">
      <c r="A560" s="5">
        <v>96845314</v>
      </c>
      <c r="B560" s="5">
        <v>170265</v>
      </c>
      <c r="C560" s="5" t="s">
        <v>2433</v>
      </c>
      <c r="D560" s="2" t="s">
        <v>1484</v>
      </c>
      <c r="F560" s="1" t="s">
        <v>1485</v>
      </c>
      <c r="G560" s="1" t="s">
        <v>2299</v>
      </c>
      <c r="H560" s="5">
        <v>3</v>
      </c>
    </row>
    <row r="561" spans="1:8" ht="409">
      <c r="A561" s="5">
        <v>96294300</v>
      </c>
      <c r="B561" s="5">
        <v>170265</v>
      </c>
      <c r="C561" s="5" t="s">
        <v>2418</v>
      </c>
      <c r="D561" s="1" t="s">
        <v>1486</v>
      </c>
      <c r="E561" s="1" t="s">
        <v>1487</v>
      </c>
      <c r="F561" s="1" t="s">
        <v>1488</v>
      </c>
      <c r="G561" s="1" t="s">
        <v>2300</v>
      </c>
      <c r="H561" s="5">
        <v>13</v>
      </c>
    </row>
    <row r="562" spans="1:8" ht="409">
      <c r="A562" s="5">
        <v>95567252</v>
      </c>
      <c r="B562" s="5">
        <v>4692272</v>
      </c>
      <c r="C562" s="5" t="s">
        <v>2415</v>
      </c>
      <c r="D562" s="1" t="s">
        <v>1489</v>
      </c>
      <c r="E562" s="1" t="s">
        <v>1490</v>
      </c>
      <c r="F562" s="1" t="s">
        <v>1491</v>
      </c>
      <c r="G562" s="1" t="s">
        <v>2301</v>
      </c>
      <c r="H562" s="5">
        <v>28</v>
      </c>
    </row>
    <row r="563" spans="1:8" ht="112">
      <c r="A563" s="5">
        <v>94739903</v>
      </c>
      <c r="B563" s="5">
        <v>170265</v>
      </c>
      <c r="C563" s="5" t="s">
        <v>2414</v>
      </c>
      <c r="D563" s="1" t="s">
        <v>1492</v>
      </c>
      <c r="E563" s="1" t="s">
        <v>1493</v>
      </c>
      <c r="H563" s="5">
        <v>0</v>
      </c>
    </row>
    <row r="564" spans="1:8" ht="409">
      <c r="A564" s="5">
        <v>94721263</v>
      </c>
      <c r="B564" s="5">
        <v>170265</v>
      </c>
      <c r="C564" s="5" t="s">
        <v>2415</v>
      </c>
      <c r="D564" s="1" t="s">
        <v>1494</v>
      </c>
      <c r="E564" s="1" t="s">
        <v>1495</v>
      </c>
      <c r="H564" s="5">
        <v>0</v>
      </c>
    </row>
    <row r="565" spans="1:8" ht="112">
      <c r="A565" s="5">
        <v>94358361</v>
      </c>
      <c r="B565" s="5">
        <v>4692272</v>
      </c>
      <c r="C565" s="5" t="s">
        <v>2415</v>
      </c>
      <c r="D565" s="1" t="s">
        <v>1496</v>
      </c>
      <c r="E565" s="1" t="s">
        <v>1497</v>
      </c>
      <c r="H565" s="5">
        <v>0</v>
      </c>
    </row>
    <row r="566" spans="1:8" ht="266">
      <c r="A566" s="5">
        <v>94115934</v>
      </c>
      <c r="B566" s="5">
        <v>1033730</v>
      </c>
      <c r="C566" s="5" t="s">
        <v>2417</v>
      </c>
      <c r="D566" s="1" t="s">
        <v>1498</v>
      </c>
      <c r="E566" s="1" t="s">
        <v>1499</v>
      </c>
      <c r="H566" s="5">
        <v>0</v>
      </c>
    </row>
    <row r="567" spans="1:8" ht="409">
      <c r="A567" s="5">
        <v>93977097</v>
      </c>
      <c r="B567" s="5">
        <v>671238</v>
      </c>
      <c r="C567" s="5" t="s">
        <v>2417</v>
      </c>
      <c r="D567" s="1" t="s">
        <v>1500</v>
      </c>
      <c r="F567" s="1" t="s">
        <v>1501</v>
      </c>
      <c r="G567" s="1" t="s">
        <v>2302</v>
      </c>
      <c r="H567" s="5">
        <v>5</v>
      </c>
    </row>
    <row r="568" spans="1:8" ht="409">
      <c r="A568" s="5">
        <v>93751232</v>
      </c>
      <c r="B568" s="5">
        <v>626244</v>
      </c>
      <c r="C568" s="5" t="s">
        <v>2418</v>
      </c>
      <c r="D568" s="1" t="s">
        <v>1502</v>
      </c>
      <c r="E568" s="1" t="s">
        <v>1503</v>
      </c>
      <c r="F568" s="1" t="s">
        <v>1504</v>
      </c>
      <c r="G568" s="1" t="s">
        <v>2303</v>
      </c>
      <c r="H568" s="5">
        <v>7</v>
      </c>
    </row>
    <row r="569" spans="1:8" ht="409">
      <c r="A569" s="5">
        <v>92986103</v>
      </c>
      <c r="B569" s="5">
        <v>429987</v>
      </c>
      <c r="C569" s="5" t="s">
        <v>2418</v>
      </c>
      <c r="D569" s="1" t="s">
        <v>1505</v>
      </c>
      <c r="E569" s="1" t="s">
        <v>1506</v>
      </c>
      <c r="F569" s="1" t="s">
        <v>1507</v>
      </c>
      <c r="G569" s="1" t="s">
        <v>2304</v>
      </c>
      <c r="H569" s="5">
        <v>4</v>
      </c>
    </row>
    <row r="570" spans="1:8" ht="182">
      <c r="A570" s="5">
        <v>92572470</v>
      </c>
      <c r="B570" s="5">
        <v>33569</v>
      </c>
      <c r="C570" s="5" t="s">
        <v>2433</v>
      </c>
      <c r="D570" s="1" t="s">
        <v>1508</v>
      </c>
      <c r="E570" s="1" t="s">
        <v>1509</v>
      </c>
      <c r="F570" s="1" t="s">
        <v>1510</v>
      </c>
      <c r="G570" s="1" t="s">
        <v>2009</v>
      </c>
      <c r="H570" s="5">
        <v>1</v>
      </c>
    </row>
    <row r="571" spans="1:8" ht="210">
      <c r="A571" s="5">
        <v>91545365</v>
      </c>
      <c r="B571" s="5">
        <v>317113</v>
      </c>
      <c r="C571" s="5" t="s">
        <v>2414</v>
      </c>
      <c r="D571" s="1" t="s">
        <v>1511</v>
      </c>
      <c r="E571" s="1" t="s">
        <v>1512</v>
      </c>
      <c r="F571" s="1" t="s">
        <v>1513</v>
      </c>
      <c r="G571" s="1" t="s">
        <v>1975</v>
      </c>
      <c r="H571" s="5">
        <v>1</v>
      </c>
    </row>
    <row r="572" spans="1:8" ht="392">
      <c r="A572" s="5">
        <v>90665589</v>
      </c>
      <c r="B572" s="5">
        <v>694366</v>
      </c>
      <c r="C572" s="5" t="s">
        <v>2415</v>
      </c>
      <c r="D572" s="1" t="s">
        <v>1514</v>
      </c>
      <c r="E572" s="1" t="s">
        <v>1515</v>
      </c>
      <c r="F572" s="1" t="s">
        <v>1516</v>
      </c>
      <c r="G572" s="1" t="s">
        <v>2305</v>
      </c>
      <c r="H572" s="5">
        <v>4</v>
      </c>
    </row>
    <row r="573" spans="1:8" ht="409">
      <c r="A573" s="5">
        <v>90634955</v>
      </c>
      <c r="B573" s="5">
        <v>1225897</v>
      </c>
      <c r="C573" s="5" t="s">
        <v>2415</v>
      </c>
      <c r="D573" s="1" t="s">
        <v>1517</v>
      </c>
      <c r="E573" s="1" t="s">
        <v>1518</v>
      </c>
      <c r="F573" s="1" t="s">
        <v>1519</v>
      </c>
      <c r="G573" s="1" t="s">
        <v>2306</v>
      </c>
      <c r="H573" s="5">
        <v>6</v>
      </c>
    </row>
    <row r="574" spans="1:8" ht="409">
      <c r="A574" s="5">
        <v>90610932</v>
      </c>
      <c r="B574" s="5">
        <v>671238</v>
      </c>
      <c r="C574" s="5" t="s">
        <v>2414</v>
      </c>
      <c r="D574" s="1" t="s">
        <v>1520</v>
      </c>
      <c r="E574" s="1" t="s">
        <v>1521</v>
      </c>
      <c r="F574" s="1" t="s">
        <v>1522</v>
      </c>
      <c r="G574" s="1" t="s">
        <v>2307</v>
      </c>
      <c r="H574" s="5">
        <v>12</v>
      </c>
    </row>
    <row r="575" spans="1:8" ht="409">
      <c r="A575" s="5">
        <v>90151583</v>
      </c>
      <c r="B575" s="5">
        <v>70323</v>
      </c>
      <c r="C575" s="5" t="s">
        <v>2418</v>
      </c>
      <c r="D575" s="1" t="s">
        <v>1523</v>
      </c>
      <c r="E575" s="1" t="s">
        <v>1524</v>
      </c>
      <c r="F575" s="1" t="s">
        <v>1525</v>
      </c>
      <c r="G575" s="1" t="s">
        <v>2308</v>
      </c>
      <c r="H575" s="5">
        <v>3</v>
      </c>
    </row>
    <row r="576" spans="1:8" ht="409">
      <c r="A576" s="5">
        <v>89913859</v>
      </c>
      <c r="B576" s="5">
        <v>406258</v>
      </c>
      <c r="C576" s="5" t="s">
        <v>2418</v>
      </c>
      <c r="D576" s="1" t="s">
        <v>1526</v>
      </c>
      <c r="E576" s="1" t="s">
        <v>1527</v>
      </c>
      <c r="F576" s="1" t="s">
        <v>1528</v>
      </c>
      <c r="G576" s="1" t="s">
        <v>2309</v>
      </c>
      <c r="H576" s="5">
        <v>3</v>
      </c>
    </row>
    <row r="577" spans="1:8" ht="266">
      <c r="A577" s="5">
        <v>89905838</v>
      </c>
      <c r="B577" s="5">
        <v>456407</v>
      </c>
      <c r="C577" s="5" t="s">
        <v>2414</v>
      </c>
      <c r="D577" s="1" t="s">
        <v>1529</v>
      </c>
      <c r="E577" s="1" t="s">
        <v>1530</v>
      </c>
      <c r="F577" s="1" t="s">
        <v>1531</v>
      </c>
      <c r="G577" s="1" t="s">
        <v>2310</v>
      </c>
      <c r="H577" s="5">
        <v>4</v>
      </c>
    </row>
    <row r="578" spans="1:8" ht="308">
      <c r="A578" s="5">
        <v>89680629</v>
      </c>
      <c r="B578" s="5">
        <v>175</v>
      </c>
      <c r="C578" s="5" t="s">
        <v>2414</v>
      </c>
      <c r="D578" s="1" t="s">
        <v>1532</v>
      </c>
      <c r="E578" s="1" t="s">
        <v>1533</v>
      </c>
      <c r="F578" s="1" t="s">
        <v>1534</v>
      </c>
      <c r="G578" s="1" t="s">
        <v>2009</v>
      </c>
      <c r="H578" s="5">
        <v>1</v>
      </c>
    </row>
    <row r="579" spans="1:8" ht="409">
      <c r="A579" s="5">
        <v>89259798</v>
      </c>
      <c r="B579" s="5">
        <v>3696477</v>
      </c>
      <c r="C579" s="5" t="s">
        <v>2414</v>
      </c>
      <c r="D579" s="1" t="s">
        <v>1535</v>
      </c>
      <c r="E579" s="1" t="s">
        <v>1536</v>
      </c>
      <c r="F579" s="1" t="s">
        <v>1537</v>
      </c>
      <c r="G579" s="1" t="s">
        <v>2311</v>
      </c>
      <c r="H579" s="5">
        <v>18</v>
      </c>
    </row>
    <row r="580" spans="1:8" ht="409">
      <c r="A580" s="5">
        <v>89258054</v>
      </c>
      <c r="B580" s="5">
        <v>3696477</v>
      </c>
      <c r="C580" s="5" t="s">
        <v>2418</v>
      </c>
      <c r="D580" s="1" t="s">
        <v>1538</v>
      </c>
      <c r="E580" s="1" t="s">
        <v>1539</v>
      </c>
      <c r="F580" s="1" t="s">
        <v>1540</v>
      </c>
      <c r="G580" s="1" t="s">
        <v>2312</v>
      </c>
      <c r="H580" s="5">
        <v>6</v>
      </c>
    </row>
    <row r="581" spans="1:8" ht="409">
      <c r="A581" s="5">
        <v>89099234</v>
      </c>
      <c r="B581" s="5">
        <v>10380350</v>
      </c>
      <c r="C581" s="5" t="s">
        <v>2415</v>
      </c>
      <c r="D581" s="1" t="s">
        <v>1541</v>
      </c>
      <c r="E581" s="1" t="s">
        <v>1542</v>
      </c>
      <c r="F581" s="1" t="s">
        <v>1543</v>
      </c>
      <c r="G581" s="1" t="s">
        <v>2313</v>
      </c>
      <c r="H581" s="5">
        <v>2</v>
      </c>
    </row>
    <row r="582" spans="1:8" ht="409">
      <c r="A582" s="5">
        <v>87775921</v>
      </c>
      <c r="B582" s="5">
        <v>4692272</v>
      </c>
      <c r="C582" s="5" t="s">
        <v>2434</v>
      </c>
      <c r="D582" s="1" t="s">
        <v>1544</v>
      </c>
      <c r="E582" s="1" t="s">
        <v>1545</v>
      </c>
      <c r="F582" s="1" t="s">
        <v>1546</v>
      </c>
      <c r="G582" s="1" t="s">
        <v>2097</v>
      </c>
      <c r="H582" s="5">
        <v>2</v>
      </c>
    </row>
    <row r="583" spans="1:8" ht="364">
      <c r="A583" s="5">
        <v>86573781</v>
      </c>
      <c r="B583" s="5">
        <v>429987</v>
      </c>
      <c r="C583" s="5" t="s">
        <v>2418</v>
      </c>
      <c r="D583" s="1" t="s">
        <v>1547</v>
      </c>
      <c r="E583" s="1" t="s">
        <v>1548</v>
      </c>
      <c r="F583" s="1" t="s">
        <v>1549</v>
      </c>
      <c r="G583" s="1" t="s">
        <v>2314</v>
      </c>
      <c r="H583" s="5">
        <v>2</v>
      </c>
    </row>
    <row r="584" spans="1:8" ht="168">
      <c r="A584" s="5">
        <v>85603328</v>
      </c>
      <c r="B584" s="5">
        <v>3696477</v>
      </c>
      <c r="C584" s="5" t="s">
        <v>2434</v>
      </c>
      <c r="D584" s="1" t="s">
        <v>1550</v>
      </c>
      <c r="E584" s="2" t="s">
        <v>1551</v>
      </c>
      <c r="F584" s="1" t="s">
        <v>1552</v>
      </c>
      <c r="G584" s="1" t="s">
        <v>2315</v>
      </c>
      <c r="H584" s="5">
        <v>2</v>
      </c>
    </row>
    <row r="585" spans="1:8" ht="409">
      <c r="A585" s="5">
        <v>84252964</v>
      </c>
      <c r="B585" s="5">
        <v>1033730</v>
      </c>
      <c r="C585" s="5" t="s">
        <v>2418</v>
      </c>
      <c r="D585" s="1" t="s">
        <v>1553</v>
      </c>
      <c r="E585" s="1" t="s">
        <v>1554</v>
      </c>
      <c r="F585" s="1" t="s">
        <v>1555</v>
      </c>
      <c r="G585" s="1" t="s">
        <v>2316</v>
      </c>
      <c r="H585" s="5">
        <v>6</v>
      </c>
    </row>
    <row r="586" spans="1:8" ht="409">
      <c r="A586" s="5">
        <v>81545258</v>
      </c>
      <c r="B586" s="5">
        <v>46296</v>
      </c>
      <c r="C586" s="5" t="s">
        <v>2418</v>
      </c>
      <c r="D586" s="1" t="s">
        <v>1556</v>
      </c>
      <c r="E586" s="1" t="s">
        <v>1557</v>
      </c>
      <c r="F586" s="1" t="s">
        <v>1558</v>
      </c>
      <c r="G586" s="1" t="s">
        <v>2317</v>
      </c>
      <c r="H586" s="5">
        <v>7</v>
      </c>
    </row>
    <row r="587" spans="1:8" ht="409">
      <c r="A587" s="5">
        <v>80967956</v>
      </c>
      <c r="B587" s="5">
        <v>4692272</v>
      </c>
      <c r="C587" s="5" t="s">
        <v>2415</v>
      </c>
      <c r="D587" s="1" t="s">
        <v>1559</v>
      </c>
      <c r="E587" s="1" t="s">
        <v>1560</v>
      </c>
      <c r="F587" s="1" t="s">
        <v>1561</v>
      </c>
      <c r="G587" s="1" t="s">
        <v>2318</v>
      </c>
      <c r="H587" s="5">
        <v>41</v>
      </c>
    </row>
    <row r="588" spans="1:8" ht="409">
      <c r="A588" s="5">
        <v>80853367</v>
      </c>
      <c r="B588" s="5">
        <v>3696477</v>
      </c>
      <c r="C588" s="5" t="s">
        <v>2415</v>
      </c>
      <c r="D588" s="1" t="s">
        <v>1562</v>
      </c>
      <c r="E588" s="1" t="s">
        <v>1563</v>
      </c>
      <c r="F588" s="1" t="s">
        <v>1564</v>
      </c>
      <c r="G588" s="1" t="s">
        <v>2319</v>
      </c>
      <c r="H588" s="5">
        <v>24</v>
      </c>
    </row>
    <row r="589" spans="1:8" ht="154">
      <c r="A589" s="5">
        <v>80723648</v>
      </c>
      <c r="B589" s="5">
        <v>3696477</v>
      </c>
      <c r="C589" s="5" t="s">
        <v>2434</v>
      </c>
      <c r="D589" s="1" t="s">
        <v>1565</v>
      </c>
      <c r="E589" s="1" t="s">
        <v>1566</v>
      </c>
      <c r="F589" s="1" t="s">
        <v>1567</v>
      </c>
      <c r="G589" s="1" t="s">
        <v>2251</v>
      </c>
      <c r="H589" s="5">
        <v>1</v>
      </c>
    </row>
    <row r="590" spans="1:8" ht="224">
      <c r="A590" s="5">
        <v>80712779</v>
      </c>
      <c r="B590" s="5">
        <v>3696477</v>
      </c>
      <c r="C590" s="5" t="s">
        <v>2433</v>
      </c>
      <c r="D590" s="1" t="s">
        <v>1568</v>
      </c>
      <c r="E590" s="1" t="s">
        <v>1569</v>
      </c>
      <c r="F590" s="1" t="s">
        <v>1570</v>
      </c>
      <c r="G590" s="1" t="s">
        <v>2320</v>
      </c>
      <c r="H590" s="5">
        <v>4</v>
      </c>
    </row>
    <row r="591" spans="1:8" ht="98">
      <c r="A591" s="5">
        <v>80217301</v>
      </c>
      <c r="B591" s="5">
        <v>312349</v>
      </c>
      <c r="C591" s="5" t="s">
        <v>2415</v>
      </c>
      <c r="D591" s="1" t="s">
        <v>1571</v>
      </c>
      <c r="E591" s="1" t="s">
        <v>1572</v>
      </c>
      <c r="H591" s="5">
        <v>0</v>
      </c>
    </row>
    <row r="592" spans="1:8" ht="409">
      <c r="A592" s="5">
        <v>80211896</v>
      </c>
      <c r="B592" s="5">
        <v>312349</v>
      </c>
      <c r="C592" s="5" t="s">
        <v>2415</v>
      </c>
      <c r="D592" s="1" t="s">
        <v>1573</v>
      </c>
      <c r="E592" s="1" t="s">
        <v>1574</v>
      </c>
      <c r="F592" s="1" t="s">
        <v>1575</v>
      </c>
      <c r="G592" s="1" t="s">
        <v>2321</v>
      </c>
      <c r="H592" s="5">
        <v>6</v>
      </c>
    </row>
    <row r="593" spans="1:8" ht="409">
      <c r="A593" s="5">
        <v>79689250</v>
      </c>
      <c r="B593" s="5">
        <v>6901294</v>
      </c>
      <c r="C593" s="5" t="s">
        <v>2415</v>
      </c>
      <c r="D593" s="1" t="s">
        <v>1576</v>
      </c>
      <c r="E593" s="1" t="s">
        <v>1577</v>
      </c>
      <c r="F593" s="1" t="s">
        <v>1578</v>
      </c>
      <c r="G593" s="1" t="s">
        <v>2322</v>
      </c>
      <c r="H593" s="5">
        <v>14</v>
      </c>
    </row>
    <row r="594" spans="1:8" ht="56">
      <c r="A594" s="5">
        <v>79403817</v>
      </c>
      <c r="B594" s="5">
        <v>170265</v>
      </c>
      <c r="C594" s="5" t="s">
        <v>2418</v>
      </c>
      <c r="D594" s="1" t="s">
        <v>1579</v>
      </c>
      <c r="E594" s="1" t="s">
        <v>1580</v>
      </c>
      <c r="H594" s="5">
        <v>0</v>
      </c>
    </row>
    <row r="595" spans="1:8" ht="84">
      <c r="A595" s="5">
        <v>79403505</v>
      </c>
      <c r="B595" s="5">
        <v>170265</v>
      </c>
      <c r="C595" s="5" t="s">
        <v>2418</v>
      </c>
      <c r="D595" s="1" t="s">
        <v>1581</v>
      </c>
      <c r="E595" s="2" t="s">
        <v>1582</v>
      </c>
      <c r="H595" s="5">
        <v>0</v>
      </c>
    </row>
    <row r="596" spans="1:8" ht="126">
      <c r="A596" s="5">
        <v>79388911</v>
      </c>
      <c r="B596" s="5">
        <v>10137</v>
      </c>
      <c r="C596" s="5" t="s">
        <v>2415</v>
      </c>
      <c r="D596" s="1" t="s">
        <v>1583</v>
      </c>
      <c r="E596" s="1" t="s">
        <v>1584</v>
      </c>
      <c r="F596" s="1" t="s">
        <v>1585</v>
      </c>
      <c r="G596" s="1" t="s">
        <v>2009</v>
      </c>
      <c r="H596" s="5">
        <v>1</v>
      </c>
    </row>
    <row r="597" spans="1:8" ht="266">
      <c r="A597" s="5">
        <v>79353123</v>
      </c>
      <c r="B597" s="5">
        <v>170265</v>
      </c>
      <c r="C597" s="5" t="s">
        <v>2433</v>
      </c>
      <c r="D597" s="1" t="s">
        <v>1586</v>
      </c>
      <c r="E597" s="1" t="s">
        <v>1587</v>
      </c>
      <c r="F597" s="1" t="s">
        <v>1588</v>
      </c>
      <c r="G597" s="1" t="s">
        <v>2323</v>
      </c>
      <c r="H597" s="5">
        <v>3</v>
      </c>
    </row>
    <row r="598" spans="1:8" ht="70">
      <c r="A598" s="5">
        <v>79117347</v>
      </c>
      <c r="B598" s="5">
        <v>4692272</v>
      </c>
      <c r="C598" s="5" t="s">
        <v>2415</v>
      </c>
      <c r="D598" s="1" t="s">
        <v>1589</v>
      </c>
      <c r="E598" s="1" t="s">
        <v>1590</v>
      </c>
      <c r="H598" s="5">
        <v>0</v>
      </c>
    </row>
    <row r="599" spans="1:8" ht="266">
      <c r="A599" s="5">
        <v>79094101</v>
      </c>
      <c r="B599" s="5">
        <v>4692272</v>
      </c>
      <c r="C599" s="5" t="s">
        <v>2414</v>
      </c>
      <c r="D599" s="1" t="s">
        <v>1591</v>
      </c>
      <c r="E599" s="1" t="s">
        <v>1592</v>
      </c>
      <c r="F599" s="1" t="s">
        <v>1593</v>
      </c>
      <c r="G599" s="1" t="s">
        <v>2196</v>
      </c>
      <c r="H599" s="5">
        <v>2</v>
      </c>
    </row>
    <row r="600" spans="1:8" ht="84">
      <c r="A600" s="5">
        <v>78581873</v>
      </c>
      <c r="B600" s="5">
        <v>170265</v>
      </c>
      <c r="C600" s="5" t="s">
        <v>2415</v>
      </c>
      <c r="D600" s="1" t="s">
        <v>1594</v>
      </c>
      <c r="E600" s="1" t="s">
        <v>1595</v>
      </c>
      <c r="F600" s="1" t="s">
        <v>1596</v>
      </c>
      <c r="G600" s="1" t="s">
        <v>2009</v>
      </c>
      <c r="H600" s="5">
        <v>1</v>
      </c>
    </row>
    <row r="601" spans="1:8" ht="409">
      <c r="A601" s="5">
        <v>78188098</v>
      </c>
      <c r="B601" s="5">
        <v>671238</v>
      </c>
      <c r="C601" s="5" t="s">
        <v>2417</v>
      </c>
      <c r="D601" s="1" t="s">
        <v>1597</v>
      </c>
      <c r="E601" s="1" t="s">
        <v>1598</v>
      </c>
      <c r="F601" s="1" t="s">
        <v>1599</v>
      </c>
      <c r="G601" s="1" t="s">
        <v>2324</v>
      </c>
      <c r="H601" s="5">
        <v>15</v>
      </c>
    </row>
    <row r="602" spans="1:8" ht="409">
      <c r="A602" s="5">
        <v>77989334</v>
      </c>
      <c r="B602" s="5">
        <v>456407</v>
      </c>
      <c r="C602" s="5" t="s">
        <v>2414</v>
      </c>
      <c r="D602" s="1" t="s">
        <v>1600</v>
      </c>
      <c r="E602" s="1" t="s">
        <v>1601</v>
      </c>
      <c r="F602" s="1" t="s">
        <v>1602</v>
      </c>
      <c r="G602" s="1" t="s">
        <v>2325</v>
      </c>
      <c r="H602" s="5">
        <v>2</v>
      </c>
    </row>
    <row r="603" spans="1:8" ht="409">
      <c r="A603" s="5">
        <v>77329628</v>
      </c>
      <c r="B603" s="5">
        <v>12483572</v>
      </c>
      <c r="C603" s="5" t="s">
        <v>2415</v>
      </c>
      <c r="D603" s="1" t="s">
        <v>1603</v>
      </c>
      <c r="E603" s="1" t="s">
        <v>1604</v>
      </c>
      <c r="F603" s="1" t="s">
        <v>1605</v>
      </c>
      <c r="G603" s="1" t="s">
        <v>2326</v>
      </c>
      <c r="H603" s="5">
        <v>4</v>
      </c>
    </row>
    <row r="604" spans="1:8" ht="28">
      <c r="A604" s="5">
        <v>76716771</v>
      </c>
      <c r="B604" s="5">
        <v>170265</v>
      </c>
      <c r="C604" s="5" t="s">
        <v>2434</v>
      </c>
      <c r="D604" s="1" t="s">
        <v>1606</v>
      </c>
      <c r="E604" s="1" t="s">
        <v>1607</v>
      </c>
      <c r="H604" s="5">
        <v>0</v>
      </c>
    </row>
    <row r="605" spans="1:8" ht="224">
      <c r="A605" s="5">
        <v>76245969</v>
      </c>
      <c r="B605" s="5">
        <v>170265</v>
      </c>
      <c r="C605" s="5" t="s">
        <v>2417</v>
      </c>
      <c r="D605" s="1" t="s">
        <v>1608</v>
      </c>
      <c r="E605" s="1" t="s">
        <v>1609</v>
      </c>
      <c r="H605" s="5">
        <v>0</v>
      </c>
    </row>
    <row r="606" spans="1:8" ht="336">
      <c r="A606" s="5">
        <v>76234346</v>
      </c>
      <c r="B606" s="5">
        <v>170265</v>
      </c>
      <c r="C606" s="5" t="s">
        <v>2416</v>
      </c>
      <c r="D606" s="1" t="s">
        <v>1610</v>
      </c>
      <c r="F606" s="1" t="s">
        <v>1611</v>
      </c>
      <c r="G606" s="1" t="s">
        <v>2327</v>
      </c>
      <c r="H606" s="5">
        <v>3</v>
      </c>
    </row>
    <row r="607" spans="1:8" ht="409">
      <c r="A607" s="5">
        <v>76151142</v>
      </c>
      <c r="B607" s="5">
        <v>170265</v>
      </c>
      <c r="C607" s="5" t="s">
        <v>2415</v>
      </c>
      <c r="D607" s="1" t="s">
        <v>1612</v>
      </c>
      <c r="E607" s="1" t="s">
        <v>1613</v>
      </c>
      <c r="F607" s="1" t="s">
        <v>1614</v>
      </c>
      <c r="G607" s="1" t="s">
        <v>2328</v>
      </c>
      <c r="H607" s="5">
        <v>3</v>
      </c>
    </row>
    <row r="608" spans="1:8" ht="56">
      <c r="A608" s="5">
        <v>76148417</v>
      </c>
      <c r="B608" s="5">
        <v>170265</v>
      </c>
      <c r="C608" s="5" t="s">
        <v>2428</v>
      </c>
      <c r="D608" s="1" t="s">
        <v>1615</v>
      </c>
      <c r="E608" s="1" t="s">
        <v>1616</v>
      </c>
      <c r="H608" s="5">
        <v>0</v>
      </c>
    </row>
    <row r="609" spans="1:8" ht="182">
      <c r="A609" s="5">
        <v>76144028</v>
      </c>
      <c r="B609" s="5">
        <v>170265</v>
      </c>
      <c r="C609" s="5" t="s">
        <v>2416</v>
      </c>
      <c r="D609" s="1" t="s">
        <v>1617</v>
      </c>
      <c r="E609" s="1" t="s">
        <v>1618</v>
      </c>
      <c r="F609" s="1" t="s">
        <v>1619</v>
      </c>
      <c r="G609" s="1" t="s">
        <v>2264</v>
      </c>
      <c r="H609" s="5">
        <v>2</v>
      </c>
    </row>
    <row r="610" spans="1:8" ht="112">
      <c r="A610" s="5">
        <v>76138999</v>
      </c>
      <c r="B610" s="5">
        <v>170265</v>
      </c>
      <c r="C610" s="5" t="s">
        <v>2414</v>
      </c>
      <c r="D610" s="1" t="s">
        <v>1620</v>
      </c>
      <c r="E610" s="1" t="s">
        <v>1621</v>
      </c>
      <c r="F610" s="1" t="s">
        <v>1622</v>
      </c>
      <c r="G610" s="1" t="s">
        <v>2009</v>
      </c>
      <c r="H610" s="5">
        <v>1</v>
      </c>
    </row>
    <row r="611" spans="1:8" ht="28">
      <c r="A611" s="5">
        <v>76109072</v>
      </c>
      <c r="B611" s="5">
        <v>170265</v>
      </c>
      <c r="C611" s="5" t="s">
        <v>2417</v>
      </c>
      <c r="D611" s="1" t="s">
        <v>1623</v>
      </c>
      <c r="H611" s="5">
        <v>0</v>
      </c>
    </row>
    <row r="612" spans="1:8" ht="409">
      <c r="A612" s="5">
        <v>75991513</v>
      </c>
      <c r="B612" s="5">
        <v>170265</v>
      </c>
      <c r="C612" s="5" t="s">
        <v>2416</v>
      </c>
      <c r="D612" s="1" t="s">
        <v>1624</v>
      </c>
      <c r="E612" s="1" t="s">
        <v>1625</v>
      </c>
      <c r="F612" s="1" t="s">
        <v>1626</v>
      </c>
      <c r="G612" s="1" t="s">
        <v>2329</v>
      </c>
      <c r="H612" s="5">
        <v>7</v>
      </c>
    </row>
    <row r="613" spans="1:8" ht="409">
      <c r="A613" s="5">
        <v>75707721</v>
      </c>
      <c r="B613" s="5">
        <v>1033730</v>
      </c>
      <c r="C613" s="5" t="s">
        <v>2417</v>
      </c>
      <c r="D613" s="1" t="s">
        <v>1627</v>
      </c>
      <c r="E613" s="1" t="s">
        <v>1628</v>
      </c>
      <c r="F613" s="1" t="s">
        <v>1629</v>
      </c>
      <c r="G613" s="1" t="s">
        <v>2330</v>
      </c>
      <c r="H613" s="5">
        <v>3</v>
      </c>
    </row>
    <row r="614" spans="1:8" ht="409">
      <c r="A614" s="5">
        <v>75652122</v>
      </c>
      <c r="B614" s="5">
        <v>170265</v>
      </c>
      <c r="C614" s="5" t="s">
        <v>2415</v>
      </c>
      <c r="D614" s="1" t="s">
        <v>1630</v>
      </c>
      <c r="E614" s="1" t="s">
        <v>1631</v>
      </c>
      <c r="F614" s="1" t="s">
        <v>1632</v>
      </c>
      <c r="G614" s="1" t="s">
        <v>2123</v>
      </c>
      <c r="H614" s="5">
        <v>2</v>
      </c>
    </row>
    <row r="615" spans="1:8" ht="126">
      <c r="A615" s="5">
        <v>75537260</v>
      </c>
      <c r="B615" s="5">
        <v>170265</v>
      </c>
      <c r="C615" s="5" t="s">
        <v>2419</v>
      </c>
      <c r="D615" s="1" t="s">
        <v>1633</v>
      </c>
      <c r="E615" s="1" t="s">
        <v>1634</v>
      </c>
      <c r="F615" s="1" t="s">
        <v>1635</v>
      </c>
      <c r="G615" s="1" t="s">
        <v>2009</v>
      </c>
      <c r="H615" s="5">
        <v>1</v>
      </c>
    </row>
    <row r="616" spans="1:8" ht="409">
      <c r="A616" s="5">
        <v>73718097</v>
      </c>
      <c r="B616" s="5">
        <v>2115718</v>
      </c>
      <c r="C616" s="5" t="s">
        <v>2418</v>
      </c>
      <c r="D616" s="1" t="s">
        <v>1636</v>
      </c>
      <c r="E616" s="1" t="s">
        <v>1637</v>
      </c>
      <c r="H616" s="5">
        <v>0</v>
      </c>
    </row>
    <row r="617" spans="1:8" ht="409">
      <c r="A617" s="5">
        <v>72220530</v>
      </c>
      <c r="B617" s="5">
        <v>170265</v>
      </c>
      <c r="C617" s="5" t="s">
        <v>2434</v>
      </c>
      <c r="D617" s="1" t="s">
        <v>1638</v>
      </c>
      <c r="E617" s="1" t="s">
        <v>1639</v>
      </c>
      <c r="F617" s="1" t="s">
        <v>1640</v>
      </c>
      <c r="G617" s="1" t="s">
        <v>2331</v>
      </c>
      <c r="H617" s="5">
        <v>7</v>
      </c>
    </row>
    <row r="618" spans="1:8" ht="409">
      <c r="A618" s="5">
        <v>72072069</v>
      </c>
      <c r="B618" s="5">
        <v>671238</v>
      </c>
      <c r="C618" s="5" t="s">
        <v>2418</v>
      </c>
      <c r="D618" s="1" t="s">
        <v>1641</v>
      </c>
      <c r="E618" s="1" t="s">
        <v>1642</v>
      </c>
      <c r="F618" s="1" t="s">
        <v>1643</v>
      </c>
      <c r="G618" s="1" t="s">
        <v>2332</v>
      </c>
      <c r="H618" s="5">
        <v>4</v>
      </c>
    </row>
    <row r="619" spans="1:8" ht="409">
      <c r="A619" s="5">
        <v>71748088</v>
      </c>
      <c r="B619" s="5">
        <v>986438</v>
      </c>
      <c r="C619" s="5" t="s">
        <v>2415</v>
      </c>
      <c r="D619" s="1" t="s">
        <v>1644</v>
      </c>
      <c r="E619" s="1" t="s">
        <v>1645</v>
      </c>
      <c r="F619" s="1" t="s">
        <v>1646</v>
      </c>
      <c r="G619" s="1" t="s">
        <v>2333</v>
      </c>
      <c r="H619" s="5">
        <v>19</v>
      </c>
    </row>
    <row r="620" spans="1:8" ht="308">
      <c r="A620" s="5">
        <v>70694926</v>
      </c>
      <c r="B620" s="5">
        <v>3037439</v>
      </c>
      <c r="C620" s="5" t="s">
        <v>2415</v>
      </c>
      <c r="D620" s="1" t="s">
        <v>1647</v>
      </c>
      <c r="E620" s="1" t="s">
        <v>1648</v>
      </c>
      <c r="F620" s="1" t="s">
        <v>1649</v>
      </c>
      <c r="G620" s="1" t="s">
        <v>2334</v>
      </c>
      <c r="H620" s="5">
        <v>1</v>
      </c>
    </row>
    <row r="621" spans="1:8" ht="280">
      <c r="A621" s="5">
        <v>70471386</v>
      </c>
      <c r="B621" s="5">
        <v>327651</v>
      </c>
      <c r="C621" s="5" t="s">
        <v>2415</v>
      </c>
      <c r="D621" s="1" t="s">
        <v>1650</v>
      </c>
      <c r="E621" s="1" t="s">
        <v>1651</v>
      </c>
      <c r="H621" s="5">
        <v>0</v>
      </c>
    </row>
    <row r="622" spans="1:8" ht="409">
      <c r="A622" s="5">
        <v>70336250</v>
      </c>
      <c r="B622" s="5">
        <v>812223</v>
      </c>
      <c r="C622" s="5" t="s">
        <v>2415</v>
      </c>
      <c r="D622" s="1" t="s">
        <v>1652</v>
      </c>
      <c r="E622" s="1" t="s">
        <v>1653</v>
      </c>
      <c r="F622" s="1" t="s">
        <v>1654</v>
      </c>
      <c r="G622" s="1" t="s">
        <v>2335</v>
      </c>
      <c r="H622" s="5">
        <v>23</v>
      </c>
    </row>
    <row r="623" spans="1:8" ht="409">
      <c r="A623" s="5">
        <v>70065311</v>
      </c>
      <c r="B623" s="5">
        <v>2478333</v>
      </c>
      <c r="C623" s="5" t="s">
        <v>2418</v>
      </c>
      <c r="D623" s="1" t="s">
        <v>1655</v>
      </c>
      <c r="E623" s="1" t="s">
        <v>1656</v>
      </c>
      <c r="F623" s="1" t="s">
        <v>1657</v>
      </c>
      <c r="G623" s="1" t="s">
        <v>2336</v>
      </c>
      <c r="H623" s="5">
        <v>13</v>
      </c>
    </row>
    <row r="624" spans="1:8" ht="409">
      <c r="A624" s="5">
        <v>68947881</v>
      </c>
      <c r="B624" s="5">
        <v>170265</v>
      </c>
      <c r="C624" s="5" t="s">
        <v>2415</v>
      </c>
      <c r="D624" s="1" t="s">
        <v>1658</v>
      </c>
      <c r="E624" s="1" t="s">
        <v>1659</v>
      </c>
      <c r="F624" s="1" t="s">
        <v>1660</v>
      </c>
      <c r="G624" s="1" t="s">
        <v>2337</v>
      </c>
      <c r="H624" s="5">
        <v>19</v>
      </c>
    </row>
    <row r="625" spans="1:8" ht="409">
      <c r="A625" s="5">
        <v>68899056</v>
      </c>
      <c r="B625" s="5">
        <v>11256715</v>
      </c>
      <c r="C625" s="5" t="s">
        <v>2415</v>
      </c>
      <c r="D625" s="1" t="s">
        <v>1661</v>
      </c>
      <c r="E625" s="1" t="s">
        <v>1662</v>
      </c>
      <c r="F625" s="1" t="s">
        <v>1663</v>
      </c>
      <c r="G625" s="1" t="s">
        <v>2338</v>
      </c>
      <c r="H625" s="5">
        <v>21</v>
      </c>
    </row>
    <row r="626" spans="1:8" ht="294">
      <c r="A626" s="5">
        <v>68713008</v>
      </c>
      <c r="B626" s="5">
        <v>170265</v>
      </c>
      <c r="C626" s="5" t="s">
        <v>2414</v>
      </c>
      <c r="D626" s="1" t="s">
        <v>1664</v>
      </c>
      <c r="E626" s="1" t="s">
        <v>1665</v>
      </c>
      <c r="F626" s="1" t="s">
        <v>1666</v>
      </c>
      <c r="G626" s="1" t="s">
        <v>2339</v>
      </c>
      <c r="H626" s="5">
        <v>2</v>
      </c>
    </row>
    <row r="627" spans="1:8" ht="409">
      <c r="A627" s="5">
        <v>68497200</v>
      </c>
      <c r="B627" s="5">
        <v>986438</v>
      </c>
      <c r="C627" s="5" t="s">
        <v>2415</v>
      </c>
      <c r="D627" s="1" t="s">
        <v>1667</v>
      </c>
      <c r="E627" s="1" t="s">
        <v>1668</v>
      </c>
      <c r="F627" s="1" t="s">
        <v>1669</v>
      </c>
      <c r="G627" s="1" t="s">
        <v>2340</v>
      </c>
      <c r="H627" s="5">
        <v>5</v>
      </c>
    </row>
    <row r="628" spans="1:8" ht="308">
      <c r="A628" s="5">
        <v>68368344</v>
      </c>
      <c r="B628" s="5">
        <v>671238</v>
      </c>
      <c r="C628" s="5" t="s">
        <v>2414</v>
      </c>
      <c r="D628" s="1" t="s">
        <v>1670</v>
      </c>
      <c r="E628" s="1" t="s">
        <v>1671</v>
      </c>
      <c r="F628" s="1" t="s">
        <v>1672</v>
      </c>
      <c r="G628" s="1" t="s">
        <v>2341</v>
      </c>
      <c r="H628" s="5">
        <v>5</v>
      </c>
    </row>
    <row r="629" spans="1:8" ht="409">
      <c r="A629" s="5">
        <v>68207169</v>
      </c>
      <c r="B629" s="5">
        <v>317113</v>
      </c>
      <c r="C629" s="5" t="s">
        <v>2414</v>
      </c>
      <c r="D629" s="1" t="s">
        <v>1673</v>
      </c>
      <c r="E629" s="1" t="s">
        <v>1674</v>
      </c>
      <c r="F629" s="1" t="s">
        <v>1675</v>
      </c>
      <c r="G629" s="1" t="s">
        <v>2342</v>
      </c>
      <c r="H629" s="5">
        <v>7</v>
      </c>
    </row>
    <row r="630" spans="1:8" ht="238">
      <c r="A630" s="5">
        <v>68057426</v>
      </c>
      <c r="B630" s="5">
        <v>671238</v>
      </c>
      <c r="C630" s="5" t="s">
        <v>2415</v>
      </c>
      <c r="D630" s="1" t="s">
        <v>1676</v>
      </c>
      <c r="E630" s="1" t="s">
        <v>1677</v>
      </c>
      <c r="H630" s="5">
        <v>0</v>
      </c>
    </row>
    <row r="631" spans="1:8" ht="168">
      <c r="A631" s="5">
        <v>67204095</v>
      </c>
      <c r="B631" s="5">
        <v>5804035</v>
      </c>
      <c r="C631" s="5" t="s">
        <v>2415</v>
      </c>
      <c r="D631" s="1" t="s">
        <v>1678</v>
      </c>
      <c r="E631" s="1" t="s">
        <v>1679</v>
      </c>
      <c r="F631" s="1" t="s">
        <v>1680</v>
      </c>
      <c r="G631" s="1" t="s">
        <v>2009</v>
      </c>
      <c r="H631" s="5">
        <v>1</v>
      </c>
    </row>
    <row r="632" spans="1:8" ht="409">
      <c r="A632" s="5">
        <v>66900037</v>
      </c>
      <c r="B632" s="5">
        <v>2537433</v>
      </c>
      <c r="C632" s="5" t="s">
        <v>2418</v>
      </c>
      <c r="D632" s="1" t="s">
        <v>1681</v>
      </c>
      <c r="E632" s="1" t="s">
        <v>1682</v>
      </c>
      <c r="F632" s="1" t="s">
        <v>1683</v>
      </c>
      <c r="G632" s="1" t="s">
        <v>2343</v>
      </c>
      <c r="H632" s="5">
        <v>3</v>
      </c>
    </row>
    <row r="633" spans="1:8" ht="409">
      <c r="A633" s="5">
        <v>65975854</v>
      </c>
      <c r="B633" s="5">
        <v>876431</v>
      </c>
      <c r="C633" s="5" t="s">
        <v>2417</v>
      </c>
      <c r="D633" s="1" t="s">
        <v>1684</v>
      </c>
      <c r="E633" s="1" t="s">
        <v>1685</v>
      </c>
      <c r="F633" s="1" t="s">
        <v>1686</v>
      </c>
      <c r="G633" s="1" t="s">
        <v>2344</v>
      </c>
      <c r="H633" s="5">
        <v>2</v>
      </c>
    </row>
    <row r="634" spans="1:8" ht="409">
      <c r="A634" s="5">
        <v>65238104</v>
      </c>
      <c r="B634" s="5">
        <v>413458</v>
      </c>
      <c r="C634" s="5" t="s">
        <v>2415</v>
      </c>
      <c r="D634" s="1" t="s">
        <v>1687</v>
      </c>
      <c r="E634" s="1" t="s">
        <v>1688</v>
      </c>
      <c r="F634" s="1" t="s">
        <v>1689</v>
      </c>
      <c r="G634" s="1" t="s">
        <v>2345</v>
      </c>
      <c r="H634" s="5">
        <v>17</v>
      </c>
    </row>
    <row r="635" spans="1:8" ht="409">
      <c r="A635" s="5">
        <v>64770285</v>
      </c>
      <c r="B635" s="5">
        <v>671238</v>
      </c>
      <c r="C635" s="5" t="s">
        <v>2415</v>
      </c>
      <c r="D635" s="1" t="s">
        <v>1690</v>
      </c>
      <c r="E635" s="1" t="s">
        <v>1691</v>
      </c>
      <c r="F635" s="1" t="s">
        <v>1692</v>
      </c>
      <c r="G635" s="1" t="s">
        <v>2346</v>
      </c>
      <c r="H635" s="5">
        <v>15</v>
      </c>
    </row>
    <row r="636" spans="1:8" ht="409">
      <c r="A636" s="5">
        <v>64286824</v>
      </c>
      <c r="B636" s="5">
        <v>4692272</v>
      </c>
      <c r="C636" s="5" t="s">
        <v>2414</v>
      </c>
      <c r="D636" s="1" t="s">
        <v>1693</v>
      </c>
      <c r="E636" s="1" t="s">
        <v>1694</v>
      </c>
      <c r="F636" s="1" t="s">
        <v>1695</v>
      </c>
      <c r="G636" s="1" t="s">
        <v>2347</v>
      </c>
      <c r="H636" s="5">
        <v>28</v>
      </c>
    </row>
    <row r="637" spans="1:8" ht="196">
      <c r="A637" s="5">
        <v>64246772</v>
      </c>
      <c r="B637" s="5">
        <v>413458</v>
      </c>
      <c r="C637" s="5" t="s">
        <v>2414</v>
      </c>
      <c r="D637" s="1" t="s">
        <v>1696</v>
      </c>
      <c r="E637" s="1" t="s">
        <v>1697</v>
      </c>
      <c r="F637" s="1" t="s">
        <v>1698</v>
      </c>
      <c r="G637" s="1" t="s">
        <v>1986</v>
      </c>
      <c r="H637" s="5">
        <v>1</v>
      </c>
    </row>
    <row r="638" spans="1:8" ht="252">
      <c r="A638" s="5">
        <v>64246396</v>
      </c>
      <c r="B638" s="5">
        <v>413458</v>
      </c>
      <c r="C638" s="5" t="s">
        <v>2414</v>
      </c>
      <c r="D638" s="1" t="s">
        <v>1699</v>
      </c>
      <c r="E638" s="1" t="s">
        <v>1700</v>
      </c>
      <c r="F638" s="1" t="s">
        <v>1701</v>
      </c>
      <c r="G638" s="1" t="s">
        <v>2348</v>
      </c>
      <c r="H638" s="5">
        <v>1</v>
      </c>
    </row>
    <row r="639" spans="1:8" ht="294">
      <c r="A639" s="5">
        <v>64245506</v>
      </c>
      <c r="B639" s="5">
        <v>413458</v>
      </c>
      <c r="C639" s="5" t="s">
        <v>2418</v>
      </c>
      <c r="D639" s="1" t="s">
        <v>1702</v>
      </c>
      <c r="E639" s="1" t="s">
        <v>1703</v>
      </c>
      <c r="F639" s="1" t="s">
        <v>1704</v>
      </c>
      <c r="G639" s="1" t="s">
        <v>2349</v>
      </c>
      <c r="H639" s="5">
        <v>2</v>
      </c>
    </row>
    <row r="640" spans="1:8" ht="280">
      <c r="A640" s="5">
        <v>64243542</v>
      </c>
      <c r="B640" s="5">
        <v>671238</v>
      </c>
      <c r="C640" s="5" t="s">
        <v>2418</v>
      </c>
      <c r="D640" s="1" t="s">
        <v>1705</v>
      </c>
      <c r="E640" s="1" t="s">
        <v>1706</v>
      </c>
      <c r="F640" s="1" t="s">
        <v>1707</v>
      </c>
      <c r="G640" s="1" t="s">
        <v>2009</v>
      </c>
      <c r="H640" s="5">
        <v>1</v>
      </c>
    </row>
    <row r="641" spans="1:8" ht="409">
      <c r="A641" s="5">
        <v>63253748</v>
      </c>
      <c r="B641" s="5">
        <v>92551</v>
      </c>
      <c r="C641" s="5" t="s">
        <v>2414</v>
      </c>
      <c r="D641" s="1" t="s">
        <v>1708</v>
      </c>
      <c r="E641" s="1" t="s">
        <v>1709</v>
      </c>
      <c r="F641" s="1" t="s">
        <v>1710</v>
      </c>
      <c r="G641" s="1" t="s">
        <v>2350</v>
      </c>
      <c r="H641" s="5">
        <v>13</v>
      </c>
    </row>
    <row r="642" spans="1:8" ht="409">
      <c r="A642" s="5">
        <v>62505823</v>
      </c>
      <c r="B642" s="5">
        <v>170265</v>
      </c>
      <c r="C642" s="5" t="s">
        <v>2418</v>
      </c>
      <c r="D642" s="1" t="s">
        <v>1711</v>
      </c>
      <c r="E642" s="1" t="s">
        <v>1712</v>
      </c>
      <c r="F642" s="1" t="s">
        <v>1713</v>
      </c>
      <c r="G642" s="1" t="s">
        <v>2351</v>
      </c>
      <c r="H642" s="5">
        <v>17</v>
      </c>
    </row>
    <row r="643" spans="1:8" ht="409">
      <c r="A643" s="5">
        <v>62406619</v>
      </c>
      <c r="B643" s="5">
        <v>14294</v>
      </c>
      <c r="C643" s="5" t="s">
        <v>2415</v>
      </c>
      <c r="D643" s="1" t="s">
        <v>1714</v>
      </c>
      <c r="E643" s="1" t="s">
        <v>1715</v>
      </c>
      <c r="F643" s="1" t="s">
        <v>1716</v>
      </c>
      <c r="G643" s="1" t="s">
        <v>2352</v>
      </c>
      <c r="H643" s="5">
        <v>27</v>
      </c>
    </row>
    <row r="644" spans="1:8" ht="364">
      <c r="A644" s="5">
        <v>62208507</v>
      </c>
      <c r="B644" s="5">
        <v>1033730</v>
      </c>
      <c r="C644" s="5" t="s">
        <v>2417</v>
      </c>
      <c r="D644" s="1" t="s">
        <v>1717</v>
      </c>
      <c r="E644" s="1" t="s">
        <v>1718</v>
      </c>
      <c r="F644" s="1" t="s">
        <v>1719</v>
      </c>
      <c r="G644" s="1" t="s">
        <v>2353</v>
      </c>
      <c r="H644" s="5">
        <v>2</v>
      </c>
    </row>
    <row r="645" spans="1:8" ht="409">
      <c r="A645" s="5">
        <v>61791155</v>
      </c>
      <c r="B645" s="5">
        <v>11459148</v>
      </c>
      <c r="C645" s="5" t="s">
        <v>2415</v>
      </c>
      <c r="D645" s="1" t="s">
        <v>1720</v>
      </c>
      <c r="E645" s="1" t="s">
        <v>1721</v>
      </c>
      <c r="F645" s="1" t="s">
        <v>1722</v>
      </c>
      <c r="G645" s="1" t="s">
        <v>2354</v>
      </c>
      <c r="H645" s="5">
        <v>17</v>
      </c>
    </row>
    <row r="646" spans="1:8" ht="409">
      <c r="A646" s="5">
        <v>61109343</v>
      </c>
      <c r="B646" s="5">
        <v>170265</v>
      </c>
      <c r="C646" s="5" t="s">
        <v>2415</v>
      </c>
      <c r="D646" s="1" t="s">
        <v>1723</v>
      </c>
      <c r="E646" s="1" t="s">
        <v>1724</v>
      </c>
      <c r="F646" s="1" t="s">
        <v>1725</v>
      </c>
      <c r="G646" s="1" t="s">
        <v>2355</v>
      </c>
      <c r="H646" s="5">
        <v>16</v>
      </c>
    </row>
    <row r="647" spans="1:8" ht="409">
      <c r="A647" s="5">
        <v>60195003</v>
      </c>
      <c r="B647" s="5">
        <v>942608</v>
      </c>
      <c r="C647" s="5" t="s">
        <v>2428</v>
      </c>
      <c r="D647" s="1" t="s">
        <v>1726</v>
      </c>
      <c r="E647" s="1" t="s">
        <v>1727</v>
      </c>
      <c r="F647" s="1" t="s">
        <v>1728</v>
      </c>
      <c r="G647" s="1" t="s">
        <v>2356</v>
      </c>
      <c r="H647" s="5">
        <v>6</v>
      </c>
    </row>
    <row r="648" spans="1:8" ht="409">
      <c r="A648" s="5">
        <v>60179812</v>
      </c>
      <c r="B648" s="5">
        <v>8128936</v>
      </c>
      <c r="C648" s="5" t="s">
        <v>2415</v>
      </c>
      <c r="D648" s="1" t="s">
        <v>1729</v>
      </c>
      <c r="E648" s="1" t="s">
        <v>1730</v>
      </c>
      <c r="F648" s="1" t="s">
        <v>1731</v>
      </c>
      <c r="G648" s="1" t="s">
        <v>2357</v>
      </c>
      <c r="H648" s="5">
        <v>4</v>
      </c>
    </row>
    <row r="649" spans="1:8" ht="409">
      <c r="A649" s="5">
        <v>60060777</v>
      </c>
      <c r="B649" s="5">
        <v>236879</v>
      </c>
      <c r="C649" s="5" t="s">
        <v>2415</v>
      </c>
      <c r="D649" s="1" t="s">
        <v>1732</v>
      </c>
      <c r="E649" s="1" t="s">
        <v>1733</v>
      </c>
      <c r="F649" s="1" t="s">
        <v>1734</v>
      </c>
      <c r="G649" s="1" t="s">
        <v>2358</v>
      </c>
      <c r="H649" s="5">
        <v>35</v>
      </c>
    </row>
    <row r="650" spans="1:8" ht="238">
      <c r="A650" s="5">
        <v>59628879</v>
      </c>
      <c r="B650" s="5">
        <v>1651447</v>
      </c>
      <c r="C650" s="5" t="s">
        <v>2415</v>
      </c>
      <c r="D650" s="1" t="s">
        <v>1735</v>
      </c>
      <c r="E650" s="1" t="s">
        <v>1736</v>
      </c>
      <c r="H650" s="5">
        <v>0</v>
      </c>
    </row>
    <row r="651" spans="1:8" ht="70">
      <c r="A651" s="5">
        <v>59472257</v>
      </c>
      <c r="B651" s="5">
        <v>10742931</v>
      </c>
      <c r="C651" s="5" t="s">
        <v>2415</v>
      </c>
      <c r="D651" s="1" t="s">
        <v>1737</v>
      </c>
      <c r="E651" s="1" t="s">
        <v>1738</v>
      </c>
      <c r="H651" s="5">
        <v>0</v>
      </c>
    </row>
    <row r="652" spans="1:8" ht="409">
      <c r="A652" s="5">
        <v>58922547</v>
      </c>
      <c r="B652" s="5">
        <v>170265</v>
      </c>
      <c r="C652" s="5" t="s">
        <v>2415</v>
      </c>
      <c r="D652" s="1" t="s">
        <v>1739</v>
      </c>
      <c r="E652" s="1" t="s">
        <v>1740</v>
      </c>
      <c r="F652" s="1" t="s">
        <v>1741</v>
      </c>
      <c r="G652" s="1" t="s">
        <v>2359</v>
      </c>
      <c r="H652" s="5">
        <v>9</v>
      </c>
    </row>
    <row r="653" spans="1:8" ht="409">
      <c r="A653" s="5">
        <v>58741861</v>
      </c>
      <c r="B653" s="5">
        <v>1651447</v>
      </c>
      <c r="C653" s="5" t="s">
        <v>2433</v>
      </c>
      <c r="D653" s="1" t="s">
        <v>1742</v>
      </c>
      <c r="E653" s="1" t="s">
        <v>1743</v>
      </c>
      <c r="F653" s="1" t="s">
        <v>1744</v>
      </c>
      <c r="G653" s="1" t="s">
        <v>2360</v>
      </c>
      <c r="H653" s="5">
        <v>4</v>
      </c>
    </row>
    <row r="654" spans="1:8" ht="140">
      <c r="A654" s="5">
        <v>58735828</v>
      </c>
      <c r="B654" s="5">
        <v>1651447</v>
      </c>
      <c r="C654" s="5" t="s">
        <v>2414</v>
      </c>
      <c r="D654" s="1" t="s">
        <v>1745</v>
      </c>
      <c r="E654" s="1" t="s">
        <v>1746</v>
      </c>
      <c r="F654" s="1" t="s">
        <v>1747</v>
      </c>
      <c r="G654" s="1" t="s">
        <v>2009</v>
      </c>
      <c r="H654" s="5">
        <v>1</v>
      </c>
    </row>
    <row r="655" spans="1:8" ht="409">
      <c r="A655" s="5">
        <v>58710672</v>
      </c>
      <c r="B655" s="5">
        <v>8173025</v>
      </c>
      <c r="C655" s="5" t="s">
        <v>2414</v>
      </c>
      <c r="D655" s="1" t="s">
        <v>1748</v>
      </c>
      <c r="E655" s="1" t="s">
        <v>1749</v>
      </c>
      <c r="F655" s="1" t="s">
        <v>1750</v>
      </c>
      <c r="G655" s="1" t="s">
        <v>2361</v>
      </c>
      <c r="H655" s="5">
        <v>2</v>
      </c>
    </row>
    <row r="656" spans="1:8" ht="42">
      <c r="A656" s="5">
        <v>58678642</v>
      </c>
      <c r="B656" s="5">
        <v>170265</v>
      </c>
      <c r="C656" s="5" t="s">
        <v>2418</v>
      </c>
      <c r="D656" s="1" t="s">
        <v>1751</v>
      </c>
      <c r="E656" s="1" t="s">
        <v>1752</v>
      </c>
      <c r="H656" s="5">
        <v>0</v>
      </c>
    </row>
    <row r="657" spans="1:8" ht="409">
      <c r="A657" s="5">
        <v>58533226</v>
      </c>
      <c r="B657" s="5">
        <v>6901294</v>
      </c>
      <c r="C657" s="5" t="s">
        <v>2418</v>
      </c>
      <c r="D657" s="1" t="s">
        <v>1753</v>
      </c>
      <c r="E657" s="1" t="s">
        <v>1754</v>
      </c>
      <c r="F657" s="1" t="s">
        <v>1755</v>
      </c>
      <c r="G657" s="1" t="s">
        <v>2362</v>
      </c>
      <c r="H657" s="5">
        <v>3</v>
      </c>
    </row>
    <row r="658" spans="1:8" ht="308">
      <c r="A658" s="5">
        <v>58417889</v>
      </c>
      <c r="B658" s="5">
        <v>1651447</v>
      </c>
      <c r="C658" s="5" t="s">
        <v>2414</v>
      </c>
      <c r="D658" s="1" t="s">
        <v>1756</v>
      </c>
      <c r="E658" s="1" t="s">
        <v>1757</v>
      </c>
      <c r="F658" s="1" t="s">
        <v>1758</v>
      </c>
      <c r="G658" s="1" t="s">
        <v>2363</v>
      </c>
      <c r="H658" s="5">
        <v>1</v>
      </c>
    </row>
    <row r="659" spans="1:8" ht="280">
      <c r="A659" s="5">
        <v>57927221</v>
      </c>
      <c r="B659" s="5">
        <v>3585551</v>
      </c>
      <c r="C659" s="5" t="s">
        <v>2415</v>
      </c>
      <c r="D659" s="1" t="s">
        <v>1759</v>
      </c>
      <c r="E659" s="1" t="s">
        <v>1760</v>
      </c>
      <c r="F659" s="1" t="s">
        <v>1761</v>
      </c>
      <c r="G659" s="1" t="s">
        <v>2009</v>
      </c>
      <c r="H659" s="5">
        <v>1</v>
      </c>
    </row>
    <row r="660" spans="1:8" ht="409">
      <c r="A660" s="5">
        <v>57190846</v>
      </c>
      <c r="B660" s="5">
        <v>654725</v>
      </c>
      <c r="C660" s="5" t="s">
        <v>2415</v>
      </c>
      <c r="D660" s="1" t="s">
        <v>1762</v>
      </c>
      <c r="E660" s="1" t="s">
        <v>1763</v>
      </c>
      <c r="F660" s="1" t="s">
        <v>1764</v>
      </c>
      <c r="G660" s="1" t="s">
        <v>2364</v>
      </c>
      <c r="H660" s="5">
        <v>6</v>
      </c>
    </row>
    <row r="661" spans="1:8" ht="112">
      <c r="A661" s="5">
        <v>57177438</v>
      </c>
      <c r="B661" s="5">
        <v>2363295</v>
      </c>
      <c r="C661" s="5" t="s">
        <v>2434</v>
      </c>
      <c r="D661" s="1" t="s">
        <v>1765</v>
      </c>
      <c r="E661" s="1" t="s">
        <v>1766</v>
      </c>
      <c r="F661" s="1" t="s">
        <v>1767</v>
      </c>
      <c r="G661" s="1" t="s">
        <v>2009</v>
      </c>
      <c r="H661" s="5">
        <v>1</v>
      </c>
    </row>
    <row r="662" spans="1:8" ht="409">
      <c r="A662" s="5">
        <v>56455323</v>
      </c>
      <c r="B662" s="5">
        <v>170265</v>
      </c>
      <c r="C662" s="5" t="s">
        <v>2433</v>
      </c>
      <c r="D662" s="1" t="s">
        <v>1768</v>
      </c>
      <c r="E662" s="1" t="s">
        <v>1769</v>
      </c>
      <c r="F662" s="1" t="s">
        <v>1770</v>
      </c>
      <c r="G662" s="1" t="s">
        <v>2365</v>
      </c>
      <c r="H662" s="5">
        <v>25</v>
      </c>
    </row>
    <row r="663" spans="1:8" ht="84">
      <c r="A663" s="5">
        <v>56061095</v>
      </c>
      <c r="B663" s="5">
        <v>170265</v>
      </c>
      <c r="C663" s="5" t="s">
        <v>2415</v>
      </c>
      <c r="D663" s="1" t="s">
        <v>1771</v>
      </c>
      <c r="E663" s="1" t="s">
        <v>1772</v>
      </c>
      <c r="H663" s="5">
        <v>0</v>
      </c>
    </row>
    <row r="664" spans="1:8" ht="28">
      <c r="A664" s="5">
        <v>55947672</v>
      </c>
      <c r="B664" s="5">
        <v>170265</v>
      </c>
      <c r="C664" s="5" t="s">
        <v>2415</v>
      </c>
      <c r="D664" s="1" t="s">
        <v>1773</v>
      </c>
      <c r="H664" s="5">
        <v>0</v>
      </c>
    </row>
    <row r="665" spans="1:8" ht="409">
      <c r="A665" s="5">
        <v>55938044</v>
      </c>
      <c r="B665" s="5">
        <v>9203402</v>
      </c>
      <c r="C665" s="5" t="s">
        <v>2415</v>
      </c>
      <c r="D665" s="1" t="s">
        <v>1774</v>
      </c>
      <c r="E665" s="1" t="s">
        <v>1775</v>
      </c>
      <c r="F665" s="1" t="s">
        <v>1776</v>
      </c>
      <c r="G665" s="1" t="s">
        <v>2366</v>
      </c>
      <c r="H665" s="5">
        <v>5</v>
      </c>
    </row>
    <row r="666" spans="1:8" ht="224">
      <c r="A666" s="5">
        <v>55933639</v>
      </c>
      <c r="B666" s="5">
        <v>536250</v>
      </c>
      <c r="C666" s="5" t="s">
        <v>2415</v>
      </c>
      <c r="D666" s="1" t="s">
        <v>1777</v>
      </c>
      <c r="E666" s="1" t="s">
        <v>1778</v>
      </c>
      <c r="F666" s="1" t="s">
        <v>1779</v>
      </c>
      <c r="G666" s="1" t="s">
        <v>2009</v>
      </c>
      <c r="H666" s="5">
        <v>1</v>
      </c>
    </row>
    <row r="667" spans="1:8" ht="28">
      <c r="A667" s="5">
        <v>55756495</v>
      </c>
      <c r="B667" s="5">
        <v>170265</v>
      </c>
      <c r="C667" s="5" t="s">
        <v>2418</v>
      </c>
      <c r="D667" s="1" t="s">
        <v>1780</v>
      </c>
      <c r="H667" s="5">
        <v>0</v>
      </c>
    </row>
    <row r="668" spans="1:8" ht="409">
      <c r="A668" s="5">
        <v>55749913</v>
      </c>
      <c r="B668" s="5">
        <v>7320889</v>
      </c>
      <c r="C668" s="5" t="s">
        <v>2415</v>
      </c>
      <c r="D668" s="1" t="s">
        <v>1781</v>
      </c>
      <c r="F668" s="1" t="s">
        <v>1782</v>
      </c>
      <c r="G668" s="1" t="s">
        <v>2367</v>
      </c>
      <c r="H668" s="5">
        <v>3</v>
      </c>
    </row>
    <row r="669" spans="1:8" ht="112">
      <c r="A669" s="5">
        <v>55745873</v>
      </c>
      <c r="B669" s="5">
        <v>170265</v>
      </c>
      <c r="C669" s="5" t="s">
        <v>2415</v>
      </c>
      <c r="D669" s="1" t="s">
        <v>1783</v>
      </c>
      <c r="F669" s="1" t="s">
        <v>1784</v>
      </c>
      <c r="G669" s="1" t="s">
        <v>2009</v>
      </c>
      <c r="H669" s="5">
        <v>1</v>
      </c>
    </row>
    <row r="670" spans="1:8" ht="409">
      <c r="A670" s="5">
        <v>55669288</v>
      </c>
      <c r="B670" s="5">
        <v>7320889</v>
      </c>
      <c r="C670" s="5" t="s">
        <v>2414</v>
      </c>
      <c r="D670" s="1" t="s">
        <v>1785</v>
      </c>
      <c r="E670" s="1" t="s">
        <v>1786</v>
      </c>
      <c r="F670" s="1" t="s">
        <v>1787</v>
      </c>
      <c r="G670" s="1" t="s">
        <v>2368</v>
      </c>
      <c r="H670" s="5">
        <v>11</v>
      </c>
    </row>
    <row r="671" spans="1:8" ht="409">
      <c r="A671" s="5">
        <v>55449543</v>
      </c>
      <c r="B671" s="5">
        <v>327651</v>
      </c>
      <c r="C671" s="5" t="s">
        <v>2414</v>
      </c>
      <c r="D671" s="1" t="s">
        <v>1788</v>
      </c>
      <c r="E671" s="1" t="s">
        <v>1789</v>
      </c>
      <c r="F671" s="1" t="s">
        <v>1790</v>
      </c>
      <c r="G671" s="1" t="s">
        <v>2369</v>
      </c>
      <c r="H671" s="5">
        <v>5</v>
      </c>
    </row>
    <row r="672" spans="1:8" ht="112">
      <c r="A672" s="5">
        <v>55311769</v>
      </c>
      <c r="B672" s="5">
        <v>5985165</v>
      </c>
      <c r="C672" s="5" t="s">
        <v>2418</v>
      </c>
      <c r="D672" s="1" t="s">
        <v>1791</v>
      </c>
      <c r="F672" s="1" t="s">
        <v>1792</v>
      </c>
      <c r="G672" s="1" t="s">
        <v>2009</v>
      </c>
      <c r="H672" s="5">
        <v>1</v>
      </c>
    </row>
    <row r="673" spans="1:8" ht="409">
      <c r="A673" s="5">
        <v>55260794</v>
      </c>
      <c r="B673" s="5">
        <v>170265</v>
      </c>
      <c r="C673" s="5" t="s">
        <v>2415</v>
      </c>
      <c r="D673" s="1" t="s">
        <v>1793</v>
      </c>
      <c r="E673" s="1" t="s">
        <v>1794</v>
      </c>
      <c r="F673" s="1" t="s">
        <v>1795</v>
      </c>
      <c r="G673" s="1" t="s">
        <v>2370</v>
      </c>
      <c r="H673" s="5">
        <v>144</v>
      </c>
    </row>
    <row r="674" spans="1:8" ht="409">
      <c r="A674" s="5">
        <v>55200634</v>
      </c>
      <c r="B674" s="5">
        <v>170265</v>
      </c>
      <c r="C674" s="5" t="s">
        <v>2415</v>
      </c>
      <c r="D674" s="1" t="s">
        <v>1796</v>
      </c>
      <c r="E674" s="2" t="s">
        <v>1797</v>
      </c>
      <c r="F674" s="1" t="s">
        <v>1798</v>
      </c>
      <c r="G674" s="1" t="s">
        <v>2371</v>
      </c>
      <c r="H674" s="5">
        <v>37</v>
      </c>
    </row>
    <row r="675" spans="1:8" ht="409">
      <c r="A675" s="5">
        <v>55184970</v>
      </c>
      <c r="B675" s="5">
        <v>170265</v>
      </c>
      <c r="C675" s="5" t="s">
        <v>2415</v>
      </c>
      <c r="D675" s="1" t="s">
        <v>1799</v>
      </c>
      <c r="F675" s="1" t="s">
        <v>1800</v>
      </c>
      <c r="G675" s="1" t="s">
        <v>2372</v>
      </c>
      <c r="H675" s="5">
        <v>34</v>
      </c>
    </row>
    <row r="676" spans="1:8" ht="409">
      <c r="A676" s="5">
        <v>55184742</v>
      </c>
      <c r="B676" s="5">
        <v>170265</v>
      </c>
      <c r="C676" s="5" t="s">
        <v>2414</v>
      </c>
      <c r="D676" s="1" t="s">
        <v>1801</v>
      </c>
      <c r="F676" s="1" t="s">
        <v>1802</v>
      </c>
      <c r="G676" s="1" t="s">
        <v>2373</v>
      </c>
      <c r="H676" s="5">
        <v>4</v>
      </c>
    </row>
    <row r="677" spans="1:8" ht="409">
      <c r="A677" s="5">
        <v>55184384</v>
      </c>
      <c r="B677" s="5">
        <v>170265</v>
      </c>
      <c r="C677" s="5" t="s">
        <v>2415</v>
      </c>
      <c r="D677" s="1" t="s">
        <v>1803</v>
      </c>
      <c r="F677" s="1" t="s">
        <v>1804</v>
      </c>
      <c r="G677" s="1" t="s">
        <v>2374</v>
      </c>
      <c r="H677" s="5">
        <v>9</v>
      </c>
    </row>
    <row r="678" spans="1:8" ht="42">
      <c r="A678" s="5">
        <v>55183912</v>
      </c>
      <c r="B678" s="5">
        <v>170265</v>
      </c>
      <c r="C678" s="5" t="s">
        <v>2415</v>
      </c>
      <c r="D678" s="1" t="s">
        <v>1805</v>
      </c>
      <c r="E678" s="2" t="s">
        <v>1806</v>
      </c>
      <c r="H678" s="5">
        <v>0</v>
      </c>
    </row>
    <row r="679" spans="1:8" ht="409">
      <c r="A679" s="5">
        <v>55183384</v>
      </c>
      <c r="B679" s="5">
        <v>170265</v>
      </c>
      <c r="C679" s="5" t="s">
        <v>2433</v>
      </c>
      <c r="D679" s="1" t="s">
        <v>1807</v>
      </c>
      <c r="E679" s="1" t="s">
        <v>1808</v>
      </c>
      <c r="F679" s="1" t="s">
        <v>1809</v>
      </c>
      <c r="G679" s="1" t="s">
        <v>2375</v>
      </c>
      <c r="H679" s="5">
        <v>4</v>
      </c>
    </row>
    <row r="680" spans="1:8" ht="98">
      <c r="A680" s="5">
        <v>55182342</v>
      </c>
      <c r="B680" s="5">
        <v>170265</v>
      </c>
      <c r="C680" s="5" t="s">
        <v>2415</v>
      </c>
      <c r="D680" s="1" t="s">
        <v>1810</v>
      </c>
      <c r="E680" s="1" t="s">
        <v>1811</v>
      </c>
      <c r="H680" s="5">
        <v>0</v>
      </c>
    </row>
    <row r="681" spans="1:8" ht="409">
      <c r="A681" s="5">
        <v>55162817</v>
      </c>
      <c r="B681" s="5">
        <v>170265</v>
      </c>
      <c r="C681" s="5" t="s">
        <v>2415</v>
      </c>
      <c r="D681" s="1" t="s">
        <v>1812</v>
      </c>
      <c r="E681" s="1" t="s">
        <v>1813</v>
      </c>
      <c r="F681" s="1" t="s">
        <v>1814</v>
      </c>
      <c r="G681" s="1" t="s">
        <v>2009</v>
      </c>
      <c r="H681" s="5">
        <v>1</v>
      </c>
    </row>
    <row r="682" spans="1:8" ht="409">
      <c r="A682" s="5">
        <v>55041012</v>
      </c>
      <c r="B682" s="5">
        <v>671238</v>
      </c>
      <c r="C682" s="5" t="s">
        <v>2415</v>
      </c>
      <c r="D682" s="1" t="s">
        <v>1815</v>
      </c>
      <c r="E682" s="1" t="s">
        <v>1816</v>
      </c>
      <c r="F682" s="1" t="s">
        <v>1817</v>
      </c>
      <c r="G682" s="1" t="s">
        <v>2376</v>
      </c>
      <c r="H682" s="5">
        <v>3</v>
      </c>
    </row>
    <row r="683" spans="1:8" ht="409">
      <c r="A683" s="5">
        <v>55036245</v>
      </c>
      <c r="B683" s="5">
        <v>4714748</v>
      </c>
      <c r="C683" s="5" t="s">
        <v>2415</v>
      </c>
      <c r="D683" s="1" t="s">
        <v>1818</v>
      </c>
      <c r="E683" s="1" t="s">
        <v>1819</v>
      </c>
      <c r="F683" s="1" t="s">
        <v>1820</v>
      </c>
      <c r="G683" s="1" t="s">
        <v>2377</v>
      </c>
      <c r="H683" s="5">
        <v>13</v>
      </c>
    </row>
    <row r="684" spans="1:8" ht="336">
      <c r="A684" s="5">
        <v>55024680</v>
      </c>
      <c r="B684" s="5">
        <v>170265</v>
      </c>
      <c r="C684" s="5" t="s">
        <v>2433</v>
      </c>
      <c r="D684" s="1" t="s">
        <v>1821</v>
      </c>
      <c r="E684" s="1" t="s">
        <v>1822</v>
      </c>
      <c r="F684" s="1" t="s">
        <v>1823</v>
      </c>
      <c r="G684" s="1" t="s">
        <v>2323</v>
      </c>
      <c r="H684" s="5">
        <v>3</v>
      </c>
    </row>
    <row r="685" spans="1:8" ht="409">
      <c r="A685" s="5">
        <v>55021008</v>
      </c>
      <c r="B685" s="5">
        <v>170265</v>
      </c>
      <c r="C685" s="5" t="s">
        <v>2418</v>
      </c>
      <c r="D685" s="1" t="s">
        <v>1824</v>
      </c>
      <c r="E685" s="1" t="s">
        <v>1825</v>
      </c>
      <c r="F685" s="1" t="s">
        <v>1826</v>
      </c>
      <c r="G685" s="1" t="s">
        <v>2378</v>
      </c>
      <c r="H685" s="5">
        <v>3</v>
      </c>
    </row>
    <row r="686" spans="1:8" ht="409">
      <c r="A686" s="5">
        <v>55020769</v>
      </c>
      <c r="B686" s="5">
        <v>170265</v>
      </c>
      <c r="C686" s="5" t="s">
        <v>2417</v>
      </c>
      <c r="D686" s="1" t="s">
        <v>1827</v>
      </c>
      <c r="E686" s="1" t="s">
        <v>1828</v>
      </c>
      <c r="F686" s="1" t="s">
        <v>1829</v>
      </c>
      <c r="G686" s="1" t="s">
        <v>2323</v>
      </c>
      <c r="H686" s="5">
        <v>3</v>
      </c>
    </row>
    <row r="687" spans="1:8" ht="84">
      <c r="A687" s="5">
        <v>55019711</v>
      </c>
      <c r="B687" s="5">
        <v>170265</v>
      </c>
      <c r="C687" s="5" t="s">
        <v>2418</v>
      </c>
      <c r="D687" s="1" t="s">
        <v>1830</v>
      </c>
      <c r="F687" s="1" t="s">
        <v>1831</v>
      </c>
      <c r="G687" s="1" t="s">
        <v>2009</v>
      </c>
      <c r="H687" s="5">
        <v>1</v>
      </c>
    </row>
    <row r="688" spans="1:8" ht="409">
      <c r="A688" s="5">
        <v>55019037</v>
      </c>
      <c r="B688" s="5">
        <v>170265</v>
      </c>
      <c r="C688" s="5" t="s">
        <v>2415</v>
      </c>
      <c r="D688" s="1" t="s">
        <v>1832</v>
      </c>
      <c r="F688" s="1" t="s">
        <v>1833</v>
      </c>
      <c r="G688" s="1" t="s">
        <v>2379</v>
      </c>
      <c r="H688" s="5">
        <v>4</v>
      </c>
    </row>
    <row r="689" spans="1:8" ht="409">
      <c r="A689" s="5">
        <v>55018695</v>
      </c>
      <c r="B689" s="5">
        <v>170265</v>
      </c>
      <c r="C689" s="5" t="s">
        <v>2434</v>
      </c>
      <c r="D689" s="1" t="s">
        <v>1834</v>
      </c>
      <c r="F689" s="1" t="s">
        <v>1835</v>
      </c>
      <c r="G689" s="1" t="s">
        <v>2380</v>
      </c>
      <c r="H689" s="5">
        <v>10</v>
      </c>
    </row>
    <row r="690" spans="1:8" ht="84">
      <c r="A690" s="5">
        <v>55018260</v>
      </c>
      <c r="B690" s="5">
        <v>170265</v>
      </c>
      <c r="C690" s="5" t="s">
        <v>2414</v>
      </c>
      <c r="D690" s="1" t="s">
        <v>1836</v>
      </c>
      <c r="F690" s="1" t="s">
        <v>1837</v>
      </c>
      <c r="G690" s="1" t="s">
        <v>2009</v>
      </c>
      <c r="H690" s="5">
        <v>1</v>
      </c>
    </row>
    <row r="691" spans="1:8" ht="409">
      <c r="A691" s="5">
        <v>55017564</v>
      </c>
      <c r="B691" s="5">
        <v>170265</v>
      </c>
      <c r="C691" s="5" t="s">
        <v>2415</v>
      </c>
      <c r="D691" s="1" t="s">
        <v>1838</v>
      </c>
      <c r="F691" s="1" t="s">
        <v>1839</v>
      </c>
      <c r="G691" s="1" t="s">
        <v>2097</v>
      </c>
      <c r="H691" s="5">
        <v>2</v>
      </c>
    </row>
    <row r="692" spans="1:8" ht="409">
      <c r="A692" s="5">
        <v>55017391</v>
      </c>
      <c r="B692" s="5">
        <v>170265</v>
      </c>
      <c r="C692" s="5" t="s">
        <v>2415</v>
      </c>
      <c r="D692" s="1" t="s">
        <v>1840</v>
      </c>
      <c r="E692" s="1" t="s">
        <v>1841</v>
      </c>
      <c r="F692" s="1" t="s">
        <v>1842</v>
      </c>
      <c r="G692" s="1" t="s">
        <v>2381</v>
      </c>
      <c r="H692" s="5">
        <v>17</v>
      </c>
    </row>
    <row r="693" spans="1:8" ht="409">
      <c r="A693" s="5">
        <v>55017163</v>
      </c>
      <c r="B693" s="5">
        <v>170265</v>
      </c>
      <c r="C693" s="5" t="s">
        <v>2418</v>
      </c>
      <c r="D693" s="1" t="s">
        <v>1843</v>
      </c>
      <c r="E693" s="1" t="s">
        <v>1844</v>
      </c>
      <c r="F693" s="1" t="s">
        <v>1845</v>
      </c>
      <c r="G693" s="1" t="s">
        <v>2382</v>
      </c>
      <c r="H693" s="5">
        <v>111</v>
      </c>
    </row>
    <row r="694" spans="1:8" ht="409">
      <c r="A694" s="5">
        <v>55016946</v>
      </c>
      <c r="B694" s="5">
        <v>170265</v>
      </c>
      <c r="C694" s="5" t="s">
        <v>2415</v>
      </c>
      <c r="D694" s="1" t="s">
        <v>1846</v>
      </c>
      <c r="F694" s="1" t="s">
        <v>1847</v>
      </c>
      <c r="G694" s="1" t="s">
        <v>2383</v>
      </c>
      <c r="H694" s="5">
        <v>31</v>
      </c>
    </row>
    <row r="695" spans="1:8" ht="409">
      <c r="A695" s="5">
        <v>55016684</v>
      </c>
      <c r="B695" s="5">
        <v>170265</v>
      </c>
      <c r="C695" s="5" t="s">
        <v>2418</v>
      </c>
      <c r="D695" s="1" t="s">
        <v>1848</v>
      </c>
      <c r="F695" s="1" t="s">
        <v>1849</v>
      </c>
      <c r="G695" s="1" t="s">
        <v>2384</v>
      </c>
      <c r="H695" s="5">
        <v>7</v>
      </c>
    </row>
    <row r="696" spans="1:8" ht="409">
      <c r="A696" s="5">
        <v>55015891</v>
      </c>
      <c r="B696" s="5">
        <v>170265</v>
      </c>
      <c r="C696" s="5" t="s">
        <v>2414</v>
      </c>
      <c r="D696" s="1" t="s">
        <v>1850</v>
      </c>
      <c r="F696" s="1" t="s">
        <v>1851</v>
      </c>
      <c r="G696" s="1" t="s">
        <v>2385</v>
      </c>
      <c r="H696" s="5">
        <v>8</v>
      </c>
    </row>
    <row r="697" spans="1:8" ht="70">
      <c r="A697" s="5">
        <v>55000771</v>
      </c>
      <c r="B697" s="5">
        <v>170265</v>
      </c>
      <c r="C697" s="5" t="s">
        <v>2414</v>
      </c>
      <c r="D697" s="1" t="s">
        <v>1852</v>
      </c>
      <c r="F697" s="1" t="s">
        <v>1853</v>
      </c>
      <c r="G697" s="1" t="s">
        <v>2386</v>
      </c>
      <c r="H697" s="5">
        <v>1</v>
      </c>
    </row>
    <row r="698" spans="1:8" ht="409">
      <c r="A698" s="5">
        <v>54789531</v>
      </c>
      <c r="B698" s="5">
        <v>406946</v>
      </c>
      <c r="C698" s="5" t="s">
        <v>2418</v>
      </c>
      <c r="D698" s="1" t="s">
        <v>1854</v>
      </c>
      <c r="E698" s="1" t="s">
        <v>1855</v>
      </c>
      <c r="F698" s="1" t="s">
        <v>1856</v>
      </c>
      <c r="G698" s="1" t="s">
        <v>2387</v>
      </c>
      <c r="H698" s="5">
        <v>8</v>
      </c>
    </row>
    <row r="699" spans="1:8" ht="409">
      <c r="A699" s="5">
        <v>54782457</v>
      </c>
      <c r="B699" s="5">
        <v>170265</v>
      </c>
      <c r="C699" s="5" t="s">
        <v>2414</v>
      </c>
      <c r="D699" s="1" t="s">
        <v>1857</v>
      </c>
      <c r="F699" s="1" t="s">
        <v>1858</v>
      </c>
      <c r="G699" s="1" t="s">
        <v>2388</v>
      </c>
      <c r="H699" s="5">
        <v>10</v>
      </c>
    </row>
    <row r="700" spans="1:8" ht="409">
      <c r="A700" s="5">
        <v>54706269</v>
      </c>
      <c r="B700" s="5">
        <v>411675</v>
      </c>
      <c r="C700" s="5" t="s">
        <v>2417</v>
      </c>
      <c r="D700" s="1" t="s">
        <v>1859</v>
      </c>
      <c r="F700" s="1" t="s">
        <v>1860</v>
      </c>
      <c r="G700" s="1" t="s">
        <v>2389</v>
      </c>
      <c r="H700" s="5">
        <v>2</v>
      </c>
    </row>
    <row r="701" spans="1:8" ht="168">
      <c r="A701" s="5">
        <v>54181944</v>
      </c>
      <c r="B701" s="5">
        <v>170265</v>
      </c>
      <c r="C701" s="5" t="s">
        <v>2434</v>
      </c>
      <c r="D701" s="1" t="s">
        <v>1861</v>
      </c>
      <c r="E701" s="1" t="s">
        <v>1862</v>
      </c>
      <c r="H701" s="5">
        <v>0</v>
      </c>
    </row>
    <row r="702" spans="1:8" ht="28">
      <c r="A702" s="5">
        <v>53798566</v>
      </c>
      <c r="B702" s="5">
        <v>604561</v>
      </c>
      <c r="C702" s="5" t="s">
        <v>2417</v>
      </c>
      <c r="D702" s="1" t="s">
        <v>1863</v>
      </c>
      <c r="H702" s="5">
        <v>0</v>
      </c>
    </row>
    <row r="703" spans="1:8" ht="409">
      <c r="A703" s="5">
        <v>53744638</v>
      </c>
      <c r="B703" s="5">
        <v>876431</v>
      </c>
      <c r="C703" s="5" t="s">
        <v>2434</v>
      </c>
      <c r="D703" s="1" t="s">
        <v>1864</v>
      </c>
      <c r="F703" s="1" t="s">
        <v>1865</v>
      </c>
      <c r="G703" s="1" t="s">
        <v>2390</v>
      </c>
      <c r="H703" s="5">
        <v>4</v>
      </c>
    </row>
    <row r="704" spans="1:8" ht="126">
      <c r="A704" s="5">
        <v>53665906</v>
      </c>
      <c r="B704" s="5">
        <v>3117611</v>
      </c>
      <c r="C704" s="5" t="s">
        <v>2415</v>
      </c>
      <c r="D704" s="1" t="s">
        <v>1866</v>
      </c>
      <c r="E704" s="1" t="s">
        <v>1867</v>
      </c>
      <c r="F704" s="1" t="s">
        <v>1868</v>
      </c>
      <c r="G704" s="1" t="s">
        <v>2009</v>
      </c>
      <c r="H704" s="5">
        <v>1</v>
      </c>
    </row>
    <row r="705" spans="1:8" ht="364">
      <c r="A705" s="5">
        <v>53612447</v>
      </c>
      <c r="B705" s="5">
        <v>2478333</v>
      </c>
      <c r="C705" s="5" t="s">
        <v>2414</v>
      </c>
      <c r="D705" s="1" t="s">
        <v>1869</v>
      </c>
      <c r="E705" s="1" t="s">
        <v>1870</v>
      </c>
      <c r="F705" s="1" t="s">
        <v>1871</v>
      </c>
      <c r="G705" s="1" t="s">
        <v>2009</v>
      </c>
      <c r="H705" s="5">
        <v>1</v>
      </c>
    </row>
    <row r="706" spans="1:8" ht="409">
      <c r="A706" s="5">
        <v>53010056</v>
      </c>
      <c r="B706" s="5">
        <v>170265</v>
      </c>
      <c r="C706" s="5" t="s">
        <v>2415</v>
      </c>
      <c r="D706" s="1" t="s">
        <v>1872</v>
      </c>
      <c r="E706" s="1" t="s">
        <v>1873</v>
      </c>
      <c r="F706" s="1" t="s">
        <v>1874</v>
      </c>
      <c r="G706" s="1" t="s">
        <v>2391</v>
      </c>
      <c r="H706" s="5">
        <v>14</v>
      </c>
    </row>
    <row r="707" spans="1:8" ht="409">
      <c r="A707" s="5">
        <v>52428150</v>
      </c>
      <c r="B707" s="5">
        <v>170265</v>
      </c>
      <c r="C707" s="5" t="s">
        <v>2418</v>
      </c>
      <c r="D707" s="1" t="s">
        <v>1875</v>
      </c>
      <c r="F707" s="1" t="s">
        <v>1876</v>
      </c>
      <c r="G707" s="1" t="s">
        <v>2392</v>
      </c>
      <c r="H707" s="5">
        <v>12</v>
      </c>
    </row>
    <row r="708" spans="1:8" ht="409">
      <c r="A708" s="5">
        <v>52266083</v>
      </c>
      <c r="B708" s="5">
        <v>7691552</v>
      </c>
      <c r="C708" s="5" t="s">
        <v>2418</v>
      </c>
      <c r="D708" s="1" t="s">
        <v>1877</v>
      </c>
      <c r="F708" s="1" t="s">
        <v>1878</v>
      </c>
      <c r="G708" s="1" t="s">
        <v>2393</v>
      </c>
      <c r="H708" s="5">
        <v>9</v>
      </c>
    </row>
    <row r="709" spans="1:8" ht="409">
      <c r="A709" s="5">
        <v>51803356</v>
      </c>
      <c r="B709" s="5">
        <v>50891</v>
      </c>
      <c r="C709" s="5" t="s">
        <v>2415</v>
      </c>
      <c r="D709" s="1" t="s">
        <v>1879</v>
      </c>
      <c r="E709" s="1" t="s">
        <v>1880</v>
      </c>
      <c r="F709" s="1" t="s">
        <v>1881</v>
      </c>
      <c r="G709" s="1" t="s">
        <v>2394</v>
      </c>
      <c r="H709" s="5">
        <v>17</v>
      </c>
    </row>
    <row r="710" spans="1:8" ht="409">
      <c r="A710" s="5">
        <v>51740026</v>
      </c>
      <c r="B710" s="5">
        <v>50891</v>
      </c>
      <c r="C710" s="5" t="s">
        <v>2415</v>
      </c>
      <c r="D710" s="1" t="s">
        <v>1882</v>
      </c>
      <c r="E710" s="1" t="s">
        <v>1883</v>
      </c>
      <c r="F710" s="1" t="s">
        <v>1884</v>
      </c>
      <c r="G710" s="1" t="s">
        <v>2395</v>
      </c>
      <c r="H710" s="5">
        <v>98</v>
      </c>
    </row>
    <row r="711" spans="1:8" ht="392">
      <c r="A711" s="5">
        <v>51610699</v>
      </c>
      <c r="B711" s="5">
        <v>170265</v>
      </c>
      <c r="C711" s="5" t="s">
        <v>2415</v>
      </c>
      <c r="D711" s="1" t="s">
        <v>1885</v>
      </c>
      <c r="E711" s="1" t="s">
        <v>1886</v>
      </c>
      <c r="F711" s="1" t="s">
        <v>1887</v>
      </c>
      <c r="G711" s="1" t="s">
        <v>2396</v>
      </c>
      <c r="H711" s="5">
        <v>2</v>
      </c>
    </row>
    <row r="712" spans="1:8" ht="409">
      <c r="A712" s="5">
        <v>50461659</v>
      </c>
      <c r="B712" s="5">
        <v>170265</v>
      </c>
      <c r="C712" s="5" t="s">
        <v>2433</v>
      </c>
      <c r="D712" s="1" t="s">
        <v>1888</v>
      </c>
      <c r="E712" s="1" t="s">
        <v>1889</v>
      </c>
      <c r="F712" s="1" t="s">
        <v>1890</v>
      </c>
      <c r="G712" s="1" t="s">
        <v>2397</v>
      </c>
      <c r="H712" s="5">
        <v>4</v>
      </c>
    </row>
    <row r="713" spans="1:8" ht="409">
      <c r="A713" s="5">
        <v>50198370</v>
      </c>
      <c r="B713" s="5">
        <v>34682</v>
      </c>
      <c r="C713" s="5" t="s">
        <v>2414</v>
      </c>
      <c r="D713" s="1" t="s">
        <v>1891</v>
      </c>
      <c r="F713" s="1" t="s">
        <v>1892</v>
      </c>
      <c r="G713" s="1" t="s">
        <v>2398</v>
      </c>
      <c r="H713" s="5">
        <v>14</v>
      </c>
    </row>
    <row r="714" spans="1:8">
      <c r="A714" s="5">
        <v>50175189</v>
      </c>
      <c r="B714" s="5">
        <v>170265</v>
      </c>
      <c r="C714" s="5" t="s">
        <v>2434</v>
      </c>
      <c r="D714" s="1" t="s">
        <v>1893</v>
      </c>
      <c r="H714" s="5">
        <v>0</v>
      </c>
    </row>
    <row r="715" spans="1:8" ht="409">
      <c r="A715" s="5">
        <v>49906187</v>
      </c>
      <c r="B715" s="5">
        <v>170265</v>
      </c>
      <c r="C715" s="5" t="s">
        <v>2417</v>
      </c>
      <c r="D715" s="1" t="s">
        <v>1894</v>
      </c>
      <c r="E715" s="1" t="s">
        <v>1895</v>
      </c>
      <c r="F715" s="1" t="s">
        <v>1896</v>
      </c>
      <c r="G715" s="1" t="s">
        <v>2399</v>
      </c>
      <c r="H715" s="5">
        <v>3</v>
      </c>
    </row>
    <row r="716" spans="1:8" ht="409">
      <c r="A716" s="5">
        <v>49825024</v>
      </c>
      <c r="B716" s="5">
        <v>6901294</v>
      </c>
      <c r="C716" s="5" t="s">
        <v>2417</v>
      </c>
      <c r="D716" s="1" t="s">
        <v>1897</v>
      </c>
      <c r="E716" s="1" t="s">
        <v>1898</v>
      </c>
      <c r="F716" s="1" t="s">
        <v>1899</v>
      </c>
      <c r="G716" s="1" t="s">
        <v>2400</v>
      </c>
      <c r="H716" s="5">
        <v>5</v>
      </c>
    </row>
    <row r="717" spans="1:8" ht="126">
      <c r="A717" s="5">
        <v>49622840</v>
      </c>
      <c r="B717" s="5">
        <v>170265</v>
      </c>
      <c r="C717" s="5" t="s">
        <v>2433</v>
      </c>
      <c r="D717" s="1" t="s">
        <v>1900</v>
      </c>
      <c r="F717" s="1" t="s">
        <v>1901</v>
      </c>
      <c r="G717" s="1" t="s">
        <v>2401</v>
      </c>
      <c r="H717" s="5">
        <v>1</v>
      </c>
    </row>
    <row r="718" spans="1:8" ht="56">
      <c r="A718" s="5">
        <v>49621819</v>
      </c>
      <c r="B718" s="5">
        <v>170265</v>
      </c>
      <c r="C718" s="5" t="s">
        <v>2434</v>
      </c>
      <c r="D718" s="1" t="s">
        <v>1902</v>
      </c>
      <c r="E718" s="1" t="s">
        <v>1903</v>
      </c>
      <c r="H718" s="5">
        <v>0</v>
      </c>
    </row>
    <row r="719" spans="1:8" ht="409">
      <c r="A719" s="5">
        <v>49621714</v>
      </c>
      <c r="B719" s="5">
        <v>170265</v>
      </c>
      <c r="C719" s="5" t="s">
        <v>2434</v>
      </c>
      <c r="D719" s="1" t="s">
        <v>1904</v>
      </c>
      <c r="E719" s="1" t="s">
        <v>1905</v>
      </c>
      <c r="F719" s="1" t="s">
        <v>1906</v>
      </c>
      <c r="G719" s="1" t="s">
        <v>2009</v>
      </c>
      <c r="H719" s="5">
        <v>1</v>
      </c>
    </row>
    <row r="720" spans="1:8" ht="409">
      <c r="A720" s="5">
        <v>49621369</v>
      </c>
      <c r="B720" s="5">
        <v>170265</v>
      </c>
      <c r="C720" s="5" t="s">
        <v>2434</v>
      </c>
      <c r="D720" s="1" t="s">
        <v>1907</v>
      </c>
      <c r="E720" s="1" t="s">
        <v>1908</v>
      </c>
      <c r="F720" s="1" t="s">
        <v>1909</v>
      </c>
      <c r="G720" s="1" t="s">
        <v>2402</v>
      </c>
      <c r="H720" s="5">
        <v>5</v>
      </c>
    </row>
    <row r="721" spans="1:8" ht="409">
      <c r="A721" s="5">
        <v>49599496</v>
      </c>
      <c r="B721" s="5">
        <v>693738</v>
      </c>
      <c r="C721" s="5" t="s">
        <v>2418</v>
      </c>
      <c r="D721" s="1" t="s">
        <v>1910</v>
      </c>
      <c r="F721" s="1" t="s">
        <v>1911</v>
      </c>
      <c r="G721" s="1" t="s">
        <v>2403</v>
      </c>
      <c r="H721" s="5">
        <v>8</v>
      </c>
    </row>
    <row r="722" spans="1:8" ht="409">
      <c r="A722" s="5">
        <v>49539803</v>
      </c>
      <c r="B722" s="5">
        <v>170265</v>
      </c>
      <c r="C722" s="5" t="s">
        <v>2414</v>
      </c>
      <c r="D722" s="1" t="s">
        <v>1912</v>
      </c>
      <c r="E722" s="1" t="s">
        <v>1913</v>
      </c>
      <c r="F722" s="1" t="s">
        <v>1914</v>
      </c>
      <c r="G722" s="1" t="s">
        <v>2404</v>
      </c>
      <c r="H722" s="5">
        <v>7</v>
      </c>
    </row>
    <row r="723" spans="1:8" ht="182">
      <c r="A723" s="5">
        <v>48664326</v>
      </c>
      <c r="B723" s="5">
        <v>170265</v>
      </c>
      <c r="C723" s="5" t="s">
        <v>2418</v>
      </c>
      <c r="D723" s="1" t="s">
        <v>1915</v>
      </c>
      <c r="F723" s="1" t="s">
        <v>1916</v>
      </c>
      <c r="G723" s="1" t="s">
        <v>2097</v>
      </c>
      <c r="H723" s="5">
        <v>2</v>
      </c>
    </row>
    <row r="724" spans="1:8" ht="409">
      <c r="A724" s="5">
        <v>48502109</v>
      </c>
      <c r="B724" s="5">
        <v>170265</v>
      </c>
      <c r="C724" s="5" t="s">
        <v>2415</v>
      </c>
      <c r="D724" s="1" t="s">
        <v>1917</v>
      </c>
      <c r="E724" s="2" t="s">
        <v>1918</v>
      </c>
      <c r="F724" s="1" t="s">
        <v>1919</v>
      </c>
      <c r="G724" s="1" t="s">
        <v>2405</v>
      </c>
      <c r="H724" s="5">
        <v>5</v>
      </c>
    </row>
    <row r="725" spans="1:8" ht="140">
      <c r="A725" s="5">
        <v>48080912</v>
      </c>
      <c r="B725" s="5">
        <v>170265</v>
      </c>
      <c r="C725" s="5" t="s">
        <v>2417</v>
      </c>
      <c r="D725" s="1" t="s">
        <v>1920</v>
      </c>
      <c r="E725" s="1" t="s">
        <v>1921</v>
      </c>
      <c r="H725" s="5">
        <v>0</v>
      </c>
    </row>
    <row r="726" spans="1:8" ht="294">
      <c r="A726" s="5">
        <v>43670045</v>
      </c>
      <c r="B726" s="5">
        <v>170265</v>
      </c>
      <c r="C726" s="5" t="s">
        <v>2415</v>
      </c>
      <c r="D726" s="1" t="s">
        <v>1922</v>
      </c>
      <c r="E726" s="1" t="s">
        <v>1923</v>
      </c>
      <c r="F726" s="1" t="s">
        <v>1924</v>
      </c>
      <c r="G726" s="1" t="s">
        <v>2323</v>
      </c>
      <c r="H726" s="5">
        <v>3</v>
      </c>
    </row>
    <row r="727" spans="1:8" ht="409">
      <c r="A727" s="5">
        <v>43306513</v>
      </c>
      <c r="B727" s="5">
        <v>876431</v>
      </c>
      <c r="C727" s="5" t="s">
        <v>2414</v>
      </c>
      <c r="D727" s="1" t="s">
        <v>1925</v>
      </c>
      <c r="F727" s="1" t="s">
        <v>1926</v>
      </c>
      <c r="G727" s="1" t="s">
        <v>2406</v>
      </c>
      <c r="H727" s="5">
        <v>18</v>
      </c>
    </row>
    <row r="728" spans="1:8" ht="154">
      <c r="A728" s="5">
        <v>42606382</v>
      </c>
      <c r="B728" s="5">
        <v>170265</v>
      </c>
      <c r="C728" s="5" t="s">
        <v>2415</v>
      </c>
      <c r="D728" s="1" t="s">
        <v>1927</v>
      </c>
      <c r="E728" s="1" t="s">
        <v>1928</v>
      </c>
      <c r="H728" s="5">
        <v>0</v>
      </c>
    </row>
    <row r="729" spans="1:8" ht="409">
      <c r="A729" s="5">
        <v>40600355</v>
      </c>
      <c r="B729" s="5">
        <v>170265</v>
      </c>
      <c r="C729" s="5" t="s">
        <v>2418</v>
      </c>
      <c r="D729" s="1" t="s">
        <v>1929</v>
      </c>
      <c r="F729" s="1" t="s">
        <v>1930</v>
      </c>
      <c r="G729" s="1" t="s">
        <v>2407</v>
      </c>
      <c r="H729" s="5">
        <v>6</v>
      </c>
    </row>
    <row r="730" spans="1:8" ht="409">
      <c r="A730" s="5">
        <v>40081053</v>
      </c>
      <c r="B730" s="5">
        <v>170265</v>
      </c>
      <c r="C730" s="5" t="s">
        <v>2414</v>
      </c>
      <c r="D730" s="1" t="s">
        <v>1931</v>
      </c>
      <c r="E730" s="1" t="s">
        <v>1932</v>
      </c>
      <c r="F730" s="1" t="s">
        <v>1933</v>
      </c>
      <c r="G730" s="1" t="s">
        <v>2408</v>
      </c>
      <c r="H730" s="5">
        <v>3</v>
      </c>
    </row>
    <row r="731" spans="1:8" ht="409">
      <c r="A731" s="5">
        <v>39095641</v>
      </c>
      <c r="B731" s="5">
        <v>170265</v>
      </c>
      <c r="C731" s="5" t="s">
        <v>2434</v>
      </c>
      <c r="D731" s="1" t="s">
        <v>1934</v>
      </c>
      <c r="E731" s="1" t="s">
        <v>1935</v>
      </c>
      <c r="H731" s="5">
        <v>0</v>
      </c>
    </row>
    <row r="732" spans="1:8" ht="409">
      <c r="A732" s="5">
        <v>39009436</v>
      </c>
      <c r="B732" s="5">
        <v>170265</v>
      </c>
      <c r="C732" s="5" t="s">
        <v>2417</v>
      </c>
      <c r="D732" s="1" t="s">
        <v>1936</v>
      </c>
      <c r="E732" s="1" t="s">
        <v>1937</v>
      </c>
      <c r="F732" s="1" t="s">
        <v>1938</v>
      </c>
      <c r="G732" s="1" t="s">
        <v>2409</v>
      </c>
      <c r="H732" s="5">
        <v>6</v>
      </c>
    </row>
    <row r="733" spans="1:8" ht="266">
      <c r="A733" s="5">
        <v>37454326</v>
      </c>
      <c r="B733" s="5">
        <v>170265</v>
      </c>
      <c r="C733" s="5" t="s">
        <v>2414</v>
      </c>
      <c r="D733" s="1" t="s">
        <v>1939</v>
      </c>
      <c r="E733" s="1" t="s">
        <v>1940</v>
      </c>
      <c r="H733" s="5">
        <v>0</v>
      </c>
    </row>
    <row r="734" spans="1:8" ht="409">
      <c r="A734" s="5">
        <v>36291925</v>
      </c>
      <c r="B734" s="5">
        <v>170265</v>
      </c>
      <c r="C734" s="5" t="s">
        <v>2434</v>
      </c>
      <c r="D734" s="1" t="s">
        <v>1941</v>
      </c>
      <c r="E734" s="1" t="s">
        <v>1942</v>
      </c>
      <c r="F734" s="1" t="s">
        <v>1943</v>
      </c>
      <c r="G734" s="1" t="s">
        <v>2410</v>
      </c>
      <c r="H734" s="5">
        <v>4</v>
      </c>
    </row>
    <row r="735" spans="1:8" ht="409">
      <c r="A735" s="5">
        <v>36231832</v>
      </c>
      <c r="B735" s="5">
        <v>46296</v>
      </c>
      <c r="C735" s="5" t="s">
        <v>2434</v>
      </c>
      <c r="D735" s="1" t="s">
        <v>1944</v>
      </c>
      <c r="E735" s="1" t="s">
        <v>1945</v>
      </c>
      <c r="F735" s="1" t="s">
        <v>1946</v>
      </c>
      <c r="G735" s="1" t="s">
        <v>2411</v>
      </c>
      <c r="H735" s="5">
        <v>18</v>
      </c>
    </row>
    <row r="736" spans="1:8" ht="409">
      <c r="A736" s="5">
        <v>36070645</v>
      </c>
      <c r="B736" s="5">
        <v>170265</v>
      </c>
      <c r="C736" s="5" t="s">
        <v>2417</v>
      </c>
      <c r="D736" s="1" t="s">
        <v>1947</v>
      </c>
      <c r="E736" s="1" t="s">
        <v>1948</v>
      </c>
      <c r="F736" s="1" t="s">
        <v>1949</v>
      </c>
      <c r="G736" s="1" t="s">
        <v>2412</v>
      </c>
      <c r="H736" s="5">
        <v>33</v>
      </c>
    </row>
    <row r="737" spans="1:8" ht="409">
      <c r="A737" s="5">
        <v>30790022</v>
      </c>
      <c r="B737" s="5">
        <v>170265</v>
      </c>
      <c r="C737" s="5" t="s">
        <v>2417</v>
      </c>
      <c r="D737" s="1" t="s">
        <v>1950</v>
      </c>
      <c r="E737" s="1" t="s">
        <v>1951</v>
      </c>
      <c r="F737" s="1" t="s">
        <v>1952</v>
      </c>
      <c r="G737" s="1" t="s">
        <v>2413</v>
      </c>
      <c r="H737" s="5">
        <v>3</v>
      </c>
    </row>
    <row r="738" spans="1:8" ht="409">
      <c r="A738" s="5">
        <v>30592957</v>
      </c>
      <c r="B738" s="5">
        <v>170265</v>
      </c>
      <c r="C738" s="5" t="s">
        <v>2415</v>
      </c>
      <c r="D738" s="1" t="s">
        <v>1953</v>
      </c>
      <c r="E738" s="1" t="s">
        <v>1954</v>
      </c>
      <c r="H738" s="5">
        <v>0</v>
      </c>
    </row>
    <row r="739" spans="1:8" ht="409">
      <c r="A739" s="5">
        <v>30588516</v>
      </c>
      <c r="B739" s="5">
        <v>170265</v>
      </c>
      <c r="C739" s="5" t="s">
        <v>2433</v>
      </c>
      <c r="D739" s="1" t="s">
        <v>1955</v>
      </c>
      <c r="E739" s="1" t="s">
        <v>1956</v>
      </c>
      <c r="F739" s="1" t="s">
        <v>1957</v>
      </c>
      <c r="G739" s="1" t="s">
        <v>1975</v>
      </c>
      <c r="H739" s="5">
        <v>1</v>
      </c>
    </row>
  </sheetData>
  <hyperlinks>
    <hyperlink ref="E42" r:id="rId1"/>
    <hyperlink ref="D64" r:id="rId2"/>
    <hyperlink ref="E96" r:id="rId3"/>
    <hyperlink ref="D105" r:id="rId4"/>
    <hyperlink ref="E176" r:id="rId5"/>
    <hyperlink ref="D255" r:id="rId6"/>
    <hyperlink ref="E262" r:id="rId7"/>
    <hyperlink ref="E295" r:id="rId8"/>
    <hyperlink ref="D299" r:id="rId9"/>
    <hyperlink ref="D300" r:id="rId10"/>
    <hyperlink ref="D301" r:id="rId11"/>
    <hyperlink ref="E310" r:id="rId12"/>
    <hyperlink ref="E338" r:id="rId13"/>
    <hyperlink ref="E375" r:id="rId14" location="Time_intervals%20and%20give%20examples._x000a__x000a_DateTime%20could/should%20also%20be%20clarified_x000a_"/>
    <hyperlink ref="E432" r:id="rId15"/>
    <hyperlink ref="E455" r:id="rId16"/>
    <hyperlink ref="D486" r:id="rId17"/>
    <hyperlink ref="E491" r:id="rId18"/>
    <hyperlink ref="E554" r:id="rId19"/>
    <hyperlink ref="D560" r:id="rId20"/>
    <hyperlink ref="E584" r:id="rId21"/>
    <hyperlink ref="E595" r:id="rId22"/>
    <hyperlink ref="E674" r:id="rId23"/>
    <hyperlink ref="E678" r:id="rId24"/>
    <hyperlink ref="E724" r:id="rId25"/>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8"/>
  <sheetViews>
    <sheetView workbookViewId="0">
      <selection sqref="A1:A1048576"/>
    </sheetView>
  </sheetViews>
  <sheetFormatPr baseColWidth="10" defaultRowHeight="14" x14ac:dyDescent="0"/>
  <cols>
    <col min="3" max="3" width="25" bestFit="1" customWidth="1"/>
    <col min="4" max="4" width="33.1640625" bestFit="1" customWidth="1"/>
    <col min="5" max="5" width="23" bestFit="1" customWidth="1"/>
  </cols>
  <sheetData>
    <row r="1" spans="1:5">
      <c r="A1" t="s">
        <v>1</v>
      </c>
      <c r="B1" t="s">
        <v>1958</v>
      </c>
      <c r="C1" t="s">
        <v>1961</v>
      </c>
      <c r="D1" t="s">
        <v>1960</v>
      </c>
      <c r="E1" t="s">
        <v>1959</v>
      </c>
    </row>
    <row r="2" spans="1:5">
      <c r="A2" s="3">
        <v>170265</v>
      </c>
      <c r="B2">
        <v>193</v>
      </c>
      <c r="C2">
        <f>SUMIFS('Issues and Comments'!H:H,'Issues and Comments'!B:B,A2)</f>
        <v>1294</v>
      </c>
      <c r="D2">
        <f>C2/B2</f>
        <v>6.704663212435233</v>
      </c>
      <c r="E2">
        <f>SUMPRODUCT((LEN('Issues and Comments'!G:G)-LEN(SUBSTITUTE('Issues and Comments'!G:G,A2,"")))/LEN(A2))</f>
        <v>949</v>
      </c>
    </row>
    <row r="3" spans="1:5">
      <c r="A3" s="3">
        <v>13315406</v>
      </c>
      <c r="B3">
        <v>41</v>
      </c>
      <c r="C3">
        <f>SUMIFS('Issues and Comments'!H:H,'Issues and Comments'!B:B,A3)</f>
        <v>117</v>
      </c>
      <c r="D3">
        <f t="shared" ref="D3:D66" si="0">C3/B3</f>
        <v>2.8536585365853657</v>
      </c>
      <c r="E3">
        <f>SUMPRODUCT((LEN('Issues and Comments'!G:G)-LEN(SUBSTITUTE('Issues and Comments'!G:G,A3,"")))/LEN(A3))</f>
        <v>227</v>
      </c>
    </row>
    <row r="4" spans="1:5">
      <c r="A4" s="3">
        <v>4692272</v>
      </c>
      <c r="B4">
        <v>30</v>
      </c>
      <c r="C4">
        <f>SUMIFS('Issues and Comments'!H:H,'Issues and Comments'!B:B,A4)</f>
        <v>292</v>
      </c>
      <c r="D4">
        <f t="shared" si="0"/>
        <v>9.7333333333333325</v>
      </c>
      <c r="E4">
        <f>SUMPRODUCT((LEN('Issues and Comments'!G:G)-LEN(SUBSTITUTE('Issues and Comments'!G:G,A4,"")))/LEN(A4))</f>
        <v>173</v>
      </c>
    </row>
    <row r="5" spans="1:5">
      <c r="A5" s="3">
        <v>986438</v>
      </c>
      <c r="B5">
        <v>25</v>
      </c>
      <c r="C5">
        <f>SUMIFS('Issues and Comments'!H:H,'Issues and Comments'!B:B,A5)</f>
        <v>133</v>
      </c>
      <c r="D5">
        <f t="shared" si="0"/>
        <v>5.32</v>
      </c>
      <c r="E5">
        <f>SUMPRODUCT((LEN('Issues and Comments'!G:G)-LEN(SUBSTITUTE('Issues and Comments'!G:G,A5,"")))/LEN(A5))</f>
        <v>249</v>
      </c>
    </row>
    <row r="6" spans="1:5">
      <c r="A6" s="3">
        <v>536250</v>
      </c>
      <c r="B6">
        <v>23</v>
      </c>
      <c r="C6">
        <f>SUMIFS('Issues and Comments'!H:H,'Issues and Comments'!B:B,A6)</f>
        <v>69</v>
      </c>
      <c r="D6">
        <f t="shared" si="0"/>
        <v>3</v>
      </c>
      <c r="E6">
        <f>SUMPRODUCT((LEN('Issues and Comments'!G:G)-LEN(SUBSTITUTE('Issues and Comments'!G:G,A6,"")))/LEN(A6))</f>
        <v>51</v>
      </c>
    </row>
    <row r="7" spans="1:5">
      <c r="A7" s="3">
        <v>6901294</v>
      </c>
      <c r="B7">
        <v>21</v>
      </c>
      <c r="C7">
        <f>SUMIFS('Issues and Comments'!H:H,'Issues and Comments'!B:B,A7)</f>
        <v>74</v>
      </c>
      <c r="D7">
        <f t="shared" si="0"/>
        <v>3.5238095238095237</v>
      </c>
      <c r="E7">
        <f>SUMPRODUCT((LEN('Issues and Comments'!G:G)-LEN(SUBSTITUTE('Issues and Comments'!G:G,A7,"")))/LEN(A7))</f>
        <v>42</v>
      </c>
    </row>
    <row r="8" spans="1:5">
      <c r="A8" s="3">
        <v>3696477</v>
      </c>
      <c r="B8">
        <v>18</v>
      </c>
      <c r="C8">
        <f>SUMIFS('Issues and Comments'!H:H,'Issues and Comments'!B:B,A8)</f>
        <v>74</v>
      </c>
      <c r="D8">
        <f t="shared" si="0"/>
        <v>4.1111111111111107</v>
      </c>
      <c r="E8">
        <f>SUMPRODUCT((LEN('Issues and Comments'!G:G)-LEN(SUBSTITUTE('Issues and Comments'!G:G,A8,"")))/LEN(A8))</f>
        <v>33</v>
      </c>
    </row>
    <row r="9" spans="1:5">
      <c r="A9" s="3">
        <v>671238</v>
      </c>
      <c r="B9">
        <v>17</v>
      </c>
      <c r="C9">
        <f>SUMIFS('Issues and Comments'!H:H,'Issues and Comments'!B:B,A9)</f>
        <v>100</v>
      </c>
      <c r="D9">
        <f t="shared" si="0"/>
        <v>5.882352941176471</v>
      </c>
      <c r="E9">
        <f>SUMPRODUCT((LEN('Issues and Comments'!G:G)-LEN(SUBSTITUTE('Issues and Comments'!G:G,A9,"")))/LEN(A9))</f>
        <v>245</v>
      </c>
    </row>
    <row r="10" spans="1:5">
      <c r="A10" s="3">
        <v>2728945</v>
      </c>
      <c r="B10">
        <v>15</v>
      </c>
      <c r="C10">
        <f>SUMIFS('Issues and Comments'!H:H,'Issues and Comments'!B:B,A10)</f>
        <v>56</v>
      </c>
      <c r="D10">
        <f t="shared" si="0"/>
        <v>3.7333333333333334</v>
      </c>
      <c r="E10">
        <f>SUMPRODUCT((LEN('Issues and Comments'!G:G)-LEN(SUBSTITUTE('Issues and Comments'!G:G,A10,"")))/LEN(A10))</f>
        <v>17</v>
      </c>
    </row>
    <row r="11" spans="1:5">
      <c r="A11" s="3">
        <v>1033730</v>
      </c>
      <c r="B11">
        <v>13</v>
      </c>
      <c r="C11">
        <f>SUMIFS('Issues and Comments'!H:H,'Issues and Comments'!B:B,A11)</f>
        <v>36</v>
      </c>
      <c r="D11">
        <f t="shared" si="0"/>
        <v>2.7692307692307692</v>
      </c>
      <c r="E11">
        <f>SUMPRODUCT((LEN('Issues and Comments'!G:G)-LEN(SUBSTITUTE('Issues and Comments'!G:G,A11,"")))/LEN(A11))</f>
        <v>32</v>
      </c>
    </row>
    <row r="12" spans="1:5">
      <c r="A12" s="3">
        <v>95672</v>
      </c>
      <c r="B12">
        <v>9</v>
      </c>
      <c r="C12">
        <f>SUMIFS('Issues and Comments'!H:H,'Issues and Comments'!B:B,A12)</f>
        <v>58</v>
      </c>
      <c r="D12">
        <f t="shared" si="0"/>
        <v>6.4444444444444446</v>
      </c>
      <c r="E12">
        <f>SUMPRODUCT((LEN('Issues and Comments'!G:G)-LEN(SUBSTITUTE('Issues and Comments'!G:G,A12,"")))/LEN(A12))</f>
        <v>33</v>
      </c>
    </row>
    <row r="13" spans="1:5">
      <c r="A13" s="3">
        <v>5718022</v>
      </c>
      <c r="B13">
        <v>7</v>
      </c>
      <c r="C13">
        <f>SUMIFS('Issues and Comments'!H:H,'Issues and Comments'!B:B,A13)</f>
        <v>7</v>
      </c>
      <c r="D13">
        <f t="shared" si="0"/>
        <v>1</v>
      </c>
      <c r="E13">
        <f>SUMPRODUCT((LEN('Issues and Comments'!G:G)-LEN(SUBSTITUTE('Issues and Comments'!G:G,A13,"")))/LEN(A13))</f>
        <v>32</v>
      </c>
    </row>
    <row r="14" spans="1:5">
      <c r="A14" s="3">
        <v>50891</v>
      </c>
      <c r="B14">
        <v>7</v>
      </c>
      <c r="C14">
        <f>SUMIFS('Issues and Comments'!H:H,'Issues and Comments'!B:B,A14)</f>
        <v>163</v>
      </c>
      <c r="D14">
        <f t="shared" si="0"/>
        <v>23.285714285714285</v>
      </c>
      <c r="E14">
        <f>SUMPRODUCT((LEN('Issues and Comments'!G:G)-LEN(SUBSTITUTE('Issues and Comments'!G:G,A14,"")))/LEN(A14))</f>
        <v>98</v>
      </c>
    </row>
    <row r="15" spans="1:5">
      <c r="A15" s="3">
        <v>1651447</v>
      </c>
      <c r="B15">
        <v>7</v>
      </c>
      <c r="C15">
        <f>SUMIFS('Issues and Comments'!H:H,'Issues and Comments'!B:B,A15)</f>
        <v>14</v>
      </c>
      <c r="D15">
        <f t="shared" si="0"/>
        <v>2</v>
      </c>
      <c r="E15">
        <f>SUMPRODUCT((LEN('Issues and Comments'!G:G)-LEN(SUBSTITUTE('Issues and Comments'!G:G,A15,"")))/LEN(A15))</f>
        <v>56</v>
      </c>
    </row>
    <row r="16" spans="1:5">
      <c r="A16" s="3">
        <v>4692258</v>
      </c>
      <c r="B16">
        <v>7</v>
      </c>
      <c r="C16">
        <f>SUMIFS('Issues and Comments'!H:H,'Issues and Comments'!B:B,A16)</f>
        <v>42</v>
      </c>
      <c r="D16">
        <f t="shared" si="0"/>
        <v>6</v>
      </c>
      <c r="E16">
        <f>SUMPRODUCT((LEN('Issues and Comments'!G:G)-LEN(SUBSTITUTE('Issues and Comments'!G:G,A16,"")))/LEN(A16))</f>
        <v>28</v>
      </c>
    </row>
    <row r="17" spans="1:5">
      <c r="A17" s="3">
        <v>109082</v>
      </c>
      <c r="B17">
        <v>5</v>
      </c>
      <c r="C17">
        <f>SUMIFS('Issues and Comments'!H:H,'Issues and Comments'!B:B,A17)</f>
        <v>68</v>
      </c>
      <c r="D17">
        <f t="shared" si="0"/>
        <v>13.6</v>
      </c>
      <c r="E17">
        <f>SUMPRODUCT((LEN('Issues and Comments'!G:G)-LEN(SUBSTITUTE('Issues and Comments'!G:G,A17,"")))/LEN(A17))</f>
        <v>27</v>
      </c>
    </row>
    <row r="18" spans="1:5">
      <c r="A18" s="3">
        <v>38491</v>
      </c>
      <c r="B18">
        <v>5</v>
      </c>
      <c r="C18">
        <f>SUMIFS('Issues and Comments'!H:H,'Issues and Comments'!B:B,A18)</f>
        <v>16</v>
      </c>
      <c r="D18">
        <f t="shared" si="0"/>
        <v>3.2</v>
      </c>
      <c r="E18">
        <f>SUMPRODUCT((LEN('Issues and Comments'!G:G)-LEN(SUBSTITUTE('Issues and Comments'!G:G,A18,"")))/LEN(A18))</f>
        <v>29</v>
      </c>
    </row>
    <row r="19" spans="1:5">
      <c r="A19" s="3">
        <v>11330577</v>
      </c>
      <c r="B19">
        <v>5</v>
      </c>
      <c r="C19">
        <f>SUMIFS('Issues and Comments'!H:H,'Issues and Comments'!B:B,A19)</f>
        <v>29</v>
      </c>
      <c r="D19">
        <f t="shared" si="0"/>
        <v>5.8</v>
      </c>
      <c r="E19">
        <f>SUMPRODUCT((LEN('Issues and Comments'!G:G)-LEN(SUBSTITUTE('Issues and Comments'!G:G,A19,"")))/LEN(A19))</f>
        <v>40</v>
      </c>
    </row>
    <row r="20" spans="1:5">
      <c r="A20" s="3">
        <v>7320889</v>
      </c>
      <c r="B20">
        <v>5</v>
      </c>
      <c r="C20">
        <f>SUMIFS('Issues and Comments'!H:H,'Issues and Comments'!B:B,A20)</f>
        <v>25</v>
      </c>
      <c r="D20">
        <f t="shared" si="0"/>
        <v>5</v>
      </c>
      <c r="E20">
        <f>SUMPRODUCT((LEN('Issues and Comments'!G:G)-LEN(SUBSTITUTE('Issues and Comments'!G:G,A20,"")))/LEN(A20))</f>
        <v>118</v>
      </c>
    </row>
    <row r="21" spans="1:5">
      <c r="A21" s="3">
        <v>196849</v>
      </c>
      <c r="B21">
        <v>5</v>
      </c>
      <c r="C21">
        <f>SUMIFS('Issues and Comments'!H:H,'Issues and Comments'!B:B,A21)</f>
        <v>34</v>
      </c>
      <c r="D21">
        <f t="shared" si="0"/>
        <v>6.8</v>
      </c>
      <c r="E21">
        <f>SUMPRODUCT((LEN('Issues and Comments'!G:G)-LEN(SUBSTITUTE('Issues and Comments'!G:G,A21,"")))/LEN(A21))</f>
        <v>20</v>
      </c>
    </row>
    <row r="22" spans="1:5">
      <c r="A22" s="3">
        <v>6871670</v>
      </c>
      <c r="B22">
        <v>4</v>
      </c>
      <c r="C22">
        <f>SUMIFS('Issues and Comments'!H:H,'Issues and Comments'!B:B,A22)</f>
        <v>23</v>
      </c>
      <c r="D22">
        <f t="shared" si="0"/>
        <v>5.75</v>
      </c>
      <c r="E22">
        <f>SUMPRODUCT((LEN('Issues and Comments'!G:G)-LEN(SUBSTITUTE('Issues and Comments'!G:G,A22,"")))/LEN(A22))</f>
        <v>1</v>
      </c>
    </row>
    <row r="23" spans="1:5">
      <c r="A23" s="3">
        <v>1728037</v>
      </c>
      <c r="B23">
        <v>4</v>
      </c>
      <c r="C23">
        <f>SUMIFS('Issues and Comments'!H:H,'Issues and Comments'!B:B,A23)</f>
        <v>27</v>
      </c>
      <c r="D23">
        <f t="shared" si="0"/>
        <v>6.75</v>
      </c>
      <c r="E23">
        <f>SUMPRODUCT((LEN('Issues and Comments'!G:G)-LEN(SUBSTITUTE('Issues and Comments'!G:G,A23,"")))/LEN(A23))</f>
        <v>34</v>
      </c>
    </row>
    <row r="24" spans="1:5">
      <c r="A24" s="3">
        <v>458123</v>
      </c>
      <c r="B24">
        <v>4</v>
      </c>
      <c r="C24">
        <f>SUMIFS('Issues and Comments'!H:H,'Issues and Comments'!B:B,A24)</f>
        <v>1</v>
      </c>
      <c r="D24">
        <f t="shared" si="0"/>
        <v>0.25</v>
      </c>
      <c r="E24">
        <f>SUMPRODUCT((LEN('Issues and Comments'!G:G)-LEN(SUBSTITUTE('Issues and Comments'!G:G,A24,"")))/LEN(A24))</f>
        <v>0</v>
      </c>
    </row>
    <row r="25" spans="1:5">
      <c r="A25" s="3">
        <v>1056637</v>
      </c>
      <c r="B25">
        <v>4</v>
      </c>
      <c r="C25">
        <f>SUMIFS('Issues and Comments'!H:H,'Issues and Comments'!B:B,A25)</f>
        <v>12</v>
      </c>
      <c r="D25">
        <f t="shared" si="0"/>
        <v>3</v>
      </c>
      <c r="E25">
        <f>SUMPRODUCT((LEN('Issues and Comments'!G:G)-LEN(SUBSTITUTE('Issues and Comments'!G:G,A25,"")))/LEN(A25))</f>
        <v>1</v>
      </c>
    </row>
    <row r="26" spans="1:5">
      <c r="A26" s="3">
        <v>413458</v>
      </c>
      <c r="B26">
        <v>4</v>
      </c>
      <c r="C26">
        <f>SUMIFS('Issues and Comments'!H:H,'Issues and Comments'!B:B,A26)</f>
        <v>21</v>
      </c>
      <c r="D26">
        <f t="shared" si="0"/>
        <v>5.25</v>
      </c>
      <c r="E26">
        <f>SUMPRODUCT((LEN('Issues and Comments'!G:G)-LEN(SUBSTITUTE('Issues and Comments'!G:G,A26,"")))/LEN(A26))</f>
        <v>3</v>
      </c>
    </row>
    <row r="27" spans="1:5">
      <c r="A27" s="3">
        <v>13189510</v>
      </c>
      <c r="B27">
        <v>3</v>
      </c>
      <c r="C27">
        <f>SUMIFS('Issues and Comments'!H:H,'Issues and Comments'!B:B,A27)</f>
        <v>3</v>
      </c>
      <c r="D27">
        <f t="shared" si="0"/>
        <v>1</v>
      </c>
      <c r="E27">
        <f>SUMPRODUCT((LEN('Issues and Comments'!G:G)-LEN(SUBSTITUTE('Issues and Comments'!G:G,A27,"")))/LEN(A27))</f>
        <v>3</v>
      </c>
    </row>
    <row r="28" spans="1:5">
      <c r="A28" s="3">
        <v>5750656</v>
      </c>
      <c r="B28">
        <v>3</v>
      </c>
      <c r="C28">
        <f>SUMIFS('Issues and Comments'!H:H,'Issues and Comments'!B:B,A28)</f>
        <v>6</v>
      </c>
      <c r="D28">
        <f t="shared" si="0"/>
        <v>2</v>
      </c>
      <c r="E28">
        <f>SUMPRODUCT((LEN('Issues and Comments'!G:G)-LEN(SUBSTITUTE('Issues and Comments'!G:G,A28,"")))/LEN(A28))</f>
        <v>10</v>
      </c>
    </row>
    <row r="29" spans="1:5">
      <c r="A29" s="3">
        <v>1269403</v>
      </c>
      <c r="B29">
        <v>3</v>
      </c>
      <c r="C29">
        <f>SUMIFS('Issues and Comments'!H:H,'Issues and Comments'!B:B,A29)</f>
        <v>6</v>
      </c>
      <c r="D29">
        <f t="shared" si="0"/>
        <v>2</v>
      </c>
      <c r="E29">
        <f>SUMPRODUCT((LEN('Issues and Comments'!G:G)-LEN(SUBSTITUTE('Issues and Comments'!G:G,A29,"")))/LEN(A29))</f>
        <v>2</v>
      </c>
    </row>
    <row r="30" spans="1:5">
      <c r="A30" s="3">
        <v>5252362</v>
      </c>
      <c r="B30">
        <v>3</v>
      </c>
      <c r="C30">
        <f>SUMIFS('Issues and Comments'!H:H,'Issues and Comments'!B:B,A30)</f>
        <v>44</v>
      </c>
      <c r="D30">
        <f t="shared" si="0"/>
        <v>14.666666666666666</v>
      </c>
      <c r="E30">
        <f>SUMPRODUCT((LEN('Issues and Comments'!G:G)-LEN(SUBSTITUTE('Issues and Comments'!G:G,A30,"")))/LEN(A30))</f>
        <v>99</v>
      </c>
    </row>
    <row r="31" spans="1:5">
      <c r="A31" s="3">
        <v>21245789</v>
      </c>
      <c r="B31">
        <v>3</v>
      </c>
      <c r="C31">
        <f>SUMIFS('Issues and Comments'!H:H,'Issues and Comments'!B:B,A31)</f>
        <v>11</v>
      </c>
      <c r="D31">
        <f t="shared" si="0"/>
        <v>3.6666666666666665</v>
      </c>
      <c r="E31">
        <f>SUMPRODUCT((LEN('Issues and Comments'!G:G)-LEN(SUBSTITUTE('Issues and Comments'!G:G,A31,"")))/LEN(A31))</f>
        <v>4</v>
      </c>
    </row>
    <row r="32" spans="1:5">
      <c r="A32" s="3">
        <v>15908796</v>
      </c>
      <c r="B32">
        <v>3</v>
      </c>
      <c r="C32">
        <f>SUMIFS('Issues and Comments'!H:H,'Issues and Comments'!B:B,A32)</f>
        <v>0</v>
      </c>
      <c r="D32">
        <f t="shared" si="0"/>
        <v>0</v>
      </c>
      <c r="E32">
        <f>SUMPRODUCT((LEN('Issues and Comments'!G:G)-LEN(SUBSTITUTE('Issues and Comments'!G:G,A32,"")))/LEN(A32))</f>
        <v>0</v>
      </c>
    </row>
    <row r="33" spans="1:5">
      <c r="A33" s="3">
        <v>990840</v>
      </c>
      <c r="B33">
        <v>3</v>
      </c>
      <c r="C33">
        <f>SUMIFS('Issues and Comments'!H:H,'Issues and Comments'!B:B,A33)</f>
        <v>25</v>
      </c>
      <c r="D33">
        <f t="shared" si="0"/>
        <v>8.3333333333333339</v>
      </c>
      <c r="E33">
        <f>SUMPRODUCT((LEN('Issues and Comments'!G:G)-LEN(SUBSTITUTE('Issues and Comments'!G:G,A33,"")))/LEN(A33))</f>
        <v>10</v>
      </c>
    </row>
    <row r="34" spans="1:5">
      <c r="A34" s="3">
        <v>393259</v>
      </c>
      <c r="B34">
        <v>3</v>
      </c>
      <c r="C34">
        <f>SUMIFS('Issues and Comments'!H:H,'Issues and Comments'!B:B,A34)</f>
        <v>15</v>
      </c>
      <c r="D34">
        <f t="shared" si="0"/>
        <v>5</v>
      </c>
      <c r="E34">
        <f>SUMPRODUCT((LEN('Issues and Comments'!G:G)-LEN(SUBSTITUTE('Issues and Comments'!G:G,A34,"")))/LEN(A34))</f>
        <v>4</v>
      </c>
    </row>
    <row r="35" spans="1:5">
      <c r="A35" s="3">
        <v>733695</v>
      </c>
      <c r="B35">
        <v>3</v>
      </c>
      <c r="C35">
        <f>SUMIFS('Issues and Comments'!H:H,'Issues and Comments'!B:B,A35)</f>
        <v>6</v>
      </c>
      <c r="D35">
        <f t="shared" si="0"/>
        <v>2</v>
      </c>
      <c r="E35">
        <f>SUMPRODUCT((LEN('Issues and Comments'!G:G)-LEN(SUBSTITUTE('Issues and Comments'!G:G,A35,"")))/LEN(A35))</f>
        <v>1</v>
      </c>
    </row>
    <row r="36" spans="1:5">
      <c r="A36" s="3">
        <v>6464618</v>
      </c>
      <c r="B36">
        <v>3</v>
      </c>
      <c r="C36">
        <f>SUMIFS('Issues and Comments'!H:H,'Issues and Comments'!B:B,A36)</f>
        <v>14</v>
      </c>
      <c r="D36">
        <f t="shared" si="0"/>
        <v>4.666666666666667</v>
      </c>
      <c r="E36">
        <f>SUMPRODUCT((LEN('Issues and Comments'!G:G)-LEN(SUBSTITUTE('Issues and Comments'!G:G,A36,"")))/LEN(A36))</f>
        <v>3</v>
      </c>
    </row>
    <row r="37" spans="1:5">
      <c r="A37" s="3">
        <v>11272613</v>
      </c>
      <c r="B37">
        <v>3</v>
      </c>
      <c r="C37">
        <f>SUMIFS('Issues and Comments'!H:H,'Issues and Comments'!B:B,A37)</f>
        <v>3</v>
      </c>
      <c r="D37">
        <f t="shared" si="0"/>
        <v>1</v>
      </c>
      <c r="E37">
        <f>SUMPRODUCT((LEN('Issues and Comments'!G:G)-LEN(SUBSTITUTE('Issues and Comments'!G:G,A37,"")))/LEN(A37))</f>
        <v>0</v>
      </c>
    </row>
    <row r="38" spans="1:5">
      <c r="A38" s="3">
        <v>876431</v>
      </c>
      <c r="B38">
        <v>3</v>
      </c>
      <c r="C38">
        <f>SUMIFS('Issues and Comments'!H:H,'Issues and Comments'!B:B,A38)</f>
        <v>24</v>
      </c>
      <c r="D38">
        <f t="shared" si="0"/>
        <v>8</v>
      </c>
      <c r="E38">
        <f>SUMPRODUCT((LEN('Issues and Comments'!G:G)-LEN(SUBSTITUTE('Issues and Comments'!G:G,A38,"")))/LEN(A38))</f>
        <v>37</v>
      </c>
    </row>
    <row r="39" spans="1:5">
      <c r="A39" s="3">
        <v>658047</v>
      </c>
      <c r="B39">
        <v>2</v>
      </c>
      <c r="C39">
        <f>SUMIFS('Issues and Comments'!H:H,'Issues and Comments'!B:B,A39)</f>
        <v>6</v>
      </c>
      <c r="D39">
        <f t="shared" si="0"/>
        <v>3</v>
      </c>
      <c r="E39">
        <f>SUMPRODUCT((LEN('Issues and Comments'!G:G)-LEN(SUBSTITUTE('Issues and Comments'!G:G,A39,"")))/LEN(A39))</f>
        <v>60</v>
      </c>
    </row>
    <row r="40" spans="1:5">
      <c r="A40" s="3">
        <v>26493779</v>
      </c>
      <c r="B40">
        <v>2</v>
      </c>
      <c r="C40">
        <f>SUMIFS('Issues and Comments'!H:H,'Issues and Comments'!B:B,A40)</f>
        <v>1</v>
      </c>
      <c r="D40">
        <f t="shared" si="0"/>
        <v>0.5</v>
      </c>
      <c r="E40">
        <f>SUMPRODUCT((LEN('Issues and Comments'!G:G)-LEN(SUBSTITUTE('Issues and Comments'!G:G,A40,"")))/LEN(A40))</f>
        <v>3</v>
      </c>
    </row>
    <row r="41" spans="1:5">
      <c r="A41" s="3">
        <v>4714748</v>
      </c>
      <c r="B41">
        <v>2</v>
      </c>
      <c r="C41">
        <f>SUMIFS('Issues and Comments'!H:H,'Issues and Comments'!B:B,A41)</f>
        <v>17</v>
      </c>
      <c r="D41">
        <f t="shared" si="0"/>
        <v>8.5</v>
      </c>
      <c r="E41">
        <f>SUMPRODUCT((LEN('Issues and Comments'!G:G)-LEN(SUBSTITUTE('Issues and Comments'!G:G,A41,"")))/LEN(A41))</f>
        <v>81</v>
      </c>
    </row>
    <row r="42" spans="1:5">
      <c r="A42" s="3">
        <v>153391</v>
      </c>
      <c r="B42">
        <v>2</v>
      </c>
      <c r="C42">
        <f>SUMIFS('Issues and Comments'!H:H,'Issues and Comments'!B:B,A42)</f>
        <v>12</v>
      </c>
      <c r="D42">
        <f t="shared" si="0"/>
        <v>6</v>
      </c>
      <c r="E42">
        <f>SUMPRODUCT((LEN('Issues and Comments'!G:G)-LEN(SUBSTITUTE('Issues and Comments'!G:G,A42,"")))/LEN(A42))</f>
        <v>16</v>
      </c>
    </row>
    <row r="43" spans="1:5">
      <c r="A43" s="3">
        <v>2270364</v>
      </c>
      <c r="B43">
        <v>2</v>
      </c>
      <c r="C43">
        <f>SUMIFS('Issues and Comments'!H:H,'Issues and Comments'!B:B,A43)</f>
        <v>0</v>
      </c>
      <c r="D43">
        <f t="shared" si="0"/>
        <v>0</v>
      </c>
      <c r="E43">
        <f>SUMPRODUCT((LEN('Issues and Comments'!G:G)-LEN(SUBSTITUTE('Issues and Comments'!G:G,A43,"")))/LEN(A43))</f>
        <v>2</v>
      </c>
    </row>
    <row r="44" spans="1:5">
      <c r="A44" s="3">
        <v>25625096</v>
      </c>
      <c r="B44">
        <v>2</v>
      </c>
      <c r="C44">
        <f>SUMIFS('Issues and Comments'!H:H,'Issues and Comments'!B:B,A44)</f>
        <v>0</v>
      </c>
      <c r="D44">
        <f t="shared" si="0"/>
        <v>0</v>
      </c>
      <c r="E44">
        <f>SUMPRODUCT((LEN('Issues and Comments'!G:G)-LEN(SUBSTITUTE('Issues and Comments'!G:G,A44,"")))/LEN(A44))</f>
        <v>0</v>
      </c>
    </row>
    <row r="45" spans="1:5">
      <c r="A45" s="3">
        <v>5932728</v>
      </c>
      <c r="B45">
        <v>2</v>
      </c>
      <c r="C45">
        <f>SUMIFS('Issues and Comments'!H:H,'Issues and Comments'!B:B,A45)</f>
        <v>14</v>
      </c>
      <c r="D45">
        <f t="shared" si="0"/>
        <v>7</v>
      </c>
      <c r="E45">
        <f>SUMPRODUCT((LEN('Issues and Comments'!G:G)-LEN(SUBSTITUTE('Issues and Comments'!G:G,A45,"")))/LEN(A45))</f>
        <v>6</v>
      </c>
    </row>
    <row r="46" spans="1:5">
      <c r="A46" s="3">
        <v>9773803</v>
      </c>
      <c r="B46">
        <v>2</v>
      </c>
      <c r="C46">
        <f>SUMIFS('Issues and Comments'!H:H,'Issues and Comments'!B:B,A46)</f>
        <v>5</v>
      </c>
      <c r="D46">
        <f t="shared" si="0"/>
        <v>2.5</v>
      </c>
      <c r="E46">
        <f>SUMPRODUCT((LEN('Issues and Comments'!G:G)-LEN(SUBSTITUTE('Issues and Comments'!G:G,A46,"")))/LEN(A46))</f>
        <v>2</v>
      </c>
    </row>
    <row r="47" spans="1:5">
      <c r="A47" s="3">
        <v>10158661</v>
      </c>
      <c r="B47">
        <v>2</v>
      </c>
      <c r="C47">
        <f>SUMIFS('Issues and Comments'!H:H,'Issues and Comments'!B:B,A47)</f>
        <v>5</v>
      </c>
      <c r="D47">
        <f t="shared" si="0"/>
        <v>2.5</v>
      </c>
      <c r="E47">
        <f>SUMPRODUCT((LEN('Issues and Comments'!G:G)-LEN(SUBSTITUTE('Issues and Comments'!G:G,A47,"")))/LEN(A47))</f>
        <v>2</v>
      </c>
    </row>
    <row r="48" spans="1:5">
      <c r="A48" s="3">
        <v>160292</v>
      </c>
      <c r="B48">
        <v>2</v>
      </c>
      <c r="C48">
        <f>SUMIFS('Issues and Comments'!H:H,'Issues and Comments'!B:B,A48)</f>
        <v>20</v>
      </c>
      <c r="D48">
        <f t="shared" si="0"/>
        <v>10</v>
      </c>
      <c r="E48">
        <f>SUMPRODUCT((LEN('Issues and Comments'!G:G)-LEN(SUBSTITUTE('Issues and Comments'!G:G,A48,"")))/LEN(A48))</f>
        <v>6</v>
      </c>
    </row>
    <row r="49" spans="1:5">
      <c r="A49" s="3">
        <v>1225897</v>
      </c>
      <c r="B49">
        <v>2</v>
      </c>
      <c r="C49">
        <f>SUMIFS('Issues and Comments'!H:H,'Issues and Comments'!B:B,A49)</f>
        <v>9</v>
      </c>
      <c r="D49">
        <f t="shared" si="0"/>
        <v>4.5</v>
      </c>
      <c r="E49">
        <f>SUMPRODUCT((LEN('Issues and Comments'!G:G)-LEN(SUBSTITUTE('Issues and Comments'!G:G,A49,"")))/LEN(A49))</f>
        <v>3</v>
      </c>
    </row>
    <row r="50" spans="1:5">
      <c r="A50" s="3">
        <v>4699807</v>
      </c>
      <c r="B50">
        <v>2</v>
      </c>
      <c r="C50">
        <f>SUMIFS('Issues and Comments'!H:H,'Issues and Comments'!B:B,A50)</f>
        <v>1</v>
      </c>
      <c r="D50">
        <f t="shared" si="0"/>
        <v>0.5</v>
      </c>
      <c r="E50">
        <f>SUMPRODUCT((LEN('Issues and Comments'!G:G)-LEN(SUBSTITUTE('Issues and Comments'!G:G,A50,"")))/LEN(A50))</f>
        <v>1</v>
      </c>
    </row>
    <row r="51" spans="1:5">
      <c r="A51" s="3">
        <v>8071692</v>
      </c>
      <c r="B51">
        <v>2</v>
      </c>
      <c r="C51">
        <f>SUMIFS('Issues and Comments'!H:H,'Issues and Comments'!B:B,A51)</f>
        <v>12</v>
      </c>
      <c r="D51">
        <f t="shared" si="0"/>
        <v>6</v>
      </c>
      <c r="E51">
        <f>SUMPRODUCT((LEN('Issues and Comments'!G:G)-LEN(SUBSTITUTE('Issues and Comments'!G:G,A51,"")))/LEN(A51))</f>
        <v>3</v>
      </c>
    </row>
    <row r="52" spans="1:5">
      <c r="A52" s="3">
        <v>23151</v>
      </c>
      <c r="B52">
        <v>2</v>
      </c>
      <c r="C52">
        <f>SUMIFS('Issues and Comments'!H:H,'Issues and Comments'!B:B,A52)</f>
        <v>8</v>
      </c>
      <c r="D52">
        <f t="shared" si="0"/>
        <v>4</v>
      </c>
      <c r="E52">
        <f>SUMPRODUCT((LEN('Issues and Comments'!G:G)-LEN(SUBSTITUTE('Issues and Comments'!G:G,A52,"")))/LEN(A52))</f>
        <v>17</v>
      </c>
    </row>
    <row r="53" spans="1:5">
      <c r="A53" s="3">
        <v>12483572</v>
      </c>
      <c r="B53">
        <v>2</v>
      </c>
      <c r="C53">
        <f>SUMIFS('Issues and Comments'!H:H,'Issues and Comments'!B:B,A53)</f>
        <v>4</v>
      </c>
      <c r="D53">
        <f t="shared" si="0"/>
        <v>2</v>
      </c>
      <c r="E53">
        <f>SUMPRODUCT((LEN('Issues and Comments'!G:G)-LEN(SUBSTITUTE('Issues and Comments'!G:G,A53,"")))/LEN(A53))</f>
        <v>1</v>
      </c>
    </row>
    <row r="54" spans="1:5">
      <c r="A54" s="3">
        <v>16148969</v>
      </c>
      <c r="B54">
        <v>2</v>
      </c>
      <c r="C54">
        <f>SUMIFS('Issues and Comments'!H:H,'Issues and Comments'!B:B,A54)</f>
        <v>5</v>
      </c>
      <c r="D54">
        <f t="shared" si="0"/>
        <v>2.5</v>
      </c>
      <c r="E54">
        <f>SUMPRODUCT((LEN('Issues and Comments'!G:G)-LEN(SUBSTITUTE('Issues and Comments'!G:G,A54,"")))/LEN(A54))</f>
        <v>2</v>
      </c>
    </row>
    <row r="55" spans="1:5">
      <c r="A55" s="3">
        <v>20768252</v>
      </c>
      <c r="B55">
        <v>2</v>
      </c>
      <c r="C55">
        <f>SUMIFS('Issues and Comments'!H:H,'Issues and Comments'!B:B,A55)</f>
        <v>2</v>
      </c>
      <c r="D55">
        <f t="shared" si="0"/>
        <v>1</v>
      </c>
      <c r="E55">
        <f>SUMPRODUCT((LEN('Issues and Comments'!G:G)-LEN(SUBSTITUTE('Issues and Comments'!G:G,A55,"")))/LEN(A55))</f>
        <v>0</v>
      </c>
    </row>
    <row r="56" spans="1:5">
      <c r="A56" s="3">
        <v>692345</v>
      </c>
      <c r="B56">
        <v>2</v>
      </c>
      <c r="C56">
        <f>SUMIFS('Issues and Comments'!H:H,'Issues and Comments'!B:B,A56)</f>
        <v>0</v>
      </c>
      <c r="D56">
        <f t="shared" si="0"/>
        <v>0</v>
      </c>
      <c r="E56">
        <f>SUMPRODUCT((LEN('Issues and Comments'!G:G)-LEN(SUBSTITUTE('Issues and Comments'!G:G,A56,"")))/LEN(A56))</f>
        <v>0</v>
      </c>
    </row>
    <row r="57" spans="1:5">
      <c r="A57" s="3">
        <v>22487882</v>
      </c>
      <c r="B57">
        <v>2</v>
      </c>
      <c r="C57">
        <f>SUMIFS('Issues and Comments'!H:H,'Issues and Comments'!B:B,A57)</f>
        <v>21</v>
      </c>
      <c r="D57">
        <f t="shared" si="0"/>
        <v>10.5</v>
      </c>
      <c r="E57">
        <f>SUMPRODUCT((LEN('Issues and Comments'!G:G)-LEN(SUBSTITUTE('Issues and Comments'!G:G,A57,"")))/LEN(A57))</f>
        <v>7</v>
      </c>
    </row>
    <row r="58" spans="1:5">
      <c r="A58" s="3">
        <v>517736</v>
      </c>
      <c r="B58">
        <v>2</v>
      </c>
      <c r="C58">
        <f>SUMIFS('Issues and Comments'!H:H,'Issues and Comments'!B:B,A58)</f>
        <v>12</v>
      </c>
      <c r="D58">
        <f t="shared" si="0"/>
        <v>6</v>
      </c>
      <c r="E58">
        <f>SUMPRODUCT((LEN('Issues and Comments'!G:G)-LEN(SUBSTITUTE('Issues and Comments'!G:G,A58,"")))/LEN(A58))</f>
        <v>1</v>
      </c>
    </row>
    <row r="59" spans="1:5">
      <c r="A59" s="3">
        <v>1135542</v>
      </c>
      <c r="B59">
        <v>2</v>
      </c>
      <c r="C59">
        <f>SUMIFS('Issues and Comments'!H:H,'Issues and Comments'!B:B,A59)</f>
        <v>15</v>
      </c>
      <c r="D59">
        <f t="shared" si="0"/>
        <v>7.5</v>
      </c>
      <c r="E59">
        <f>SUMPRODUCT((LEN('Issues and Comments'!G:G)-LEN(SUBSTITUTE('Issues and Comments'!G:G,A59,"")))/LEN(A59))</f>
        <v>6</v>
      </c>
    </row>
    <row r="60" spans="1:5">
      <c r="A60" s="3">
        <v>34682</v>
      </c>
      <c r="B60">
        <v>2</v>
      </c>
      <c r="C60">
        <f>SUMIFS('Issues and Comments'!H:H,'Issues and Comments'!B:B,A60)</f>
        <v>47</v>
      </c>
      <c r="D60">
        <f t="shared" si="0"/>
        <v>23.5</v>
      </c>
      <c r="E60">
        <f>SUMPRODUCT((LEN('Issues and Comments'!G:G)-LEN(SUBSTITUTE('Issues and Comments'!G:G,A60,"")))/LEN(A60))</f>
        <v>1</v>
      </c>
    </row>
    <row r="61" spans="1:5">
      <c r="A61" s="3">
        <v>15261745</v>
      </c>
      <c r="B61">
        <v>2</v>
      </c>
      <c r="C61">
        <f>SUMIFS('Issues and Comments'!H:H,'Issues and Comments'!B:B,A61)</f>
        <v>26</v>
      </c>
      <c r="D61">
        <f t="shared" si="0"/>
        <v>13</v>
      </c>
      <c r="E61">
        <f>SUMPRODUCT((LEN('Issues and Comments'!G:G)-LEN(SUBSTITUTE('Issues and Comments'!G:G,A61,"")))/LEN(A61))</f>
        <v>8</v>
      </c>
    </row>
    <row r="62" spans="1:5">
      <c r="A62" s="3">
        <v>13607576</v>
      </c>
      <c r="B62">
        <v>2</v>
      </c>
      <c r="C62">
        <f>SUMIFS('Issues and Comments'!H:H,'Issues and Comments'!B:B,A62)</f>
        <v>5</v>
      </c>
      <c r="D62">
        <f t="shared" si="0"/>
        <v>2.5</v>
      </c>
      <c r="E62">
        <f>SUMPRODUCT((LEN('Issues and Comments'!G:G)-LEN(SUBSTITUTE('Issues and Comments'!G:G,A62,"")))/LEN(A62))</f>
        <v>1</v>
      </c>
    </row>
    <row r="63" spans="1:5">
      <c r="A63" s="3">
        <v>30665</v>
      </c>
      <c r="B63">
        <v>2</v>
      </c>
      <c r="C63">
        <f>SUMIFS('Issues and Comments'!H:H,'Issues and Comments'!B:B,A63)</f>
        <v>19</v>
      </c>
      <c r="D63">
        <f t="shared" si="0"/>
        <v>9.5</v>
      </c>
      <c r="E63">
        <f>SUMPRODUCT((LEN('Issues and Comments'!G:G)-LEN(SUBSTITUTE('Issues and Comments'!G:G,A63,"")))/LEN(A63))</f>
        <v>7</v>
      </c>
    </row>
    <row r="64" spans="1:5">
      <c r="A64" s="3">
        <v>14294</v>
      </c>
      <c r="B64">
        <v>2</v>
      </c>
      <c r="C64">
        <f>SUMIFS('Issues and Comments'!H:H,'Issues and Comments'!B:B,A64)</f>
        <v>28</v>
      </c>
      <c r="D64">
        <f t="shared" si="0"/>
        <v>14</v>
      </c>
      <c r="E64">
        <f>SUMPRODUCT((LEN('Issues and Comments'!G:G)-LEN(SUBSTITUTE('Issues and Comments'!G:G,A64,"")))/LEN(A64))</f>
        <v>9</v>
      </c>
    </row>
    <row r="65" spans="1:5">
      <c r="A65" s="3">
        <v>3037439</v>
      </c>
      <c r="B65">
        <v>2</v>
      </c>
      <c r="C65">
        <f>SUMIFS('Issues and Comments'!H:H,'Issues and Comments'!B:B,A65)</f>
        <v>1</v>
      </c>
      <c r="D65">
        <f t="shared" si="0"/>
        <v>0.5</v>
      </c>
      <c r="E65">
        <f>SUMPRODUCT((LEN('Issues and Comments'!G:G)-LEN(SUBSTITUTE('Issues and Comments'!G:G,A65,"")))/LEN(A65))</f>
        <v>1</v>
      </c>
    </row>
    <row r="66" spans="1:5">
      <c r="A66" s="3">
        <v>429987</v>
      </c>
      <c r="B66">
        <v>2</v>
      </c>
      <c r="C66">
        <f>SUMIFS('Issues and Comments'!H:H,'Issues and Comments'!B:B,A66)</f>
        <v>6</v>
      </c>
      <c r="D66">
        <f t="shared" si="0"/>
        <v>3</v>
      </c>
      <c r="E66">
        <f>SUMPRODUCT((LEN('Issues and Comments'!G:G)-LEN(SUBSTITUTE('Issues and Comments'!G:G,A66,"")))/LEN(A66))</f>
        <v>11</v>
      </c>
    </row>
    <row r="67" spans="1:5">
      <c r="A67" s="3">
        <v>317113</v>
      </c>
      <c r="B67">
        <v>2</v>
      </c>
      <c r="C67">
        <f>SUMIFS('Issues and Comments'!H:H,'Issues and Comments'!B:B,A67)</f>
        <v>8</v>
      </c>
      <c r="D67">
        <f t="shared" ref="D67:D130" si="1">C67/B67</f>
        <v>4</v>
      </c>
      <c r="E67">
        <f>SUMPRODUCT((LEN('Issues and Comments'!G:G)-LEN(SUBSTITUTE('Issues and Comments'!G:G,A67,"")))/LEN(A67))</f>
        <v>20</v>
      </c>
    </row>
    <row r="68" spans="1:5">
      <c r="A68" s="3">
        <v>456407</v>
      </c>
      <c r="B68">
        <v>2</v>
      </c>
      <c r="C68">
        <f>SUMIFS('Issues and Comments'!H:H,'Issues and Comments'!B:B,A68)</f>
        <v>6</v>
      </c>
      <c r="D68">
        <f t="shared" si="1"/>
        <v>3</v>
      </c>
      <c r="E68">
        <f>SUMPRODUCT((LEN('Issues and Comments'!G:G)-LEN(SUBSTITUTE('Issues and Comments'!G:G,A68,"")))/LEN(A68))</f>
        <v>11</v>
      </c>
    </row>
    <row r="69" spans="1:5">
      <c r="A69" s="3">
        <v>46296</v>
      </c>
      <c r="B69">
        <v>2</v>
      </c>
      <c r="C69">
        <f>SUMIFS('Issues and Comments'!H:H,'Issues and Comments'!B:B,A69)</f>
        <v>25</v>
      </c>
      <c r="D69">
        <f t="shared" si="1"/>
        <v>12.5</v>
      </c>
      <c r="E69">
        <f>SUMPRODUCT((LEN('Issues and Comments'!G:G)-LEN(SUBSTITUTE('Issues and Comments'!G:G,A69,"")))/LEN(A69))</f>
        <v>48</v>
      </c>
    </row>
    <row r="70" spans="1:5">
      <c r="A70" s="3">
        <v>312349</v>
      </c>
      <c r="B70">
        <v>2</v>
      </c>
      <c r="C70">
        <f>SUMIFS('Issues and Comments'!H:H,'Issues and Comments'!B:B,A70)</f>
        <v>6</v>
      </c>
      <c r="D70">
        <f t="shared" si="1"/>
        <v>3</v>
      </c>
      <c r="E70">
        <f>SUMPRODUCT((LEN('Issues and Comments'!G:G)-LEN(SUBSTITUTE('Issues and Comments'!G:G,A70,"")))/LEN(A70))</f>
        <v>2</v>
      </c>
    </row>
    <row r="71" spans="1:5">
      <c r="A71" s="3">
        <v>327651</v>
      </c>
      <c r="B71">
        <v>2</v>
      </c>
      <c r="C71">
        <f>SUMIFS('Issues and Comments'!H:H,'Issues and Comments'!B:B,A71)</f>
        <v>5</v>
      </c>
      <c r="D71">
        <f t="shared" si="1"/>
        <v>2.5</v>
      </c>
      <c r="E71">
        <f>SUMPRODUCT((LEN('Issues and Comments'!G:G)-LEN(SUBSTITUTE('Issues and Comments'!G:G,A71,"")))/LEN(A71))</f>
        <v>34</v>
      </c>
    </row>
    <row r="72" spans="1:5">
      <c r="A72" s="3">
        <v>2478333</v>
      </c>
      <c r="B72">
        <v>2</v>
      </c>
      <c r="C72">
        <f>SUMIFS('Issues and Comments'!H:H,'Issues and Comments'!B:B,A72)</f>
        <v>14</v>
      </c>
      <c r="D72">
        <f t="shared" si="1"/>
        <v>7</v>
      </c>
      <c r="E72">
        <f>SUMPRODUCT((LEN('Issues and Comments'!G:G)-LEN(SUBSTITUTE('Issues and Comments'!G:G,A72,"")))/LEN(A72))</f>
        <v>1</v>
      </c>
    </row>
    <row r="73" spans="1:5">
      <c r="A73" s="3">
        <v>33123616</v>
      </c>
      <c r="B73">
        <v>1</v>
      </c>
      <c r="C73">
        <f>SUMIFS('Issues and Comments'!H:H,'Issues and Comments'!B:B,A73)</f>
        <v>4</v>
      </c>
      <c r="D73">
        <f t="shared" si="1"/>
        <v>4</v>
      </c>
      <c r="E73">
        <f>SUMPRODUCT((LEN('Issues and Comments'!G:G)-LEN(SUBSTITUTE('Issues and Comments'!G:G,A73,"")))/LEN(A73))</f>
        <v>1</v>
      </c>
    </row>
    <row r="74" spans="1:5">
      <c r="A74" s="3">
        <v>15154697</v>
      </c>
      <c r="B74">
        <v>1</v>
      </c>
      <c r="C74">
        <f>SUMIFS('Issues and Comments'!H:H,'Issues and Comments'!B:B,A74)</f>
        <v>2</v>
      </c>
      <c r="D74">
        <f t="shared" si="1"/>
        <v>2</v>
      </c>
      <c r="E74">
        <f>SUMPRODUCT((LEN('Issues and Comments'!G:G)-LEN(SUBSTITUTE('Issues and Comments'!G:G,A74,"")))/LEN(A74))</f>
        <v>1</v>
      </c>
    </row>
    <row r="75" spans="1:5">
      <c r="A75" s="3">
        <v>304403</v>
      </c>
      <c r="B75">
        <v>1</v>
      </c>
      <c r="C75">
        <f>SUMIFS('Issues and Comments'!H:H,'Issues and Comments'!B:B,A75)</f>
        <v>6</v>
      </c>
      <c r="D75">
        <f t="shared" si="1"/>
        <v>6</v>
      </c>
      <c r="E75">
        <f>SUMPRODUCT((LEN('Issues and Comments'!G:G)-LEN(SUBSTITUTE('Issues and Comments'!G:G,A75,"")))/LEN(A75))</f>
        <v>2</v>
      </c>
    </row>
    <row r="76" spans="1:5">
      <c r="A76" s="3">
        <v>235321</v>
      </c>
      <c r="B76">
        <v>1</v>
      </c>
      <c r="C76">
        <f>SUMIFS('Issues and Comments'!H:H,'Issues and Comments'!B:B,A76)</f>
        <v>0</v>
      </c>
      <c r="D76">
        <f t="shared" si="1"/>
        <v>0</v>
      </c>
      <c r="E76">
        <f>SUMPRODUCT((LEN('Issues and Comments'!G:G)-LEN(SUBSTITUTE('Issues and Comments'!G:G,A76,"")))/LEN(A76))</f>
        <v>0</v>
      </c>
    </row>
    <row r="77" spans="1:5">
      <c r="A77" s="3">
        <v>14883455</v>
      </c>
      <c r="B77">
        <v>1</v>
      </c>
      <c r="C77">
        <f>SUMIFS('Issues and Comments'!H:H,'Issues and Comments'!B:B,A77)</f>
        <v>2</v>
      </c>
      <c r="D77">
        <f t="shared" si="1"/>
        <v>2</v>
      </c>
      <c r="E77">
        <f>SUMPRODUCT((LEN('Issues and Comments'!G:G)-LEN(SUBSTITUTE('Issues and Comments'!G:G,A77,"")))/LEN(A77))</f>
        <v>1</v>
      </c>
    </row>
    <row r="78" spans="1:5">
      <c r="A78" s="3">
        <v>31579512</v>
      </c>
      <c r="B78">
        <v>1</v>
      </c>
      <c r="C78">
        <f>SUMIFS('Issues and Comments'!H:H,'Issues and Comments'!B:B,A78)</f>
        <v>9</v>
      </c>
      <c r="D78">
        <f t="shared" si="1"/>
        <v>9</v>
      </c>
      <c r="E78">
        <f>SUMPRODUCT((LEN('Issues and Comments'!G:G)-LEN(SUBSTITUTE('Issues and Comments'!G:G,A78,"")))/LEN(A78))</f>
        <v>5</v>
      </c>
    </row>
    <row r="79" spans="1:5">
      <c r="A79" s="3">
        <v>8491635</v>
      </c>
      <c r="B79">
        <v>1</v>
      </c>
      <c r="C79">
        <f>SUMIFS('Issues and Comments'!H:H,'Issues and Comments'!B:B,A79)</f>
        <v>6</v>
      </c>
      <c r="D79">
        <f t="shared" si="1"/>
        <v>6</v>
      </c>
      <c r="E79">
        <f>SUMPRODUCT((LEN('Issues and Comments'!G:G)-LEN(SUBSTITUTE('Issues and Comments'!G:G,A79,"")))/LEN(A79))</f>
        <v>2</v>
      </c>
    </row>
    <row r="80" spans="1:5">
      <c r="A80" s="3">
        <v>1417033</v>
      </c>
      <c r="B80">
        <v>1</v>
      </c>
      <c r="C80">
        <f>SUMIFS('Issues and Comments'!H:H,'Issues and Comments'!B:B,A80)</f>
        <v>17</v>
      </c>
      <c r="D80">
        <f t="shared" si="1"/>
        <v>17</v>
      </c>
      <c r="E80">
        <f>SUMPRODUCT((LEN('Issues and Comments'!G:G)-LEN(SUBSTITUTE('Issues and Comments'!G:G,A80,"")))/LEN(A80))</f>
        <v>6</v>
      </c>
    </row>
    <row r="81" spans="1:5">
      <c r="A81" s="3">
        <v>2687749</v>
      </c>
      <c r="B81">
        <v>1</v>
      </c>
      <c r="C81">
        <f>SUMIFS('Issues and Comments'!H:H,'Issues and Comments'!B:B,A81)</f>
        <v>0</v>
      </c>
      <c r="D81">
        <f t="shared" si="1"/>
        <v>0</v>
      </c>
      <c r="E81">
        <f>SUMPRODUCT((LEN('Issues and Comments'!G:G)-LEN(SUBSTITUTE('Issues and Comments'!G:G,A81,"")))/LEN(A81))</f>
        <v>0</v>
      </c>
    </row>
    <row r="82" spans="1:5">
      <c r="A82" s="3">
        <v>115263</v>
      </c>
      <c r="B82">
        <v>1</v>
      </c>
      <c r="C82">
        <f>SUMIFS('Issues and Comments'!H:H,'Issues and Comments'!B:B,A82)</f>
        <v>0</v>
      </c>
      <c r="D82">
        <f t="shared" si="1"/>
        <v>0</v>
      </c>
      <c r="E82">
        <f>SUMPRODUCT((LEN('Issues and Comments'!G:G)-LEN(SUBSTITUTE('Issues and Comments'!G:G,A82,"")))/LEN(A82))</f>
        <v>0</v>
      </c>
    </row>
    <row r="83" spans="1:5">
      <c r="A83" s="3">
        <v>1232202</v>
      </c>
      <c r="B83">
        <v>1</v>
      </c>
      <c r="C83">
        <f>SUMIFS('Issues and Comments'!H:H,'Issues and Comments'!B:B,A83)</f>
        <v>7</v>
      </c>
      <c r="D83">
        <f t="shared" si="1"/>
        <v>7</v>
      </c>
      <c r="E83">
        <f>SUMPRODUCT((LEN('Issues and Comments'!G:G)-LEN(SUBSTITUTE('Issues and Comments'!G:G,A83,"")))/LEN(A83))</f>
        <v>0</v>
      </c>
    </row>
    <row r="84" spans="1:5">
      <c r="A84" s="3">
        <v>25662893</v>
      </c>
      <c r="B84">
        <v>1</v>
      </c>
      <c r="C84">
        <f>SUMIFS('Issues and Comments'!H:H,'Issues and Comments'!B:B,A84)</f>
        <v>0</v>
      </c>
      <c r="D84">
        <f t="shared" si="1"/>
        <v>0</v>
      </c>
      <c r="E84">
        <f>SUMPRODUCT((LEN('Issues and Comments'!G:G)-LEN(SUBSTITUTE('Issues and Comments'!G:G,A84,"")))/LEN(A84))</f>
        <v>0</v>
      </c>
    </row>
    <row r="85" spans="1:5">
      <c r="A85" s="3">
        <v>4684857</v>
      </c>
      <c r="B85">
        <v>1</v>
      </c>
      <c r="C85">
        <f>SUMIFS('Issues and Comments'!H:H,'Issues and Comments'!B:B,A85)</f>
        <v>1</v>
      </c>
      <c r="D85">
        <f t="shared" si="1"/>
        <v>1</v>
      </c>
      <c r="E85">
        <f>SUMPRODUCT((LEN('Issues and Comments'!G:G)-LEN(SUBSTITUTE('Issues and Comments'!G:G,A85,"")))/LEN(A85))</f>
        <v>0</v>
      </c>
    </row>
    <row r="86" spans="1:5">
      <c r="A86" s="3">
        <v>502518</v>
      </c>
      <c r="B86">
        <v>1</v>
      </c>
      <c r="C86">
        <f>SUMIFS('Issues and Comments'!H:H,'Issues and Comments'!B:B,A86)</f>
        <v>28</v>
      </c>
      <c r="D86">
        <f t="shared" si="1"/>
        <v>28</v>
      </c>
      <c r="E86">
        <f>SUMPRODUCT((LEN('Issues and Comments'!G:G)-LEN(SUBSTITUTE('Issues and Comments'!G:G,A86,"")))/LEN(A86))</f>
        <v>11</v>
      </c>
    </row>
    <row r="87" spans="1:5">
      <c r="A87" s="3">
        <v>17784082</v>
      </c>
      <c r="B87">
        <v>1</v>
      </c>
      <c r="C87">
        <f>SUMIFS('Issues and Comments'!H:H,'Issues and Comments'!B:B,A87)</f>
        <v>4</v>
      </c>
      <c r="D87">
        <f t="shared" si="1"/>
        <v>4</v>
      </c>
      <c r="E87">
        <f>SUMPRODUCT((LEN('Issues and Comments'!G:G)-LEN(SUBSTITUTE('Issues and Comments'!G:G,A87,"")))/LEN(A87))</f>
        <v>1</v>
      </c>
    </row>
    <row r="88" spans="1:5">
      <c r="A88" s="3">
        <v>30488221</v>
      </c>
      <c r="B88">
        <v>1</v>
      </c>
      <c r="C88">
        <f>SUMIFS('Issues and Comments'!H:H,'Issues and Comments'!B:B,A88)</f>
        <v>0</v>
      </c>
      <c r="D88">
        <f t="shared" si="1"/>
        <v>0</v>
      </c>
      <c r="E88">
        <f>SUMPRODUCT((LEN('Issues and Comments'!G:G)-LEN(SUBSTITUTE('Issues and Comments'!G:G,A88,"")))/LEN(A88))</f>
        <v>0</v>
      </c>
    </row>
    <row r="89" spans="1:5">
      <c r="A89" s="3">
        <v>973543</v>
      </c>
      <c r="B89">
        <v>1</v>
      </c>
      <c r="C89">
        <f>SUMIFS('Issues and Comments'!H:H,'Issues and Comments'!B:B,A89)</f>
        <v>0</v>
      </c>
      <c r="D89">
        <f t="shared" si="1"/>
        <v>0</v>
      </c>
      <c r="E89">
        <f>SUMPRODUCT((LEN('Issues and Comments'!G:G)-LEN(SUBSTITUTE('Issues and Comments'!G:G,A89,"")))/LEN(A89))</f>
        <v>1</v>
      </c>
    </row>
    <row r="90" spans="1:5">
      <c r="A90" s="3">
        <v>1277672</v>
      </c>
      <c r="B90">
        <v>1</v>
      </c>
      <c r="C90">
        <f>SUMIFS('Issues and Comments'!H:H,'Issues and Comments'!B:B,A90)</f>
        <v>0</v>
      </c>
      <c r="D90">
        <f t="shared" si="1"/>
        <v>0</v>
      </c>
      <c r="E90">
        <f>SUMPRODUCT((LEN('Issues and Comments'!G:G)-LEN(SUBSTITUTE('Issues and Comments'!G:G,A90,"")))/LEN(A90))</f>
        <v>0</v>
      </c>
    </row>
    <row r="91" spans="1:5">
      <c r="A91" s="3">
        <v>408368</v>
      </c>
      <c r="B91">
        <v>1</v>
      </c>
      <c r="C91">
        <f>SUMIFS('Issues and Comments'!H:H,'Issues and Comments'!B:B,A91)</f>
        <v>0</v>
      </c>
      <c r="D91">
        <f t="shared" si="1"/>
        <v>0</v>
      </c>
      <c r="E91">
        <f>SUMPRODUCT((LEN('Issues and Comments'!G:G)-LEN(SUBSTITUTE('Issues and Comments'!G:G,A91,"")))/LEN(A91))</f>
        <v>0</v>
      </c>
    </row>
    <row r="92" spans="1:5">
      <c r="A92" s="3">
        <v>8995804</v>
      </c>
      <c r="B92">
        <v>1</v>
      </c>
      <c r="C92">
        <f>SUMIFS('Issues and Comments'!H:H,'Issues and Comments'!B:B,A92)</f>
        <v>0</v>
      </c>
      <c r="D92">
        <f t="shared" si="1"/>
        <v>0</v>
      </c>
      <c r="E92">
        <f>SUMPRODUCT((LEN('Issues and Comments'!G:G)-LEN(SUBSTITUTE('Issues and Comments'!G:G,A92,"")))/LEN(A92))</f>
        <v>0</v>
      </c>
    </row>
    <row r="93" spans="1:5">
      <c r="A93" s="3">
        <v>23166478</v>
      </c>
      <c r="B93">
        <v>1</v>
      </c>
      <c r="C93">
        <f>SUMIFS('Issues and Comments'!H:H,'Issues and Comments'!B:B,A93)</f>
        <v>0</v>
      </c>
      <c r="D93">
        <f t="shared" si="1"/>
        <v>0</v>
      </c>
      <c r="E93">
        <f>SUMPRODUCT((LEN('Issues and Comments'!G:G)-LEN(SUBSTITUTE('Issues and Comments'!G:G,A93,"")))/LEN(A93))</f>
        <v>0</v>
      </c>
    </row>
    <row r="94" spans="1:5">
      <c r="A94" s="3">
        <v>6771512</v>
      </c>
      <c r="B94">
        <v>1</v>
      </c>
      <c r="C94">
        <f>SUMIFS('Issues and Comments'!H:H,'Issues and Comments'!B:B,A94)</f>
        <v>1</v>
      </c>
      <c r="D94">
        <f t="shared" si="1"/>
        <v>1</v>
      </c>
      <c r="E94">
        <f>SUMPRODUCT((LEN('Issues and Comments'!G:G)-LEN(SUBSTITUTE('Issues and Comments'!G:G,A94,"")))/LEN(A94))</f>
        <v>13</v>
      </c>
    </row>
    <row r="95" spans="1:5">
      <c r="A95" s="3">
        <v>1944680</v>
      </c>
      <c r="B95">
        <v>1</v>
      </c>
      <c r="C95">
        <f>SUMIFS('Issues and Comments'!H:H,'Issues and Comments'!B:B,A95)</f>
        <v>1</v>
      </c>
      <c r="D95">
        <f t="shared" si="1"/>
        <v>1</v>
      </c>
      <c r="E95">
        <f>SUMPRODUCT((LEN('Issues and Comments'!G:G)-LEN(SUBSTITUTE('Issues and Comments'!G:G,A95,"")))/LEN(A95))</f>
        <v>4</v>
      </c>
    </row>
    <row r="96" spans="1:5">
      <c r="A96" s="3">
        <v>29261078</v>
      </c>
      <c r="B96">
        <v>1</v>
      </c>
      <c r="C96">
        <f>SUMIFS('Issues and Comments'!H:H,'Issues and Comments'!B:B,A96)</f>
        <v>1</v>
      </c>
      <c r="D96">
        <f t="shared" si="1"/>
        <v>1</v>
      </c>
      <c r="E96">
        <f>SUMPRODUCT((LEN('Issues and Comments'!G:G)-LEN(SUBSTITUTE('Issues and Comments'!G:G,A96,"")))/LEN(A96))</f>
        <v>0</v>
      </c>
    </row>
    <row r="97" spans="1:5">
      <c r="A97" s="3">
        <v>26066572</v>
      </c>
      <c r="B97">
        <v>1</v>
      </c>
      <c r="C97">
        <f>SUMIFS('Issues and Comments'!H:H,'Issues and Comments'!B:B,A97)</f>
        <v>0</v>
      </c>
      <c r="D97">
        <f t="shared" si="1"/>
        <v>0</v>
      </c>
      <c r="E97">
        <f>SUMPRODUCT((LEN('Issues and Comments'!G:G)-LEN(SUBSTITUTE('Issues and Comments'!G:G,A97,"")))/LEN(A97))</f>
        <v>2</v>
      </c>
    </row>
    <row r="98" spans="1:5">
      <c r="A98" s="3">
        <v>222586</v>
      </c>
      <c r="B98">
        <v>1</v>
      </c>
      <c r="C98">
        <f>SUMIFS('Issues and Comments'!H:H,'Issues and Comments'!B:B,A98)</f>
        <v>0</v>
      </c>
      <c r="D98">
        <f t="shared" si="1"/>
        <v>0</v>
      </c>
      <c r="E98">
        <f>SUMPRODUCT((LEN('Issues and Comments'!G:G)-LEN(SUBSTITUTE('Issues and Comments'!G:G,A98,"")))/LEN(A98))</f>
        <v>1</v>
      </c>
    </row>
    <row r="99" spans="1:5">
      <c r="A99" s="3">
        <v>1256833</v>
      </c>
      <c r="B99">
        <v>1</v>
      </c>
      <c r="C99">
        <f>SUMIFS('Issues and Comments'!H:H,'Issues and Comments'!B:B,A99)</f>
        <v>0</v>
      </c>
      <c r="D99">
        <f t="shared" si="1"/>
        <v>0</v>
      </c>
      <c r="E99">
        <f>SUMPRODUCT((LEN('Issues and Comments'!G:G)-LEN(SUBSTITUTE('Issues and Comments'!G:G,A99,"")))/LEN(A99))</f>
        <v>0</v>
      </c>
    </row>
    <row r="100" spans="1:5">
      <c r="A100" s="3">
        <v>28799413</v>
      </c>
      <c r="B100">
        <v>1</v>
      </c>
      <c r="C100">
        <f>SUMIFS('Issues and Comments'!H:H,'Issues and Comments'!B:B,A100)</f>
        <v>0</v>
      </c>
      <c r="D100">
        <f t="shared" si="1"/>
        <v>0</v>
      </c>
      <c r="E100">
        <f>SUMPRODUCT((LEN('Issues and Comments'!G:G)-LEN(SUBSTITUTE('Issues and Comments'!G:G,A100,"")))/LEN(A100))</f>
        <v>1</v>
      </c>
    </row>
    <row r="101" spans="1:5">
      <c r="A101" s="3">
        <v>28751530</v>
      </c>
      <c r="B101">
        <v>1</v>
      </c>
      <c r="C101">
        <f>SUMIFS('Issues and Comments'!H:H,'Issues and Comments'!B:B,A101)</f>
        <v>0</v>
      </c>
      <c r="D101">
        <f t="shared" si="1"/>
        <v>0</v>
      </c>
      <c r="E101">
        <f>SUMPRODUCT((LEN('Issues and Comments'!G:G)-LEN(SUBSTITUTE('Issues and Comments'!G:G,A101,"")))/LEN(A101))</f>
        <v>0</v>
      </c>
    </row>
    <row r="102" spans="1:5">
      <c r="A102" s="3">
        <v>3761451</v>
      </c>
      <c r="B102">
        <v>1</v>
      </c>
      <c r="C102">
        <f>SUMIFS('Issues and Comments'!H:H,'Issues and Comments'!B:B,A102)</f>
        <v>4</v>
      </c>
      <c r="D102">
        <f t="shared" si="1"/>
        <v>4</v>
      </c>
      <c r="E102">
        <f>SUMPRODUCT((LEN('Issues and Comments'!G:G)-LEN(SUBSTITUTE('Issues and Comments'!G:G,A102,"")))/LEN(A102))</f>
        <v>1</v>
      </c>
    </row>
    <row r="103" spans="1:5">
      <c r="A103" s="3">
        <v>5433883</v>
      </c>
      <c r="B103">
        <v>1</v>
      </c>
      <c r="C103">
        <f>SUMIFS('Issues and Comments'!H:H,'Issues and Comments'!B:B,A103)</f>
        <v>9</v>
      </c>
      <c r="D103">
        <f t="shared" si="1"/>
        <v>9</v>
      </c>
      <c r="E103">
        <f>SUMPRODUCT((LEN('Issues and Comments'!G:G)-LEN(SUBSTITUTE('Issues and Comments'!G:G,A103,"")))/LEN(A103))</f>
        <v>2</v>
      </c>
    </row>
    <row r="104" spans="1:5">
      <c r="A104" s="3">
        <v>4135291</v>
      </c>
      <c r="B104">
        <v>1</v>
      </c>
      <c r="C104">
        <f>SUMIFS('Issues and Comments'!H:H,'Issues and Comments'!B:B,A104)</f>
        <v>6</v>
      </c>
      <c r="D104">
        <f t="shared" si="1"/>
        <v>6</v>
      </c>
      <c r="E104">
        <f>SUMPRODUCT((LEN('Issues and Comments'!G:G)-LEN(SUBSTITUTE('Issues and Comments'!G:G,A104,"")))/LEN(A104))</f>
        <v>4</v>
      </c>
    </row>
    <row r="105" spans="1:5">
      <c r="A105" s="3">
        <v>28238233</v>
      </c>
      <c r="B105">
        <v>1</v>
      </c>
      <c r="C105">
        <f>SUMIFS('Issues and Comments'!H:H,'Issues and Comments'!B:B,A105)</f>
        <v>3</v>
      </c>
      <c r="D105">
        <f t="shared" si="1"/>
        <v>3</v>
      </c>
      <c r="E105">
        <f>SUMPRODUCT((LEN('Issues and Comments'!G:G)-LEN(SUBSTITUTE('Issues and Comments'!G:G,A105,"")))/LEN(A105))</f>
        <v>1</v>
      </c>
    </row>
    <row r="106" spans="1:5">
      <c r="A106" s="3">
        <v>183310</v>
      </c>
      <c r="B106">
        <v>1</v>
      </c>
      <c r="C106">
        <f>SUMIFS('Issues and Comments'!H:H,'Issues and Comments'!B:B,A106)</f>
        <v>0</v>
      </c>
      <c r="D106">
        <f t="shared" si="1"/>
        <v>0</v>
      </c>
      <c r="E106">
        <f>SUMPRODUCT((LEN('Issues and Comments'!G:G)-LEN(SUBSTITUTE('Issues and Comments'!G:G,A106,"")))/LEN(A106))</f>
        <v>0</v>
      </c>
    </row>
    <row r="107" spans="1:5">
      <c r="A107" s="3">
        <v>9383603</v>
      </c>
      <c r="B107">
        <v>1</v>
      </c>
      <c r="C107">
        <f>SUMIFS('Issues and Comments'!H:H,'Issues and Comments'!B:B,A107)</f>
        <v>4</v>
      </c>
      <c r="D107">
        <f t="shared" si="1"/>
        <v>4</v>
      </c>
      <c r="E107">
        <f>SUMPRODUCT((LEN('Issues and Comments'!G:G)-LEN(SUBSTITUTE('Issues and Comments'!G:G,A107,"")))/LEN(A107))</f>
        <v>1</v>
      </c>
    </row>
    <row r="108" spans="1:5">
      <c r="A108" s="3">
        <v>2451083</v>
      </c>
      <c r="B108">
        <v>1</v>
      </c>
      <c r="C108">
        <f>SUMIFS('Issues and Comments'!H:H,'Issues and Comments'!B:B,A108)</f>
        <v>3</v>
      </c>
      <c r="D108">
        <f t="shared" si="1"/>
        <v>3</v>
      </c>
      <c r="E108">
        <f>SUMPRODUCT((LEN('Issues and Comments'!G:G)-LEN(SUBSTITUTE('Issues and Comments'!G:G,A108,"")))/LEN(A108))</f>
        <v>1</v>
      </c>
    </row>
    <row r="109" spans="1:5">
      <c r="A109" s="3">
        <v>107194</v>
      </c>
      <c r="B109">
        <v>1</v>
      </c>
      <c r="C109">
        <f>SUMIFS('Issues and Comments'!H:H,'Issues and Comments'!B:B,A109)</f>
        <v>9</v>
      </c>
      <c r="D109">
        <f t="shared" si="1"/>
        <v>9</v>
      </c>
      <c r="E109">
        <f>SUMPRODUCT((LEN('Issues and Comments'!G:G)-LEN(SUBSTITUTE('Issues and Comments'!G:G,A109,"")))/LEN(A109))</f>
        <v>0</v>
      </c>
    </row>
    <row r="110" spans="1:5">
      <c r="A110" s="3">
        <v>3425712</v>
      </c>
      <c r="B110">
        <v>1</v>
      </c>
      <c r="C110">
        <f>SUMIFS('Issues and Comments'!H:H,'Issues and Comments'!B:B,A110)</f>
        <v>9</v>
      </c>
      <c r="D110">
        <f t="shared" si="1"/>
        <v>9</v>
      </c>
      <c r="E110">
        <f>SUMPRODUCT((LEN('Issues and Comments'!G:G)-LEN(SUBSTITUTE('Issues and Comments'!G:G,A110,"")))/LEN(A110))</f>
        <v>2</v>
      </c>
    </row>
    <row r="111" spans="1:5">
      <c r="A111" s="3">
        <v>27228713</v>
      </c>
      <c r="B111">
        <v>1</v>
      </c>
      <c r="C111">
        <f>SUMIFS('Issues and Comments'!H:H,'Issues and Comments'!B:B,A111)</f>
        <v>1</v>
      </c>
      <c r="D111">
        <f t="shared" si="1"/>
        <v>1</v>
      </c>
      <c r="E111">
        <f>SUMPRODUCT((LEN('Issues and Comments'!G:G)-LEN(SUBSTITUTE('Issues and Comments'!G:G,A111,"")))/LEN(A111))</f>
        <v>0</v>
      </c>
    </row>
    <row r="112" spans="1:5">
      <c r="A112" s="3">
        <v>21243133</v>
      </c>
      <c r="B112">
        <v>1</v>
      </c>
      <c r="C112">
        <f>SUMIFS('Issues and Comments'!H:H,'Issues and Comments'!B:B,A112)</f>
        <v>0</v>
      </c>
      <c r="D112">
        <f t="shared" si="1"/>
        <v>0</v>
      </c>
      <c r="E112">
        <f>SUMPRODUCT((LEN('Issues and Comments'!G:G)-LEN(SUBSTITUTE('Issues and Comments'!G:G,A112,"")))/LEN(A112))</f>
        <v>0</v>
      </c>
    </row>
    <row r="113" spans="1:5">
      <c r="A113" s="3">
        <v>3594022</v>
      </c>
      <c r="B113">
        <v>1</v>
      </c>
      <c r="C113">
        <f>SUMIFS('Issues and Comments'!H:H,'Issues and Comments'!B:B,A113)</f>
        <v>4</v>
      </c>
      <c r="D113">
        <f t="shared" si="1"/>
        <v>4</v>
      </c>
      <c r="E113">
        <f>SUMPRODUCT((LEN('Issues and Comments'!G:G)-LEN(SUBSTITUTE('Issues and Comments'!G:G,A113,"")))/LEN(A113))</f>
        <v>2</v>
      </c>
    </row>
    <row r="114" spans="1:5">
      <c r="A114" s="3">
        <v>26891626</v>
      </c>
      <c r="B114">
        <v>1</v>
      </c>
      <c r="C114">
        <f>SUMIFS('Issues and Comments'!H:H,'Issues and Comments'!B:B,A114)</f>
        <v>3</v>
      </c>
      <c r="D114">
        <f t="shared" si="1"/>
        <v>3</v>
      </c>
      <c r="E114">
        <f>SUMPRODUCT((LEN('Issues and Comments'!G:G)-LEN(SUBSTITUTE('Issues and Comments'!G:G,A114,"")))/LEN(A114))</f>
        <v>2</v>
      </c>
    </row>
    <row r="115" spans="1:5">
      <c r="A115" s="3">
        <v>638605</v>
      </c>
      <c r="B115">
        <v>1</v>
      </c>
      <c r="C115">
        <f>SUMIFS('Issues and Comments'!H:H,'Issues and Comments'!B:B,A115)</f>
        <v>6</v>
      </c>
      <c r="D115">
        <f t="shared" si="1"/>
        <v>6</v>
      </c>
      <c r="E115">
        <f>SUMPRODUCT((LEN('Issues and Comments'!G:G)-LEN(SUBSTITUTE('Issues and Comments'!G:G,A115,"")))/LEN(A115))</f>
        <v>5</v>
      </c>
    </row>
    <row r="116" spans="1:5">
      <c r="A116" s="3">
        <v>9313546</v>
      </c>
      <c r="B116">
        <v>1</v>
      </c>
      <c r="C116">
        <f>SUMIFS('Issues and Comments'!H:H,'Issues and Comments'!B:B,A116)</f>
        <v>2</v>
      </c>
      <c r="D116">
        <f t="shared" si="1"/>
        <v>2</v>
      </c>
      <c r="E116">
        <f>SUMPRODUCT((LEN('Issues and Comments'!G:G)-LEN(SUBSTITUTE('Issues and Comments'!G:G,A116,"")))/LEN(A116))</f>
        <v>0</v>
      </c>
    </row>
    <row r="117" spans="1:5">
      <c r="A117" s="3">
        <v>21159570</v>
      </c>
      <c r="B117">
        <v>1</v>
      </c>
      <c r="C117">
        <f>SUMIFS('Issues and Comments'!H:H,'Issues and Comments'!B:B,A117)</f>
        <v>0</v>
      </c>
      <c r="D117">
        <f t="shared" si="1"/>
        <v>0</v>
      </c>
      <c r="E117">
        <f>SUMPRODUCT((LEN('Issues and Comments'!G:G)-LEN(SUBSTITUTE('Issues and Comments'!G:G,A117,"")))/LEN(A117))</f>
        <v>0</v>
      </c>
    </row>
    <row r="118" spans="1:5">
      <c r="A118" s="3">
        <v>718827</v>
      </c>
      <c r="B118">
        <v>1</v>
      </c>
      <c r="C118">
        <f>SUMIFS('Issues and Comments'!H:H,'Issues and Comments'!B:B,A118)</f>
        <v>0</v>
      </c>
      <c r="D118">
        <f t="shared" si="1"/>
        <v>0</v>
      </c>
      <c r="E118">
        <f>SUMPRODUCT((LEN('Issues and Comments'!G:G)-LEN(SUBSTITUTE('Issues and Comments'!G:G,A118,"")))/LEN(A118))</f>
        <v>0</v>
      </c>
    </row>
    <row r="119" spans="1:5">
      <c r="A119" s="3">
        <v>3192502</v>
      </c>
      <c r="B119">
        <v>1</v>
      </c>
      <c r="C119">
        <f>SUMIFS('Issues and Comments'!H:H,'Issues and Comments'!B:B,A119)</f>
        <v>2</v>
      </c>
      <c r="D119">
        <f t="shared" si="1"/>
        <v>2</v>
      </c>
      <c r="E119">
        <f>SUMPRODUCT((LEN('Issues and Comments'!G:G)-LEN(SUBSTITUTE('Issues and Comments'!G:G,A119,"")))/LEN(A119))</f>
        <v>1</v>
      </c>
    </row>
    <row r="120" spans="1:5">
      <c r="A120" s="3">
        <v>110756</v>
      </c>
      <c r="B120">
        <v>1</v>
      </c>
      <c r="C120">
        <f>SUMIFS('Issues and Comments'!H:H,'Issues and Comments'!B:B,A120)</f>
        <v>5</v>
      </c>
      <c r="D120">
        <f t="shared" si="1"/>
        <v>5</v>
      </c>
      <c r="E120">
        <f>SUMPRODUCT((LEN('Issues and Comments'!G:G)-LEN(SUBSTITUTE('Issues and Comments'!G:G,A120,"")))/LEN(A120))</f>
        <v>0</v>
      </c>
    </row>
    <row r="121" spans="1:5">
      <c r="A121" s="3">
        <v>25538599</v>
      </c>
      <c r="B121">
        <v>1</v>
      </c>
      <c r="C121">
        <f>SUMIFS('Issues and Comments'!H:H,'Issues and Comments'!B:B,A121)</f>
        <v>0</v>
      </c>
      <c r="D121">
        <f t="shared" si="1"/>
        <v>0</v>
      </c>
      <c r="E121">
        <f>SUMPRODUCT((LEN('Issues and Comments'!G:G)-LEN(SUBSTITUTE('Issues and Comments'!G:G,A121,"")))/LEN(A121))</f>
        <v>0</v>
      </c>
    </row>
    <row r="122" spans="1:5">
      <c r="A122" s="3">
        <v>4620361</v>
      </c>
      <c r="B122">
        <v>1</v>
      </c>
      <c r="C122">
        <f>SUMIFS('Issues and Comments'!H:H,'Issues and Comments'!B:B,A122)</f>
        <v>4</v>
      </c>
      <c r="D122">
        <f t="shared" si="1"/>
        <v>4</v>
      </c>
      <c r="E122">
        <f>SUMPRODUCT((LEN('Issues and Comments'!G:G)-LEN(SUBSTITUTE('Issues and Comments'!G:G,A122,"")))/LEN(A122))</f>
        <v>1</v>
      </c>
    </row>
    <row r="123" spans="1:5">
      <c r="A123" s="3">
        <v>1444003</v>
      </c>
      <c r="B123">
        <v>1</v>
      </c>
      <c r="C123">
        <f>SUMIFS('Issues and Comments'!H:H,'Issues and Comments'!B:B,A123)</f>
        <v>3</v>
      </c>
      <c r="D123">
        <f t="shared" si="1"/>
        <v>3</v>
      </c>
      <c r="E123">
        <f>SUMPRODUCT((LEN('Issues and Comments'!G:G)-LEN(SUBSTITUTE('Issues and Comments'!G:G,A123,"")))/LEN(A123))</f>
        <v>1</v>
      </c>
    </row>
    <row r="124" spans="1:5">
      <c r="A124" s="3">
        <v>24799516</v>
      </c>
      <c r="B124">
        <v>1</v>
      </c>
      <c r="C124">
        <f>SUMIFS('Issues and Comments'!H:H,'Issues and Comments'!B:B,A124)</f>
        <v>0</v>
      </c>
      <c r="D124">
        <f t="shared" si="1"/>
        <v>0</v>
      </c>
      <c r="E124">
        <f>SUMPRODUCT((LEN('Issues and Comments'!G:G)-LEN(SUBSTITUTE('Issues and Comments'!G:G,A124,"")))/LEN(A124))</f>
        <v>0</v>
      </c>
    </row>
    <row r="125" spans="1:5">
      <c r="A125" s="3">
        <v>174137</v>
      </c>
      <c r="B125">
        <v>1</v>
      </c>
      <c r="C125">
        <f>SUMIFS('Issues and Comments'!H:H,'Issues and Comments'!B:B,A125)</f>
        <v>6</v>
      </c>
      <c r="D125">
        <f t="shared" si="1"/>
        <v>6</v>
      </c>
      <c r="E125">
        <f>SUMPRODUCT((LEN('Issues and Comments'!G:G)-LEN(SUBSTITUTE('Issues and Comments'!G:G,A125,"")))/LEN(A125))</f>
        <v>2</v>
      </c>
    </row>
    <row r="126" spans="1:5">
      <c r="A126" s="3">
        <v>17947738</v>
      </c>
      <c r="B126">
        <v>1</v>
      </c>
      <c r="C126">
        <f>SUMIFS('Issues and Comments'!H:H,'Issues and Comments'!B:B,A126)</f>
        <v>0</v>
      </c>
      <c r="D126">
        <f t="shared" si="1"/>
        <v>0</v>
      </c>
      <c r="E126">
        <f>SUMPRODUCT((LEN('Issues and Comments'!G:G)-LEN(SUBSTITUTE('Issues and Comments'!G:G,A126,"")))/LEN(A126))</f>
        <v>0</v>
      </c>
    </row>
    <row r="127" spans="1:5">
      <c r="A127" s="3">
        <v>24699476</v>
      </c>
      <c r="B127">
        <v>1</v>
      </c>
      <c r="C127">
        <f>SUMIFS('Issues and Comments'!H:H,'Issues and Comments'!B:B,A127)</f>
        <v>0</v>
      </c>
      <c r="D127">
        <f t="shared" si="1"/>
        <v>0</v>
      </c>
      <c r="E127">
        <f>SUMPRODUCT((LEN('Issues and Comments'!G:G)-LEN(SUBSTITUTE('Issues and Comments'!G:G,A127,"")))/LEN(A127))</f>
        <v>0</v>
      </c>
    </row>
    <row r="128" spans="1:5">
      <c r="A128" s="3">
        <v>942996</v>
      </c>
      <c r="B128">
        <v>1</v>
      </c>
      <c r="C128">
        <f>SUMIFS('Issues and Comments'!H:H,'Issues and Comments'!B:B,A128)</f>
        <v>0</v>
      </c>
      <c r="D128">
        <f t="shared" si="1"/>
        <v>0</v>
      </c>
      <c r="E128">
        <f>SUMPRODUCT((LEN('Issues and Comments'!G:G)-LEN(SUBSTITUTE('Issues and Comments'!G:G,A128,"")))/LEN(A128))</f>
        <v>0</v>
      </c>
    </row>
    <row r="129" spans="1:5">
      <c r="A129" s="3">
        <v>9473609</v>
      </c>
      <c r="B129">
        <v>1</v>
      </c>
      <c r="C129">
        <f>SUMIFS('Issues and Comments'!H:H,'Issues and Comments'!B:B,A129)</f>
        <v>0</v>
      </c>
      <c r="D129">
        <f t="shared" si="1"/>
        <v>0</v>
      </c>
      <c r="E129">
        <f>SUMPRODUCT((LEN('Issues and Comments'!G:G)-LEN(SUBSTITUTE('Issues and Comments'!G:G,A129,"")))/LEN(A129))</f>
        <v>0</v>
      </c>
    </row>
    <row r="130" spans="1:5">
      <c r="A130" s="3">
        <v>6428741</v>
      </c>
      <c r="B130">
        <v>1</v>
      </c>
      <c r="C130">
        <f>SUMIFS('Issues and Comments'!H:H,'Issues and Comments'!B:B,A130)</f>
        <v>14</v>
      </c>
      <c r="D130">
        <f t="shared" si="1"/>
        <v>14</v>
      </c>
      <c r="E130">
        <f>SUMPRODUCT((LEN('Issues and Comments'!G:G)-LEN(SUBSTITUTE('Issues and Comments'!G:G,A130,"")))/LEN(A130))</f>
        <v>2</v>
      </c>
    </row>
    <row r="131" spans="1:5">
      <c r="A131" s="3">
        <v>1903647</v>
      </c>
      <c r="B131">
        <v>1</v>
      </c>
      <c r="C131">
        <f>SUMIFS('Issues and Comments'!H:H,'Issues and Comments'!B:B,A131)</f>
        <v>0</v>
      </c>
      <c r="D131">
        <f t="shared" ref="D131:D194" si="2">C131/B131</f>
        <v>0</v>
      </c>
      <c r="E131">
        <f>SUMPRODUCT((LEN('Issues and Comments'!G:G)-LEN(SUBSTITUTE('Issues and Comments'!G:G,A131,"")))/LEN(A131))</f>
        <v>0</v>
      </c>
    </row>
    <row r="132" spans="1:5">
      <c r="A132" s="3">
        <v>175836</v>
      </c>
      <c r="B132">
        <v>1</v>
      </c>
      <c r="C132">
        <f>SUMIFS('Issues and Comments'!H:H,'Issues and Comments'!B:B,A132)</f>
        <v>15</v>
      </c>
      <c r="D132">
        <f t="shared" si="2"/>
        <v>15</v>
      </c>
      <c r="E132">
        <f>SUMPRODUCT((LEN('Issues and Comments'!G:G)-LEN(SUBSTITUTE('Issues and Comments'!G:G,A132,"")))/LEN(A132))</f>
        <v>5</v>
      </c>
    </row>
    <row r="133" spans="1:5">
      <c r="A133" s="3">
        <v>23501939</v>
      </c>
      <c r="B133">
        <v>1</v>
      </c>
      <c r="C133">
        <f>SUMIFS('Issues and Comments'!H:H,'Issues and Comments'!B:B,A133)</f>
        <v>0</v>
      </c>
      <c r="D133">
        <f t="shared" si="2"/>
        <v>0</v>
      </c>
      <c r="E133">
        <f>SUMPRODUCT((LEN('Issues and Comments'!G:G)-LEN(SUBSTITUTE('Issues and Comments'!G:G,A133,"")))/LEN(A133))</f>
        <v>0</v>
      </c>
    </row>
    <row r="134" spans="1:5">
      <c r="A134" s="3">
        <v>8336157</v>
      </c>
      <c r="B134">
        <v>1</v>
      </c>
      <c r="C134">
        <f>SUMIFS('Issues and Comments'!H:H,'Issues and Comments'!B:B,A134)</f>
        <v>69</v>
      </c>
      <c r="D134">
        <f t="shared" si="2"/>
        <v>69</v>
      </c>
      <c r="E134">
        <f>SUMPRODUCT((LEN('Issues and Comments'!G:G)-LEN(SUBSTITUTE('Issues and Comments'!G:G,A134,"")))/LEN(A134))</f>
        <v>6</v>
      </c>
    </row>
    <row r="135" spans="1:5">
      <c r="A135" s="3">
        <v>2173174</v>
      </c>
      <c r="B135">
        <v>1</v>
      </c>
      <c r="C135">
        <f>SUMIFS('Issues and Comments'!H:H,'Issues and Comments'!B:B,A135)</f>
        <v>3</v>
      </c>
      <c r="D135">
        <f t="shared" si="2"/>
        <v>3</v>
      </c>
      <c r="E135">
        <f>SUMPRODUCT((LEN('Issues and Comments'!G:G)-LEN(SUBSTITUTE('Issues and Comments'!G:G,A135,"")))/LEN(A135))</f>
        <v>1</v>
      </c>
    </row>
    <row r="136" spans="1:5">
      <c r="A136" s="3">
        <v>16267789</v>
      </c>
      <c r="B136">
        <v>1</v>
      </c>
      <c r="C136">
        <f>SUMIFS('Issues and Comments'!H:H,'Issues and Comments'!B:B,A136)</f>
        <v>1</v>
      </c>
      <c r="D136">
        <f t="shared" si="2"/>
        <v>1</v>
      </c>
      <c r="E136">
        <f>SUMPRODUCT((LEN('Issues and Comments'!G:G)-LEN(SUBSTITUTE('Issues and Comments'!G:G,A136,"")))/LEN(A136))</f>
        <v>1</v>
      </c>
    </row>
    <row r="137" spans="1:5">
      <c r="A137" s="3">
        <v>387325</v>
      </c>
      <c r="B137">
        <v>1</v>
      </c>
      <c r="C137">
        <f>SUMIFS('Issues and Comments'!H:H,'Issues and Comments'!B:B,A137)</f>
        <v>13</v>
      </c>
      <c r="D137">
        <f t="shared" si="2"/>
        <v>13</v>
      </c>
      <c r="E137">
        <f>SUMPRODUCT((LEN('Issues and Comments'!G:G)-LEN(SUBSTITUTE('Issues and Comments'!G:G,A137,"")))/LEN(A137))</f>
        <v>1</v>
      </c>
    </row>
    <row r="138" spans="1:5">
      <c r="A138" s="3">
        <v>3652901</v>
      </c>
      <c r="B138">
        <v>1</v>
      </c>
      <c r="C138">
        <f>SUMIFS('Issues and Comments'!H:H,'Issues and Comments'!B:B,A138)</f>
        <v>15</v>
      </c>
      <c r="D138">
        <f t="shared" si="2"/>
        <v>15</v>
      </c>
      <c r="E138">
        <f>SUMPRODUCT((LEN('Issues and Comments'!G:G)-LEN(SUBSTITUTE('Issues and Comments'!G:G,A138,"")))/LEN(A138))</f>
        <v>2</v>
      </c>
    </row>
    <row r="139" spans="1:5">
      <c r="A139" s="3">
        <v>798800</v>
      </c>
      <c r="B139">
        <v>1</v>
      </c>
      <c r="C139">
        <f>SUMIFS('Issues and Comments'!H:H,'Issues and Comments'!B:B,A139)</f>
        <v>0</v>
      </c>
      <c r="D139">
        <f t="shared" si="2"/>
        <v>0</v>
      </c>
      <c r="E139">
        <f>SUMPRODUCT((LEN('Issues and Comments'!G:G)-LEN(SUBSTITUTE('Issues and Comments'!G:G,A139,"")))/LEN(A139))</f>
        <v>0</v>
      </c>
    </row>
    <row r="140" spans="1:5">
      <c r="A140" s="3">
        <v>521867</v>
      </c>
      <c r="B140">
        <v>1</v>
      </c>
      <c r="C140">
        <f>SUMIFS('Issues and Comments'!H:H,'Issues and Comments'!B:B,A140)</f>
        <v>0</v>
      </c>
      <c r="D140">
        <f t="shared" si="2"/>
        <v>0</v>
      </c>
      <c r="E140">
        <f>SUMPRODUCT((LEN('Issues and Comments'!G:G)-LEN(SUBSTITUTE('Issues and Comments'!G:G,A140,"")))/LEN(A140))</f>
        <v>0</v>
      </c>
    </row>
    <row r="141" spans="1:5">
      <c r="A141" s="3">
        <v>150670</v>
      </c>
      <c r="B141">
        <v>1</v>
      </c>
      <c r="C141">
        <f>SUMIFS('Issues and Comments'!H:H,'Issues and Comments'!B:B,A141)</f>
        <v>18</v>
      </c>
      <c r="D141">
        <f t="shared" si="2"/>
        <v>18</v>
      </c>
      <c r="E141">
        <f>SUMPRODUCT((LEN('Issues and Comments'!G:G)-LEN(SUBSTITUTE('Issues and Comments'!G:G,A141,"")))/LEN(A141))</f>
        <v>8</v>
      </c>
    </row>
    <row r="142" spans="1:5">
      <c r="A142" s="3">
        <v>2000473</v>
      </c>
      <c r="B142">
        <v>1</v>
      </c>
      <c r="C142">
        <f>SUMIFS('Issues and Comments'!H:H,'Issues and Comments'!B:B,A142)</f>
        <v>7</v>
      </c>
      <c r="D142">
        <f t="shared" si="2"/>
        <v>7</v>
      </c>
      <c r="E142">
        <f>SUMPRODUCT((LEN('Issues and Comments'!G:G)-LEN(SUBSTITUTE('Issues and Comments'!G:G,A142,"")))/LEN(A142))</f>
        <v>0</v>
      </c>
    </row>
    <row r="143" spans="1:5">
      <c r="A143" s="3">
        <v>16411857</v>
      </c>
      <c r="B143">
        <v>1</v>
      </c>
      <c r="C143">
        <f>SUMIFS('Issues and Comments'!H:H,'Issues and Comments'!B:B,A143)</f>
        <v>1</v>
      </c>
      <c r="D143">
        <f t="shared" si="2"/>
        <v>1</v>
      </c>
      <c r="E143">
        <f>SUMPRODUCT((LEN('Issues and Comments'!G:G)-LEN(SUBSTITUTE('Issues and Comments'!G:G,A143,"")))/LEN(A143))</f>
        <v>0</v>
      </c>
    </row>
    <row r="144" spans="1:5">
      <c r="A144" s="3">
        <v>3837</v>
      </c>
      <c r="B144">
        <v>1</v>
      </c>
      <c r="C144">
        <f>SUMIFS('Issues and Comments'!H:H,'Issues and Comments'!B:B,A144)</f>
        <v>10</v>
      </c>
      <c r="D144">
        <f t="shared" si="2"/>
        <v>10</v>
      </c>
      <c r="E144">
        <f>SUMPRODUCT((LEN('Issues and Comments'!G:G)-LEN(SUBSTITUTE('Issues and Comments'!G:G,A144,"")))/LEN(A144))</f>
        <v>2</v>
      </c>
    </row>
    <row r="145" spans="1:5">
      <c r="A145" s="3">
        <v>1135515</v>
      </c>
      <c r="B145">
        <v>1</v>
      </c>
      <c r="C145">
        <f>SUMIFS('Issues and Comments'!H:H,'Issues and Comments'!B:B,A145)</f>
        <v>51</v>
      </c>
      <c r="D145">
        <f t="shared" si="2"/>
        <v>51</v>
      </c>
      <c r="E145">
        <f>SUMPRODUCT((LEN('Issues and Comments'!G:G)-LEN(SUBSTITUTE('Issues and Comments'!G:G,A145,"")))/LEN(A145))</f>
        <v>16</v>
      </c>
    </row>
    <row r="146" spans="1:5">
      <c r="A146" s="3">
        <v>2062396</v>
      </c>
      <c r="B146">
        <v>1</v>
      </c>
      <c r="C146">
        <f>SUMIFS('Issues and Comments'!H:H,'Issues and Comments'!B:B,A146)</f>
        <v>14</v>
      </c>
      <c r="D146">
        <f t="shared" si="2"/>
        <v>14</v>
      </c>
      <c r="E146">
        <f>SUMPRODUCT((LEN('Issues and Comments'!G:G)-LEN(SUBSTITUTE('Issues and Comments'!G:G,A146,"")))/LEN(A146))</f>
        <v>2</v>
      </c>
    </row>
    <row r="147" spans="1:5">
      <c r="A147" s="3">
        <v>13617914</v>
      </c>
      <c r="B147">
        <v>1</v>
      </c>
      <c r="C147">
        <f>SUMIFS('Issues and Comments'!H:H,'Issues and Comments'!B:B,A147)</f>
        <v>6</v>
      </c>
      <c r="D147">
        <f t="shared" si="2"/>
        <v>6</v>
      </c>
      <c r="E147">
        <f>SUMPRODUCT((LEN('Issues and Comments'!G:G)-LEN(SUBSTITUTE('Issues and Comments'!G:G,A147,"")))/LEN(A147))</f>
        <v>24</v>
      </c>
    </row>
    <row r="148" spans="1:5">
      <c r="A148" s="3">
        <v>335486</v>
      </c>
      <c r="B148">
        <v>1</v>
      </c>
      <c r="C148">
        <f>SUMIFS('Issues and Comments'!H:H,'Issues and Comments'!B:B,A148)</f>
        <v>2</v>
      </c>
      <c r="D148">
        <f t="shared" si="2"/>
        <v>2</v>
      </c>
      <c r="E148">
        <f>SUMPRODUCT((LEN('Issues and Comments'!G:G)-LEN(SUBSTITUTE('Issues and Comments'!G:G,A148,"")))/LEN(A148))</f>
        <v>3</v>
      </c>
    </row>
    <row r="149" spans="1:5">
      <c r="A149" s="3">
        <v>708637</v>
      </c>
      <c r="B149">
        <v>1</v>
      </c>
      <c r="C149">
        <f>SUMIFS('Issues and Comments'!H:H,'Issues and Comments'!B:B,A149)</f>
        <v>10</v>
      </c>
      <c r="D149">
        <f t="shared" si="2"/>
        <v>10</v>
      </c>
      <c r="E149">
        <f>SUMPRODUCT((LEN('Issues and Comments'!G:G)-LEN(SUBSTITUTE('Issues and Comments'!G:G,A149,"")))/LEN(A149))</f>
        <v>0</v>
      </c>
    </row>
    <row r="150" spans="1:5">
      <c r="A150" s="3">
        <v>1102886</v>
      </c>
      <c r="B150">
        <v>1</v>
      </c>
      <c r="C150">
        <f>SUMIFS('Issues and Comments'!H:H,'Issues and Comments'!B:B,A150)</f>
        <v>0</v>
      </c>
      <c r="D150">
        <f t="shared" si="2"/>
        <v>0</v>
      </c>
      <c r="E150">
        <f>SUMPRODUCT((LEN('Issues and Comments'!G:G)-LEN(SUBSTITUTE('Issues and Comments'!G:G,A150,"")))/LEN(A150))</f>
        <v>0</v>
      </c>
    </row>
    <row r="151" spans="1:5">
      <c r="A151" s="3">
        <v>19955799</v>
      </c>
      <c r="B151">
        <v>1</v>
      </c>
      <c r="C151">
        <f>SUMIFS('Issues and Comments'!H:H,'Issues and Comments'!B:B,A151)</f>
        <v>2</v>
      </c>
      <c r="D151">
        <f t="shared" si="2"/>
        <v>2</v>
      </c>
      <c r="E151">
        <f>SUMPRODUCT((LEN('Issues and Comments'!G:G)-LEN(SUBSTITUTE('Issues and Comments'!G:G,A151,"")))/LEN(A151))</f>
        <v>1</v>
      </c>
    </row>
    <row r="152" spans="1:5">
      <c r="A152" s="3">
        <v>19953527</v>
      </c>
      <c r="B152">
        <v>1</v>
      </c>
      <c r="C152">
        <f>SUMIFS('Issues and Comments'!H:H,'Issues and Comments'!B:B,A152)</f>
        <v>0</v>
      </c>
      <c r="D152">
        <f t="shared" si="2"/>
        <v>0</v>
      </c>
      <c r="E152">
        <f>SUMPRODUCT((LEN('Issues and Comments'!G:G)-LEN(SUBSTITUTE('Issues and Comments'!G:G,A152,"")))/LEN(A152))</f>
        <v>0</v>
      </c>
    </row>
    <row r="153" spans="1:5">
      <c r="A153" s="3">
        <v>104154</v>
      </c>
      <c r="B153">
        <v>1</v>
      </c>
      <c r="C153">
        <f>SUMIFS('Issues and Comments'!H:H,'Issues and Comments'!B:B,A153)</f>
        <v>2</v>
      </c>
      <c r="D153">
        <f t="shared" si="2"/>
        <v>2</v>
      </c>
      <c r="E153">
        <f>SUMPRODUCT((LEN('Issues and Comments'!G:G)-LEN(SUBSTITUTE('Issues and Comments'!G:G,A153,"")))/LEN(A153))</f>
        <v>0</v>
      </c>
    </row>
    <row r="154" spans="1:5">
      <c r="A154" s="3">
        <v>1121110</v>
      </c>
      <c r="B154">
        <v>1</v>
      </c>
      <c r="C154">
        <f>SUMIFS('Issues and Comments'!H:H,'Issues and Comments'!B:B,A154)</f>
        <v>0</v>
      </c>
      <c r="D154">
        <f t="shared" si="2"/>
        <v>0</v>
      </c>
      <c r="E154">
        <f>SUMPRODUCT((LEN('Issues and Comments'!G:G)-LEN(SUBSTITUTE('Issues and Comments'!G:G,A154,"")))/LEN(A154))</f>
        <v>0</v>
      </c>
    </row>
    <row r="155" spans="1:5">
      <c r="A155" s="3">
        <v>2052894</v>
      </c>
      <c r="B155">
        <v>1</v>
      </c>
      <c r="C155">
        <f>SUMIFS('Issues and Comments'!H:H,'Issues and Comments'!B:B,A155)</f>
        <v>5</v>
      </c>
      <c r="D155">
        <f t="shared" si="2"/>
        <v>5</v>
      </c>
      <c r="E155">
        <f>SUMPRODUCT((LEN('Issues and Comments'!G:G)-LEN(SUBSTITUTE('Issues and Comments'!G:G,A155,"")))/LEN(A155))</f>
        <v>0</v>
      </c>
    </row>
    <row r="156" spans="1:5">
      <c r="A156" s="3">
        <v>19348616</v>
      </c>
      <c r="B156">
        <v>1</v>
      </c>
      <c r="C156">
        <f>SUMIFS('Issues and Comments'!H:H,'Issues and Comments'!B:B,A156)</f>
        <v>0</v>
      </c>
      <c r="D156">
        <f t="shared" si="2"/>
        <v>0</v>
      </c>
      <c r="E156">
        <f>SUMPRODUCT((LEN('Issues and Comments'!G:G)-LEN(SUBSTITUTE('Issues and Comments'!G:G,A156,"")))/LEN(A156))</f>
        <v>0</v>
      </c>
    </row>
    <row r="157" spans="1:5">
      <c r="A157" s="3">
        <v>11780028</v>
      </c>
      <c r="B157">
        <v>1</v>
      </c>
      <c r="C157">
        <f>SUMIFS('Issues and Comments'!H:H,'Issues and Comments'!B:B,A157)</f>
        <v>2</v>
      </c>
      <c r="D157">
        <f t="shared" si="2"/>
        <v>2</v>
      </c>
      <c r="E157">
        <f>SUMPRODUCT((LEN('Issues and Comments'!G:G)-LEN(SUBSTITUTE('Issues and Comments'!G:G,A157,"")))/LEN(A157))</f>
        <v>0</v>
      </c>
    </row>
    <row r="158" spans="1:5">
      <c r="A158" s="3">
        <v>9729098</v>
      </c>
      <c r="B158">
        <v>1</v>
      </c>
      <c r="C158">
        <f>SUMIFS('Issues and Comments'!H:H,'Issues and Comments'!B:B,A158)</f>
        <v>3</v>
      </c>
      <c r="D158">
        <f t="shared" si="2"/>
        <v>3</v>
      </c>
      <c r="E158">
        <f>SUMPRODUCT((LEN('Issues and Comments'!G:G)-LEN(SUBSTITUTE('Issues and Comments'!G:G,A158,"")))/LEN(A158))</f>
        <v>0</v>
      </c>
    </row>
    <row r="159" spans="1:5">
      <c r="A159" s="3">
        <v>7803071</v>
      </c>
      <c r="B159">
        <v>1</v>
      </c>
      <c r="C159">
        <f>SUMIFS('Issues and Comments'!H:H,'Issues and Comments'!B:B,A159)</f>
        <v>2</v>
      </c>
      <c r="D159">
        <f t="shared" si="2"/>
        <v>2</v>
      </c>
      <c r="E159">
        <f>SUMPRODUCT((LEN('Issues and Comments'!G:G)-LEN(SUBSTITUTE('Issues and Comments'!G:G,A159,"")))/LEN(A159))</f>
        <v>1</v>
      </c>
    </row>
    <row r="160" spans="1:5">
      <c r="A160" s="3">
        <v>11649720</v>
      </c>
      <c r="B160">
        <v>1</v>
      </c>
      <c r="C160">
        <f>SUMIFS('Issues and Comments'!H:H,'Issues and Comments'!B:B,A160)</f>
        <v>24</v>
      </c>
      <c r="D160">
        <f t="shared" si="2"/>
        <v>24</v>
      </c>
      <c r="E160">
        <f>SUMPRODUCT((LEN('Issues and Comments'!G:G)-LEN(SUBSTITUTE('Issues and Comments'!G:G,A160,"")))/LEN(A160))</f>
        <v>27</v>
      </c>
    </row>
    <row r="161" spans="1:5">
      <c r="A161" s="3">
        <v>11875605</v>
      </c>
      <c r="B161">
        <v>1</v>
      </c>
      <c r="C161">
        <f>SUMIFS('Issues and Comments'!H:H,'Issues and Comments'!B:B,A161)</f>
        <v>91</v>
      </c>
      <c r="D161">
        <f t="shared" si="2"/>
        <v>91</v>
      </c>
      <c r="E161">
        <f>SUMPRODUCT((LEN('Issues and Comments'!G:G)-LEN(SUBSTITUTE('Issues and Comments'!G:G,A161,"")))/LEN(A161))</f>
        <v>20</v>
      </c>
    </row>
    <row r="162" spans="1:5">
      <c r="A162" s="3">
        <v>5915682</v>
      </c>
      <c r="B162">
        <v>1</v>
      </c>
      <c r="C162">
        <f>SUMIFS('Issues and Comments'!H:H,'Issues and Comments'!B:B,A162)</f>
        <v>3</v>
      </c>
      <c r="D162">
        <f t="shared" si="2"/>
        <v>3</v>
      </c>
      <c r="E162">
        <f>SUMPRODUCT((LEN('Issues and Comments'!G:G)-LEN(SUBSTITUTE('Issues and Comments'!G:G,A162,"")))/LEN(A162))</f>
        <v>1</v>
      </c>
    </row>
    <row r="163" spans="1:5">
      <c r="A163" s="3">
        <v>694034</v>
      </c>
      <c r="B163">
        <v>1</v>
      </c>
      <c r="C163">
        <f>SUMIFS('Issues and Comments'!H:H,'Issues and Comments'!B:B,A163)</f>
        <v>1</v>
      </c>
      <c r="D163">
        <f t="shared" si="2"/>
        <v>1</v>
      </c>
      <c r="E163">
        <f>SUMPRODUCT((LEN('Issues and Comments'!G:G)-LEN(SUBSTITUTE('Issues and Comments'!G:G,A163,"")))/LEN(A163))</f>
        <v>2</v>
      </c>
    </row>
    <row r="164" spans="1:5">
      <c r="A164" s="3">
        <v>17923160</v>
      </c>
      <c r="B164">
        <v>1</v>
      </c>
      <c r="C164">
        <f>SUMIFS('Issues and Comments'!H:H,'Issues and Comments'!B:B,A164)</f>
        <v>0</v>
      </c>
      <c r="D164">
        <f t="shared" si="2"/>
        <v>0</v>
      </c>
      <c r="E164">
        <f>SUMPRODUCT((LEN('Issues and Comments'!G:G)-LEN(SUBSTITUTE('Issues and Comments'!G:G,A164,"")))/LEN(A164))</f>
        <v>0</v>
      </c>
    </row>
    <row r="165" spans="1:5">
      <c r="A165" s="3">
        <v>1141327</v>
      </c>
      <c r="B165">
        <v>1</v>
      </c>
      <c r="C165">
        <f>SUMIFS('Issues and Comments'!H:H,'Issues and Comments'!B:B,A165)</f>
        <v>0</v>
      </c>
      <c r="D165">
        <f t="shared" si="2"/>
        <v>0</v>
      </c>
      <c r="E165">
        <f>SUMPRODUCT((LEN('Issues and Comments'!G:G)-LEN(SUBSTITUTE('Issues and Comments'!G:G,A165,"")))/LEN(A165))</f>
        <v>10</v>
      </c>
    </row>
    <row r="166" spans="1:5">
      <c r="A166" s="3">
        <v>1689815</v>
      </c>
      <c r="B166">
        <v>1</v>
      </c>
      <c r="C166">
        <f>SUMIFS('Issues and Comments'!H:H,'Issues and Comments'!B:B,A166)</f>
        <v>2</v>
      </c>
      <c r="D166">
        <f t="shared" si="2"/>
        <v>2</v>
      </c>
      <c r="E166">
        <f>SUMPRODUCT((LEN('Issues and Comments'!G:G)-LEN(SUBSTITUTE('Issues and Comments'!G:G,A166,"")))/LEN(A166))</f>
        <v>1</v>
      </c>
    </row>
    <row r="167" spans="1:5">
      <c r="A167" s="3">
        <v>5635121</v>
      </c>
      <c r="B167">
        <v>1</v>
      </c>
      <c r="C167">
        <f>SUMIFS('Issues and Comments'!H:H,'Issues and Comments'!B:B,A167)</f>
        <v>0</v>
      </c>
      <c r="D167">
        <f t="shared" si="2"/>
        <v>0</v>
      </c>
      <c r="E167">
        <f>SUMPRODUCT((LEN('Issues and Comments'!G:G)-LEN(SUBSTITUTE('Issues and Comments'!G:G,A167,"")))/LEN(A167))</f>
        <v>0</v>
      </c>
    </row>
    <row r="168" spans="1:5">
      <c r="A168" s="3">
        <v>1362083</v>
      </c>
      <c r="B168">
        <v>1</v>
      </c>
      <c r="C168">
        <f>SUMIFS('Issues and Comments'!H:H,'Issues and Comments'!B:B,A168)</f>
        <v>0</v>
      </c>
      <c r="D168">
        <f t="shared" si="2"/>
        <v>0</v>
      </c>
      <c r="E168">
        <f>SUMPRODUCT((LEN('Issues and Comments'!G:G)-LEN(SUBSTITUTE('Issues and Comments'!G:G,A168,"")))/LEN(A168))</f>
        <v>0</v>
      </c>
    </row>
    <row r="169" spans="1:5">
      <c r="A169" s="3">
        <v>583021</v>
      </c>
      <c r="B169">
        <v>1</v>
      </c>
      <c r="C169">
        <f>SUMIFS('Issues and Comments'!H:H,'Issues and Comments'!B:B,A169)</f>
        <v>9</v>
      </c>
      <c r="D169">
        <f t="shared" si="2"/>
        <v>9</v>
      </c>
      <c r="E169">
        <f>SUMPRODUCT((LEN('Issues and Comments'!G:G)-LEN(SUBSTITUTE('Issues and Comments'!G:G,A169,"")))/LEN(A169))</f>
        <v>6</v>
      </c>
    </row>
    <row r="170" spans="1:5">
      <c r="A170" s="3">
        <v>16050346</v>
      </c>
      <c r="B170">
        <v>1</v>
      </c>
      <c r="C170">
        <f>SUMIFS('Issues and Comments'!H:H,'Issues and Comments'!B:B,A170)</f>
        <v>3</v>
      </c>
      <c r="D170">
        <f t="shared" si="2"/>
        <v>3</v>
      </c>
      <c r="E170">
        <f>SUMPRODUCT((LEN('Issues and Comments'!G:G)-LEN(SUBSTITUTE('Issues and Comments'!G:G,A170,"")))/LEN(A170))</f>
        <v>1</v>
      </c>
    </row>
    <row r="171" spans="1:5">
      <c r="A171" s="3">
        <v>15313997</v>
      </c>
      <c r="B171">
        <v>1</v>
      </c>
      <c r="C171">
        <f>SUMIFS('Issues and Comments'!H:H,'Issues and Comments'!B:B,A171)</f>
        <v>0</v>
      </c>
      <c r="D171">
        <f t="shared" si="2"/>
        <v>0</v>
      </c>
      <c r="E171">
        <f>SUMPRODUCT((LEN('Issues and Comments'!G:G)-LEN(SUBSTITUTE('Issues and Comments'!G:G,A171,"")))/LEN(A171))</f>
        <v>0</v>
      </c>
    </row>
    <row r="172" spans="1:5">
      <c r="A172" s="3">
        <v>284214</v>
      </c>
      <c r="B172">
        <v>1</v>
      </c>
      <c r="C172">
        <f>SUMIFS('Issues and Comments'!H:H,'Issues and Comments'!B:B,A172)</f>
        <v>2</v>
      </c>
      <c r="D172">
        <f t="shared" si="2"/>
        <v>2</v>
      </c>
      <c r="E172">
        <f>SUMPRODUCT((LEN('Issues and Comments'!G:G)-LEN(SUBSTITUTE('Issues and Comments'!G:G,A172,"")))/LEN(A172))</f>
        <v>1</v>
      </c>
    </row>
    <row r="173" spans="1:5">
      <c r="A173" s="3">
        <v>15012696</v>
      </c>
      <c r="B173">
        <v>1</v>
      </c>
      <c r="C173">
        <f>SUMIFS('Issues and Comments'!H:H,'Issues and Comments'!B:B,A173)</f>
        <v>0</v>
      </c>
      <c r="D173">
        <f t="shared" si="2"/>
        <v>0</v>
      </c>
      <c r="E173">
        <f>SUMPRODUCT((LEN('Issues and Comments'!G:G)-LEN(SUBSTITUTE('Issues and Comments'!G:G,A173,"")))/LEN(A173))</f>
        <v>0</v>
      </c>
    </row>
    <row r="174" spans="1:5">
      <c r="A174" s="3">
        <v>4517853</v>
      </c>
      <c r="B174">
        <v>1</v>
      </c>
      <c r="C174">
        <f>SUMIFS('Issues and Comments'!H:H,'Issues and Comments'!B:B,A174)</f>
        <v>0</v>
      </c>
      <c r="D174">
        <f t="shared" si="2"/>
        <v>0</v>
      </c>
      <c r="E174">
        <f>SUMPRODUCT((LEN('Issues and Comments'!G:G)-LEN(SUBSTITUTE('Issues and Comments'!G:G,A174,"")))/LEN(A174))</f>
        <v>0</v>
      </c>
    </row>
    <row r="175" spans="1:5">
      <c r="A175" s="3">
        <v>16675278</v>
      </c>
      <c r="B175">
        <v>1</v>
      </c>
      <c r="C175">
        <f>SUMIFS('Issues and Comments'!H:H,'Issues and Comments'!B:B,A175)</f>
        <v>4</v>
      </c>
      <c r="D175">
        <f t="shared" si="2"/>
        <v>4</v>
      </c>
      <c r="E175">
        <f>SUMPRODUCT((LEN('Issues and Comments'!G:G)-LEN(SUBSTITUTE('Issues and Comments'!G:G,A175,"")))/LEN(A175))</f>
        <v>2</v>
      </c>
    </row>
    <row r="176" spans="1:5">
      <c r="A176" s="3">
        <v>294523</v>
      </c>
      <c r="B176">
        <v>1</v>
      </c>
      <c r="C176">
        <f>SUMIFS('Issues and Comments'!H:H,'Issues and Comments'!B:B,A176)</f>
        <v>0</v>
      </c>
      <c r="D176">
        <f t="shared" si="2"/>
        <v>0</v>
      </c>
      <c r="E176">
        <f>SUMPRODUCT((LEN('Issues and Comments'!G:G)-LEN(SUBSTITUTE('Issues and Comments'!G:G,A176,"")))/LEN(A176))</f>
        <v>1</v>
      </c>
    </row>
    <row r="177" spans="1:5">
      <c r="A177" s="3">
        <v>5064148</v>
      </c>
      <c r="B177">
        <v>1</v>
      </c>
      <c r="C177">
        <f>SUMIFS('Issues and Comments'!H:H,'Issues and Comments'!B:B,A177)</f>
        <v>1</v>
      </c>
      <c r="D177">
        <f t="shared" si="2"/>
        <v>1</v>
      </c>
      <c r="E177">
        <f>SUMPRODUCT((LEN('Issues and Comments'!G:G)-LEN(SUBSTITUTE('Issues and Comments'!G:G,A177,"")))/LEN(A177))</f>
        <v>0</v>
      </c>
    </row>
    <row r="178" spans="1:5">
      <c r="A178" s="3">
        <v>164973</v>
      </c>
      <c r="B178">
        <v>1</v>
      </c>
      <c r="C178">
        <f>SUMIFS('Issues and Comments'!H:H,'Issues and Comments'!B:B,A178)</f>
        <v>3</v>
      </c>
      <c r="D178">
        <f t="shared" si="2"/>
        <v>3</v>
      </c>
      <c r="E178">
        <f>SUMPRODUCT((LEN('Issues and Comments'!G:G)-LEN(SUBSTITUTE('Issues and Comments'!G:G,A178,"")))/LEN(A178))</f>
        <v>2</v>
      </c>
    </row>
    <row r="179" spans="1:5">
      <c r="A179" s="3">
        <v>22796</v>
      </c>
      <c r="B179">
        <v>1</v>
      </c>
      <c r="C179">
        <f>SUMIFS('Issues and Comments'!H:H,'Issues and Comments'!B:B,A179)</f>
        <v>7</v>
      </c>
      <c r="D179">
        <f t="shared" si="2"/>
        <v>7</v>
      </c>
      <c r="E179">
        <f>SUMPRODUCT((LEN('Issues and Comments'!G:G)-LEN(SUBSTITUTE('Issues and Comments'!G:G,A179,"")))/LEN(A179))</f>
        <v>2</v>
      </c>
    </row>
    <row r="180" spans="1:5">
      <c r="A180" s="3">
        <v>20818</v>
      </c>
      <c r="B180">
        <v>1</v>
      </c>
      <c r="C180">
        <f>SUMIFS('Issues and Comments'!H:H,'Issues and Comments'!B:B,A180)</f>
        <v>2</v>
      </c>
      <c r="D180">
        <f t="shared" si="2"/>
        <v>2</v>
      </c>
      <c r="E180">
        <f>SUMPRODUCT((LEN('Issues and Comments'!G:G)-LEN(SUBSTITUTE('Issues and Comments'!G:G,A180,"")))/LEN(A180))</f>
        <v>0</v>
      </c>
    </row>
    <row r="181" spans="1:5">
      <c r="A181" s="3">
        <v>26548</v>
      </c>
      <c r="B181">
        <v>1</v>
      </c>
      <c r="C181">
        <f>SUMIFS('Issues and Comments'!H:H,'Issues and Comments'!B:B,A181)</f>
        <v>0</v>
      </c>
      <c r="D181">
        <f t="shared" si="2"/>
        <v>0</v>
      </c>
      <c r="E181">
        <f>SUMPRODUCT((LEN('Issues and Comments'!G:G)-LEN(SUBSTITUTE('Issues and Comments'!G:G,A181,"")))/LEN(A181))</f>
        <v>0</v>
      </c>
    </row>
    <row r="182" spans="1:5">
      <c r="A182" s="3">
        <v>15193326</v>
      </c>
      <c r="B182">
        <v>1</v>
      </c>
      <c r="C182">
        <f>SUMIFS('Issues and Comments'!H:H,'Issues and Comments'!B:B,A182)</f>
        <v>1</v>
      </c>
      <c r="D182">
        <f t="shared" si="2"/>
        <v>1</v>
      </c>
      <c r="E182">
        <f>SUMPRODUCT((LEN('Issues and Comments'!G:G)-LEN(SUBSTITUTE('Issues and Comments'!G:G,A182,"")))/LEN(A182))</f>
        <v>0</v>
      </c>
    </row>
    <row r="183" spans="1:5">
      <c r="A183" s="3">
        <v>15254</v>
      </c>
      <c r="B183">
        <v>1</v>
      </c>
      <c r="C183">
        <f>SUMIFS('Issues and Comments'!H:H,'Issues and Comments'!B:B,A183)</f>
        <v>10</v>
      </c>
      <c r="D183">
        <f t="shared" si="2"/>
        <v>10</v>
      </c>
      <c r="E183">
        <f>SUMPRODUCT((LEN('Issues and Comments'!G:G)-LEN(SUBSTITUTE('Issues and Comments'!G:G,A183,"")))/LEN(A183))</f>
        <v>3</v>
      </c>
    </row>
    <row r="184" spans="1:5">
      <c r="A184" s="3">
        <v>3039178</v>
      </c>
      <c r="B184">
        <v>1</v>
      </c>
      <c r="C184">
        <f>SUMIFS('Issues and Comments'!H:H,'Issues and Comments'!B:B,A184)</f>
        <v>3</v>
      </c>
      <c r="D184">
        <f t="shared" si="2"/>
        <v>3</v>
      </c>
      <c r="E184">
        <f>SUMPRODUCT((LEN('Issues and Comments'!G:G)-LEN(SUBSTITUTE('Issues and Comments'!G:G,A184,"")))/LEN(A184))</f>
        <v>1</v>
      </c>
    </row>
    <row r="185" spans="1:5">
      <c r="A185" s="3">
        <v>5685667</v>
      </c>
      <c r="B185">
        <v>1</v>
      </c>
      <c r="C185">
        <f>SUMIFS('Issues and Comments'!H:H,'Issues and Comments'!B:B,A185)</f>
        <v>1</v>
      </c>
      <c r="D185">
        <f t="shared" si="2"/>
        <v>1</v>
      </c>
      <c r="E185">
        <f>SUMPRODUCT((LEN('Issues and Comments'!G:G)-LEN(SUBSTITUTE('Issues and Comments'!G:G,A185,"")))/LEN(A185))</f>
        <v>0</v>
      </c>
    </row>
    <row r="186" spans="1:5">
      <c r="A186" s="3">
        <v>6115760</v>
      </c>
      <c r="B186">
        <v>1</v>
      </c>
      <c r="C186">
        <f>SUMIFS('Issues and Comments'!H:H,'Issues and Comments'!B:B,A186)</f>
        <v>2</v>
      </c>
      <c r="D186">
        <f t="shared" si="2"/>
        <v>2</v>
      </c>
      <c r="E186">
        <f>SUMPRODUCT((LEN('Issues and Comments'!G:G)-LEN(SUBSTITUTE('Issues and Comments'!G:G,A186,"")))/LEN(A186))</f>
        <v>0</v>
      </c>
    </row>
    <row r="187" spans="1:5">
      <c r="A187" s="3">
        <v>10196278</v>
      </c>
      <c r="B187">
        <v>1</v>
      </c>
      <c r="C187">
        <f>SUMIFS('Issues and Comments'!H:H,'Issues and Comments'!B:B,A187)</f>
        <v>1</v>
      </c>
      <c r="D187">
        <f t="shared" si="2"/>
        <v>1</v>
      </c>
      <c r="E187">
        <f>SUMPRODUCT((LEN('Issues and Comments'!G:G)-LEN(SUBSTITUTE('Issues and Comments'!G:G,A187,"")))/LEN(A187))</f>
        <v>1</v>
      </c>
    </row>
    <row r="188" spans="1:5">
      <c r="A188" s="3">
        <v>77741</v>
      </c>
      <c r="B188">
        <v>1</v>
      </c>
      <c r="C188">
        <f>SUMIFS('Issues and Comments'!H:H,'Issues and Comments'!B:B,A188)</f>
        <v>2</v>
      </c>
      <c r="D188">
        <f t="shared" si="2"/>
        <v>2</v>
      </c>
      <c r="E188">
        <f>SUMPRODUCT((LEN('Issues and Comments'!G:G)-LEN(SUBSTITUTE('Issues and Comments'!G:G,A188,"")))/LEN(A188))</f>
        <v>8</v>
      </c>
    </row>
    <row r="189" spans="1:5">
      <c r="A189" s="3">
        <v>3906823</v>
      </c>
      <c r="B189">
        <v>1</v>
      </c>
      <c r="C189">
        <f>SUMIFS('Issues and Comments'!H:H,'Issues and Comments'!B:B,A189)</f>
        <v>3</v>
      </c>
      <c r="D189">
        <f t="shared" si="2"/>
        <v>3</v>
      </c>
      <c r="E189">
        <f>SUMPRODUCT((LEN('Issues and Comments'!G:G)-LEN(SUBSTITUTE('Issues and Comments'!G:G,A189,"")))/LEN(A189))</f>
        <v>1</v>
      </c>
    </row>
    <row r="190" spans="1:5">
      <c r="A190" s="3">
        <v>28534</v>
      </c>
      <c r="B190">
        <v>1</v>
      </c>
      <c r="C190">
        <f>SUMIFS('Issues and Comments'!H:H,'Issues and Comments'!B:B,A190)</f>
        <v>2</v>
      </c>
      <c r="D190">
        <f t="shared" si="2"/>
        <v>2</v>
      </c>
      <c r="E190">
        <f>SUMPRODUCT((LEN('Issues and Comments'!G:G)-LEN(SUBSTITUTE('Issues and Comments'!G:G,A190,"")))/LEN(A190))</f>
        <v>0</v>
      </c>
    </row>
    <row r="191" spans="1:5">
      <c r="A191" s="3">
        <v>12546385</v>
      </c>
      <c r="B191">
        <v>1</v>
      </c>
      <c r="C191">
        <f>SUMIFS('Issues and Comments'!H:H,'Issues and Comments'!B:B,A191)</f>
        <v>8</v>
      </c>
      <c r="D191">
        <f t="shared" si="2"/>
        <v>8</v>
      </c>
      <c r="E191">
        <f>SUMPRODUCT((LEN('Issues and Comments'!G:G)-LEN(SUBSTITUTE('Issues and Comments'!G:G,A191,"")))/LEN(A191))</f>
        <v>1</v>
      </c>
    </row>
    <row r="192" spans="1:5">
      <c r="A192" s="3">
        <v>1239406</v>
      </c>
      <c r="B192">
        <v>1</v>
      </c>
      <c r="C192">
        <f>SUMIFS('Issues and Comments'!H:H,'Issues and Comments'!B:B,A192)</f>
        <v>1</v>
      </c>
      <c r="D192">
        <f t="shared" si="2"/>
        <v>1</v>
      </c>
      <c r="E192">
        <f>SUMPRODUCT((LEN('Issues and Comments'!G:G)-LEN(SUBSTITUTE('Issues and Comments'!G:G,A192,"")))/LEN(A192))</f>
        <v>0</v>
      </c>
    </row>
    <row r="193" spans="1:5">
      <c r="A193" s="3">
        <v>437263</v>
      </c>
      <c r="B193">
        <v>1</v>
      </c>
      <c r="C193">
        <f>SUMIFS('Issues and Comments'!H:H,'Issues and Comments'!B:B,A193)</f>
        <v>1</v>
      </c>
      <c r="D193">
        <f t="shared" si="2"/>
        <v>1</v>
      </c>
      <c r="E193">
        <f>SUMPRODUCT((LEN('Issues and Comments'!G:G)-LEN(SUBSTITUTE('Issues and Comments'!G:G,A193,"")))/LEN(A193))</f>
        <v>0</v>
      </c>
    </row>
    <row r="194" spans="1:5">
      <c r="A194" s="3">
        <v>12330000</v>
      </c>
      <c r="B194">
        <v>1</v>
      </c>
      <c r="C194">
        <f>SUMIFS('Issues and Comments'!H:H,'Issues and Comments'!B:B,A194)</f>
        <v>4</v>
      </c>
      <c r="D194">
        <f t="shared" si="2"/>
        <v>4</v>
      </c>
      <c r="E194">
        <f>SUMPRODUCT((LEN('Issues and Comments'!G:G)-LEN(SUBSTITUTE('Issues and Comments'!G:G,A194,"")))/LEN(A194))</f>
        <v>0</v>
      </c>
    </row>
    <row r="195" spans="1:5">
      <c r="A195" s="3">
        <v>189316</v>
      </c>
      <c r="B195">
        <v>1</v>
      </c>
      <c r="C195">
        <f>SUMIFS('Issues and Comments'!H:H,'Issues and Comments'!B:B,A195)</f>
        <v>3</v>
      </c>
      <c r="D195">
        <f t="shared" ref="D195:D228" si="3">C195/B195</f>
        <v>3</v>
      </c>
      <c r="E195">
        <f>SUMPRODUCT((LEN('Issues and Comments'!G:G)-LEN(SUBSTITUTE('Issues and Comments'!G:G,A195,"")))/LEN(A195))</f>
        <v>1</v>
      </c>
    </row>
    <row r="196" spans="1:5">
      <c r="A196" s="3">
        <v>6188802</v>
      </c>
      <c r="B196">
        <v>1</v>
      </c>
      <c r="C196">
        <f>SUMIFS('Issues and Comments'!H:H,'Issues and Comments'!B:B,A196)</f>
        <v>0</v>
      </c>
      <c r="D196">
        <f t="shared" si="3"/>
        <v>0</v>
      </c>
      <c r="E196">
        <f>SUMPRODUCT((LEN('Issues and Comments'!G:G)-LEN(SUBSTITUTE('Issues and Comments'!G:G,A196,"")))/LEN(A196))</f>
        <v>0</v>
      </c>
    </row>
    <row r="197" spans="1:5">
      <c r="A197" s="3">
        <v>377139</v>
      </c>
      <c r="B197">
        <v>1</v>
      </c>
      <c r="C197">
        <f>SUMIFS('Issues and Comments'!H:H,'Issues and Comments'!B:B,A197)</f>
        <v>1</v>
      </c>
      <c r="D197">
        <f t="shared" si="3"/>
        <v>1</v>
      </c>
      <c r="E197">
        <f>SUMPRODUCT((LEN('Issues and Comments'!G:G)-LEN(SUBSTITUTE('Issues and Comments'!G:G,A197,"")))/LEN(A197))</f>
        <v>0</v>
      </c>
    </row>
    <row r="198" spans="1:5">
      <c r="A198" s="3">
        <v>626244</v>
      </c>
      <c r="B198">
        <v>1</v>
      </c>
      <c r="C198">
        <f>SUMIFS('Issues and Comments'!H:H,'Issues and Comments'!B:B,A198)</f>
        <v>7</v>
      </c>
      <c r="D198">
        <f t="shared" si="3"/>
        <v>7</v>
      </c>
      <c r="E198">
        <f>SUMPRODUCT((LEN('Issues and Comments'!G:G)-LEN(SUBSTITUTE('Issues and Comments'!G:G,A198,"")))/LEN(A198))</f>
        <v>0</v>
      </c>
    </row>
    <row r="199" spans="1:5">
      <c r="A199" s="3">
        <v>33569</v>
      </c>
      <c r="B199">
        <v>1</v>
      </c>
      <c r="C199">
        <f>SUMIFS('Issues and Comments'!H:H,'Issues and Comments'!B:B,A199)</f>
        <v>1</v>
      </c>
      <c r="D199">
        <f t="shared" si="3"/>
        <v>1</v>
      </c>
      <c r="E199">
        <f>SUMPRODUCT((LEN('Issues and Comments'!G:G)-LEN(SUBSTITUTE('Issues and Comments'!G:G,A199,"")))/LEN(A199))</f>
        <v>1</v>
      </c>
    </row>
    <row r="200" spans="1:5">
      <c r="A200" s="3">
        <v>694366</v>
      </c>
      <c r="B200">
        <v>1</v>
      </c>
      <c r="C200">
        <f>SUMIFS('Issues and Comments'!H:H,'Issues and Comments'!B:B,A200)</f>
        <v>4</v>
      </c>
      <c r="D200">
        <f t="shared" si="3"/>
        <v>4</v>
      </c>
      <c r="E200">
        <f>SUMPRODUCT((LEN('Issues and Comments'!G:G)-LEN(SUBSTITUTE('Issues and Comments'!G:G,A200,"")))/LEN(A200))</f>
        <v>0</v>
      </c>
    </row>
    <row r="201" spans="1:5">
      <c r="A201" s="3">
        <v>70323</v>
      </c>
      <c r="B201">
        <v>1</v>
      </c>
      <c r="C201">
        <f>SUMIFS('Issues and Comments'!H:H,'Issues and Comments'!B:B,A201)</f>
        <v>3</v>
      </c>
      <c r="D201">
        <f t="shared" si="3"/>
        <v>3</v>
      </c>
      <c r="E201">
        <f>SUMPRODUCT((LEN('Issues and Comments'!G:G)-LEN(SUBSTITUTE('Issues and Comments'!G:G,A201,"")))/LEN(A201))</f>
        <v>1</v>
      </c>
    </row>
    <row r="202" spans="1:5">
      <c r="A202" s="3">
        <v>406258</v>
      </c>
      <c r="B202">
        <v>1</v>
      </c>
      <c r="C202">
        <f>SUMIFS('Issues and Comments'!H:H,'Issues and Comments'!B:B,A202)</f>
        <v>3</v>
      </c>
      <c r="D202">
        <f t="shared" si="3"/>
        <v>3</v>
      </c>
      <c r="E202">
        <f>SUMPRODUCT((LEN('Issues and Comments'!G:G)-LEN(SUBSTITUTE('Issues and Comments'!G:G,A202,"")))/LEN(A202))</f>
        <v>2</v>
      </c>
    </row>
    <row r="203" spans="1:5">
      <c r="A203" s="3">
        <v>175</v>
      </c>
      <c r="B203">
        <v>1</v>
      </c>
      <c r="C203">
        <f>SUMIFS('Issues and Comments'!H:H,'Issues and Comments'!B:B,A203)</f>
        <v>1</v>
      </c>
      <c r="D203">
        <f t="shared" si="3"/>
        <v>1</v>
      </c>
      <c r="E203">
        <f>SUMPRODUCT((LEN('Issues and Comments'!G:G)-LEN(SUBSTITUTE('Issues and Comments'!G:G,A203,"")))/LEN(A203))</f>
        <v>8</v>
      </c>
    </row>
    <row r="204" spans="1:5">
      <c r="A204" s="3">
        <v>10380350</v>
      </c>
      <c r="B204">
        <v>1</v>
      </c>
      <c r="C204">
        <f>SUMIFS('Issues and Comments'!H:H,'Issues and Comments'!B:B,A204)</f>
        <v>2</v>
      </c>
      <c r="D204">
        <f t="shared" si="3"/>
        <v>2</v>
      </c>
      <c r="E204">
        <f>SUMPRODUCT((LEN('Issues and Comments'!G:G)-LEN(SUBSTITUTE('Issues and Comments'!G:G,A204,"")))/LEN(A204))</f>
        <v>0</v>
      </c>
    </row>
    <row r="205" spans="1:5">
      <c r="A205" s="3">
        <v>10137</v>
      </c>
      <c r="B205">
        <v>1</v>
      </c>
      <c r="C205">
        <f>SUMIFS('Issues and Comments'!H:H,'Issues and Comments'!B:B,A205)</f>
        <v>1</v>
      </c>
      <c r="D205">
        <f t="shared" si="3"/>
        <v>1</v>
      </c>
      <c r="E205">
        <f>SUMPRODUCT((LEN('Issues and Comments'!G:G)-LEN(SUBSTITUTE('Issues and Comments'!G:G,A205,"")))/LEN(A205))</f>
        <v>1</v>
      </c>
    </row>
    <row r="206" spans="1:5">
      <c r="A206" s="3">
        <v>2115718</v>
      </c>
      <c r="B206">
        <v>1</v>
      </c>
      <c r="C206">
        <f>SUMIFS('Issues and Comments'!H:H,'Issues and Comments'!B:B,A206)</f>
        <v>0</v>
      </c>
      <c r="D206">
        <f t="shared" si="3"/>
        <v>0</v>
      </c>
      <c r="E206">
        <f>SUMPRODUCT((LEN('Issues and Comments'!G:G)-LEN(SUBSTITUTE('Issues and Comments'!G:G,A206,"")))/LEN(A206))</f>
        <v>0</v>
      </c>
    </row>
    <row r="207" spans="1:5">
      <c r="A207" s="3">
        <v>812223</v>
      </c>
      <c r="B207">
        <v>1</v>
      </c>
      <c r="C207">
        <f>SUMIFS('Issues and Comments'!H:H,'Issues and Comments'!B:B,A207)</f>
        <v>23</v>
      </c>
      <c r="D207">
        <f t="shared" si="3"/>
        <v>23</v>
      </c>
      <c r="E207">
        <f>SUMPRODUCT((LEN('Issues and Comments'!G:G)-LEN(SUBSTITUTE('Issues and Comments'!G:G,A207,"")))/LEN(A207))</f>
        <v>7</v>
      </c>
    </row>
    <row r="208" spans="1:5">
      <c r="A208" s="3">
        <v>11256715</v>
      </c>
      <c r="B208">
        <v>1</v>
      </c>
      <c r="C208">
        <f>SUMIFS('Issues and Comments'!H:H,'Issues and Comments'!B:B,A208)</f>
        <v>21</v>
      </c>
      <c r="D208">
        <f t="shared" si="3"/>
        <v>21</v>
      </c>
      <c r="E208">
        <f>SUMPRODUCT((LEN('Issues and Comments'!G:G)-LEN(SUBSTITUTE('Issues and Comments'!G:G,A208,"")))/LEN(A208))</f>
        <v>1</v>
      </c>
    </row>
    <row r="209" spans="1:5">
      <c r="A209" s="3">
        <v>5804035</v>
      </c>
      <c r="B209">
        <v>1</v>
      </c>
      <c r="C209">
        <f>SUMIFS('Issues and Comments'!H:H,'Issues and Comments'!B:B,A209)</f>
        <v>1</v>
      </c>
      <c r="D209">
        <f t="shared" si="3"/>
        <v>1</v>
      </c>
      <c r="E209">
        <f>SUMPRODUCT((LEN('Issues and Comments'!G:G)-LEN(SUBSTITUTE('Issues and Comments'!G:G,A209,"")))/LEN(A209))</f>
        <v>1</v>
      </c>
    </row>
    <row r="210" spans="1:5">
      <c r="A210" s="3">
        <v>2537433</v>
      </c>
      <c r="B210">
        <v>1</v>
      </c>
      <c r="C210">
        <f>SUMIFS('Issues and Comments'!H:H,'Issues and Comments'!B:B,A210)</f>
        <v>3</v>
      </c>
      <c r="D210">
        <f t="shared" si="3"/>
        <v>3</v>
      </c>
      <c r="E210">
        <f>SUMPRODUCT((LEN('Issues and Comments'!G:G)-LEN(SUBSTITUTE('Issues and Comments'!G:G,A210,"")))/LEN(A210))</f>
        <v>1</v>
      </c>
    </row>
    <row r="211" spans="1:5">
      <c r="A211" s="3">
        <v>92551</v>
      </c>
      <c r="B211">
        <v>1</v>
      </c>
      <c r="C211">
        <f>SUMIFS('Issues and Comments'!H:H,'Issues and Comments'!B:B,A211)</f>
        <v>13</v>
      </c>
      <c r="D211">
        <f t="shared" si="3"/>
        <v>13</v>
      </c>
      <c r="E211">
        <f>SUMPRODUCT((LEN('Issues and Comments'!G:G)-LEN(SUBSTITUTE('Issues and Comments'!G:G,A211,"")))/LEN(A211))</f>
        <v>2</v>
      </c>
    </row>
    <row r="212" spans="1:5">
      <c r="A212" s="3">
        <v>11459148</v>
      </c>
      <c r="B212">
        <v>1</v>
      </c>
      <c r="C212">
        <f>SUMIFS('Issues and Comments'!H:H,'Issues and Comments'!B:B,A212)</f>
        <v>17</v>
      </c>
      <c r="D212">
        <f t="shared" si="3"/>
        <v>17</v>
      </c>
      <c r="E212">
        <f>SUMPRODUCT((LEN('Issues and Comments'!G:G)-LEN(SUBSTITUTE('Issues and Comments'!G:G,A212,"")))/LEN(A212))</f>
        <v>4</v>
      </c>
    </row>
    <row r="213" spans="1:5">
      <c r="A213" s="3">
        <v>942608</v>
      </c>
      <c r="B213">
        <v>1</v>
      </c>
      <c r="C213">
        <f>SUMIFS('Issues and Comments'!H:H,'Issues and Comments'!B:B,A213)</f>
        <v>6</v>
      </c>
      <c r="D213">
        <f t="shared" si="3"/>
        <v>6</v>
      </c>
      <c r="E213">
        <f>SUMPRODUCT((LEN('Issues and Comments'!G:G)-LEN(SUBSTITUTE('Issues and Comments'!G:G,A213,"")))/LEN(A213))</f>
        <v>2</v>
      </c>
    </row>
    <row r="214" spans="1:5">
      <c r="A214" s="3">
        <v>8128936</v>
      </c>
      <c r="B214">
        <v>1</v>
      </c>
      <c r="C214">
        <f>SUMIFS('Issues and Comments'!H:H,'Issues and Comments'!B:B,A214)</f>
        <v>4</v>
      </c>
      <c r="D214">
        <f t="shared" si="3"/>
        <v>4</v>
      </c>
      <c r="E214">
        <f>SUMPRODUCT((LEN('Issues and Comments'!G:G)-LEN(SUBSTITUTE('Issues and Comments'!G:G,A214,"")))/LEN(A214))</f>
        <v>1</v>
      </c>
    </row>
    <row r="215" spans="1:5">
      <c r="A215" s="3">
        <v>236879</v>
      </c>
      <c r="B215">
        <v>1</v>
      </c>
      <c r="C215">
        <f>SUMIFS('Issues and Comments'!H:H,'Issues and Comments'!B:B,A215)</f>
        <v>35</v>
      </c>
      <c r="D215">
        <f t="shared" si="3"/>
        <v>35</v>
      </c>
      <c r="E215">
        <f>SUMPRODUCT((LEN('Issues and Comments'!G:G)-LEN(SUBSTITUTE('Issues and Comments'!G:G,A215,"")))/LEN(A215))</f>
        <v>10</v>
      </c>
    </row>
    <row r="216" spans="1:5">
      <c r="A216" s="3">
        <v>10742931</v>
      </c>
      <c r="B216">
        <v>1</v>
      </c>
      <c r="C216">
        <f>SUMIFS('Issues and Comments'!H:H,'Issues and Comments'!B:B,A216)</f>
        <v>0</v>
      </c>
      <c r="D216">
        <f t="shared" si="3"/>
        <v>0</v>
      </c>
      <c r="E216">
        <f>SUMPRODUCT((LEN('Issues and Comments'!G:G)-LEN(SUBSTITUTE('Issues and Comments'!G:G,A216,"")))/LEN(A216))</f>
        <v>0</v>
      </c>
    </row>
    <row r="217" spans="1:5">
      <c r="A217" s="3">
        <v>8173025</v>
      </c>
      <c r="B217">
        <v>1</v>
      </c>
      <c r="C217">
        <f>SUMIFS('Issues and Comments'!H:H,'Issues and Comments'!B:B,A217)</f>
        <v>2</v>
      </c>
      <c r="D217">
        <f t="shared" si="3"/>
        <v>2</v>
      </c>
      <c r="E217">
        <f>SUMPRODUCT((LEN('Issues and Comments'!G:G)-LEN(SUBSTITUTE('Issues and Comments'!G:G,A217,"")))/LEN(A217))</f>
        <v>0</v>
      </c>
    </row>
    <row r="218" spans="1:5">
      <c r="A218" s="3">
        <v>3585551</v>
      </c>
      <c r="B218">
        <v>1</v>
      </c>
      <c r="C218">
        <f>SUMIFS('Issues and Comments'!H:H,'Issues and Comments'!B:B,A218)</f>
        <v>1</v>
      </c>
      <c r="D218">
        <f t="shared" si="3"/>
        <v>1</v>
      </c>
      <c r="E218">
        <f>SUMPRODUCT((LEN('Issues and Comments'!G:G)-LEN(SUBSTITUTE('Issues and Comments'!G:G,A218,"")))/LEN(A218))</f>
        <v>35</v>
      </c>
    </row>
    <row r="219" spans="1:5">
      <c r="A219" s="3">
        <v>654725</v>
      </c>
      <c r="B219">
        <v>1</v>
      </c>
      <c r="C219">
        <f>SUMIFS('Issues and Comments'!H:H,'Issues and Comments'!B:B,A219)</f>
        <v>6</v>
      </c>
      <c r="D219">
        <f t="shared" si="3"/>
        <v>6</v>
      </c>
      <c r="E219">
        <f>SUMPRODUCT((LEN('Issues and Comments'!G:G)-LEN(SUBSTITUTE('Issues and Comments'!G:G,A219,"")))/LEN(A219))</f>
        <v>1</v>
      </c>
    </row>
    <row r="220" spans="1:5">
      <c r="A220" s="3">
        <v>2363295</v>
      </c>
      <c r="B220">
        <v>1</v>
      </c>
      <c r="C220">
        <f>SUMIFS('Issues and Comments'!H:H,'Issues and Comments'!B:B,A220)</f>
        <v>1</v>
      </c>
      <c r="D220">
        <f t="shared" si="3"/>
        <v>1</v>
      </c>
      <c r="E220">
        <f>SUMPRODUCT((LEN('Issues and Comments'!G:G)-LEN(SUBSTITUTE('Issues and Comments'!G:G,A220,"")))/LEN(A220))</f>
        <v>1</v>
      </c>
    </row>
    <row r="221" spans="1:5">
      <c r="A221" s="3">
        <v>9203402</v>
      </c>
      <c r="B221">
        <v>1</v>
      </c>
      <c r="C221">
        <f>SUMIFS('Issues and Comments'!H:H,'Issues and Comments'!B:B,A221)</f>
        <v>5</v>
      </c>
      <c r="D221">
        <f t="shared" si="3"/>
        <v>5</v>
      </c>
      <c r="E221">
        <f>SUMPRODUCT((LEN('Issues and Comments'!G:G)-LEN(SUBSTITUTE('Issues and Comments'!G:G,A221,"")))/LEN(A221))</f>
        <v>12</v>
      </c>
    </row>
    <row r="222" spans="1:5">
      <c r="A222" s="3">
        <v>5985165</v>
      </c>
      <c r="B222">
        <v>1</v>
      </c>
      <c r="C222">
        <f>SUMIFS('Issues and Comments'!H:H,'Issues and Comments'!B:B,A222)</f>
        <v>1</v>
      </c>
      <c r="D222">
        <f t="shared" si="3"/>
        <v>1</v>
      </c>
      <c r="E222">
        <f>SUMPRODUCT((LEN('Issues and Comments'!G:G)-LEN(SUBSTITUTE('Issues and Comments'!G:G,A222,"")))/LEN(A222))</f>
        <v>0</v>
      </c>
    </row>
    <row r="223" spans="1:5">
      <c r="A223" s="3">
        <v>406946</v>
      </c>
      <c r="B223">
        <v>1</v>
      </c>
      <c r="C223">
        <f>SUMIFS('Issues and Comments'!H:H,'Issues and Comments'!B:B,A223)</f>
        <v>8</v>
      </c>
      <c r="D223">
        <f t="shared" si="3"/>
        <v>8</v>
      </c>
      <c r="E223">
        <f>SUMPRODUCT((LEN('Issues and Comments'!G:G)-LEN(SUBSTITUTE('Issues and Comments'!G:G,A223,"")))/LEN(A223))</f>
        <v>1</v>
      </c>
    </row>
    <row r="224" spans="1:5">
      <c r="A224" s="3">
        <v>411675</v>
      </c>
      <c r="B224">
        <v>1</v>
      </c>
      <c r="C224">
        <f>SUMIFS('Issues and Comments'!H:H,'Issues and Comments'!B:B,A224)</f>
        <v>2</v>
      </c>
      <c r="D224">
        <f t="shared" si="3"/>
        <v>2</v>
      </c>
      <c r="E224">
        <f>SUMPRODUCT((LEN('Issues and Comments'!G:G)-LEN(SUBSTITUTE('Issues and Comments'!G:G,A224,"")))/LEN(A224))</f>
        <v>6</v>
      </c>
    </row>
    <row r="225" spans="1:5">
      <c r="A225" s="3">
        <v>604561</v>
      </c>
      <c r="B225">
        <v>1</v>
      </c>
      <c r="C225">
        <f>SUMIFS('Issues and Comments'!H:H,'Issues and Comments'!B:B,A225)</f>
        <v>0</v>
      </c>
      <c r="D225">
        <f t="shared" si="3"/>
        <v>0</v>
      </c>
      <c r="E225">
        <f>SUMPRODUCT((LEN('Issues and Comments'!G:G)-LEN(SUBSTITUTE('Issues and Comments'!G:G,A225,"")))/LEN(A225))</f>
        <v>0</v>
      </c>
    </row>
    <row r="226" spans="1:5">
      <c r="A226" s="3">
        <v>3117611</v>
      </c>
      <c r="B226">
        <v>1</v>
      </c>
      <c r="C226">
        <f>SUMIFS('Issues and Comments'!H:H,'Issues and Comments'!B:B,A226)</f>
        <v>1</v>
      </c>
      <c r="D226">
        <f t="shared" si="3"/>
        <v>1</v>
      </c>
      <c r="E226">
        <f>SUMPRODUCT((LEN('Issues and Comments'!G:G)-LEN(SUBSTITUTE('Issues and Comments'!G:G,A226,"")))/LEN(A226))</f>
        <v>0</v>
      </c>
    </row>
    <row r="227" spans="1:5">
      <c r="A227" s="3">
        <v>7691552</v>
      </c>
      <c r="B227">
        <v>1</v>
      </c>
      <c r="C227">
        <f>SUMIFS('Issues and Comments'!H:H,'Issues and Comments'!B:B,A227)</f>
        <v>9</v>
      </c>
      <c r="D227">
        <f t="shared" si="3"/>
        <v>9</v>
      </c>
      <c r="E227">
        <f>SUMPRODUCT((LEN('Issues and Comments'!G:G)-LEN(SUBSTITUTE('Issues and Comments'!G:G,A227,"")))/LEN(A227))</f>
        <v>82</v>
      </c>
    </row>
    <row r="228" spans="1:5">
      <c r="A228" s="3">
        <v>693738</v>
      </c>
      <c r="B228">
        <v>1</v>
      </c>
      <c r="C228">
        <f>SUMIFS('Issues and Comments'!H:H,'Issues and Comments'!B:B,A228)</f>
        <v>8</v>
      </c>
      <c r="D228">
        <f t="shared" si="3"/>
        <v>8</v>
      </c>
      <c r="E228">
        <f>SUMPRODUCT((LEN('Issues and Comments'!G:G)-LEN(SUBSTITUTE('Issues and Comments'!G:G,A228,"")))/LEN(A228))</f>
        <v>2</v>
      </c>
    </row>
  </sheetData>
  <autoFilter ref="A1:B1">
    <sortState ref="A2:B228">
      <sortCondition descending="1" ref="B1:B228"/>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workbookViewId="0">
      <selection activeCell="A12" sqref="A12:XFD12"/>
    </sheetView>
  </sheetViews>
  <sheetFormatPr baseColWidth="10" defaultRowHeight="14" x14ac:dyDescent="0"/>
  <cols>
    <col min="1" max="1" width="18.1640625" bestFit="1" customWidth="1"/>
    <col min="2" max="2" width="29.5" customWidth="1"/>
  </cols>
  <sheetData>
    <row r="1" spans="1:3">
      <c r="A1" s="7" t="s">
        <v>2421</v>
      </c>
      <c r="B1" s="7">
        <f>COUNTIF('Issues and Comments'!C:C,"extension*")</f>
        <v>286</v>
      </c>
      <c r="C1" s="10">
        <f>B1/736</f>
        <v>0.38858695652173914</v>
      </c>
    </row>
    <row r="2" spans="1:3">
      <c r="A2" s="7" t="s">
        <v>2422</v>
      </c>
      <c r="B2" s="7">
        <f>COUNTIF('Issues and Comments'!C:C,"clarification*")</f>
        <v>146</v>
      </c>
      <c r="C2" s="10">
        <f t="shared" ref="C2:C12" si="0">B2/736</f>
        <v>0.1983695652173913</v>
      </c>
    </row>
    <row r="3" spans="1:3">
      <c r="A3" s="7" t="s">
        <v>2423</v>
      </c>
      <c r="B3" s="7">
        <f>COUNTIF('Issues and Comments'!C:C,"modification*")</f>
        <v>119</v>
      </c>
      <c r="C3" s="10">
        <f t="shared" si="0"/>
        <v>0.16168478260869565</v>
      </c>
    </row>
    <row r="4" spans="1:3">
      <c r="A4" s="7" t="s">
        <v>2424</v>
      </c>
      <c r="B4" s="7">
        <f>COUNTIF('Issues and Comments'!C:C,"fix*")</f>
        <v>76</v>
      </c>
      <c r="C4" s="10">
        <f t="shared" si="0"/>
        <v>0.10326086956521739</v>
      </c>
    </row>
    <row r="5" spans="1:3">
      <c r="A5" s="7" t="s">
        <v>2425</v>
      </c>
      <c r="B5" s="7">
        <f>COUNTIF('Issues and Comments'!C:C,"use by consumers*")</f>
        <v>18</v>
      </c>
      <c r="C5" s="10">
        <f t="shared" si="0"/>
        <v>2.4456521739130436E-2</v>
      </c>
    </row>
    <row r="6" spans="1:3">
      <c r="A6" s="7" t="s">
        <v>2426</v>
      </c>
      <c r="B6" s="7">
        <f>COUNTIF('Issues and Comments'!C:C,"off topic*")</f>
        <v>7</v>
      </c>
      <c r="C6" s="10">
        <f t="shared" si="0"/>
        <v>9.5108695652173919E-3</v>
      </c>
    </row>
    <row r="7" spans="1:3">
      <c r="A7" s="7" t="s">
        <v>2428</v>
      </c>
      <c r="B7" s="7">
        <f>COUNTIF('Issues and Comments'!C:C,"schema.org website*")</f>
        <v>19</v>
      </c>
      <c r="C7" s="10">
        <f t="shared" si="0"/>
        <v>2.5815217391304348E-2</v>
      </c>
    </row>
    <row r="8" spans="1:3">
      <c r="A8" s="7" t="s">
        <v>2429</v>
      </c>
      <c r="B8" s="7">
        <f>COUNTIF('Issues and Comments'!C:C,"github use*")</f>
        <v>4</v>
      </c>
      <c r="C8" s="10">
        <f t="shared" si="0"/>
        <v>5.434782608695652E-3</v>
      </c>
    </row>
    <row r="9" spans="1:3">
      <c r="A9" s="7" t="s">
        <v>2433</v>
      </c>
      <c r="B9" s="7">
        <f>COUNTIF('Issues and Comments'!C:C,"organisation*")</f>
        <v>26</v>
      </c>
      <c r="C9" s="10">
        <f t="shared" si="0"/>
        <v>3.5326086956521736E-2</v>
      </c>
    </row>
    <row r="10" spans="1:3">
      <c r="A10" s="7" t="s">
        <v>2431</v>
      </c>
      <c r="B10" s="7">
        <f>COUNTIF('Issues and Comments'!C:C,"investigate technology*")</f>
        <v>1</v>
      </c>
      <c r="C10" s="10">
        <f t="shared" si="0"/>
        <v>1.358695652173913E-3</v>
      </c>
    </row>
    <row r="11" spans="1:3">
      <c r="A11" s="7" t="s">
        <v>2434</v>
      </c>
      <c r="B11" s="7">
        <f>COUNTIF('Issues and Comments'!C:C,"documentation*")</f>
        <v>34</v>
      </c>
      <c r="C11" s="10">
        <f t="shared" si="0"/>
        <v>4.619565217391304E-2</v>
      </c>
    </row>
    <row r="12" spans="1:3">
      <c r="A12" s="7" t="s">
        <v>2427</v>
      </c>
      <c r="B12" s="7">
        <f>SUM(B1:B11)</f>
        <v>736</v>
      </c>
      <c r="C12" s="10">
        <f t="shared" si="0"/>
        <v>1</v>
      </c>
    </row>
    <row r="13" spans="1:3">
      <c r="A13" s="7"/>
      <c r="B13" s="7"/>
    </row>
    <row r="14" spans="1:3">
      <c r="A14" s="7"/>
      <c r="B14" s="7"/>
    </row>
    <row r="15" spans="1:3">
      <c r="A15" s="5"/>
      <c r="B15" s="1"/>
    </row>
    <row r="16" spans="1:3">
      <c r="A16" s="5"/>
      <c r="B16" s="1"/>
    </row>
    <row r="17" spans="1:2">
      <c r="A17" s="5"/>
      <c r="B17" s="1"/>
    </row>
    <row r="18" spans="1:2">
      <c r="A18" s="5"/>
      <c r="B18" s="1"/>
    </row>
    <row r="19" spans="1:2">
      <c r="A19" s="5"/>
      <c r="B19" s="1"/>
    </row>
    <row r="20" spans="1:2">
      <c r="A20" s="5"/>
      <c r="B20" s="1"/>
    </row>
    <row r="21" spans="1:2">
      <c r="A21" s="5"/>
      <c r="B21" s="1"/>
    </row>
    <row r="22" spans="1:2">
      <c r="A22" s="5"/>
      <c r="B22" s="1"/>
    </row>
    <row r="23" spans="1:2">
      <c r="A23" s="5"/>
      <c r="B23" s="1"/>
    </row>
    <row r="24" spans="1:2">
      <c r="A24" s="5"/>
      <c r="B24" s="1"/>
    </row>
    <row r="25" spans="1:2">
      <c r="A25" s="5"/>
      <c r="B25" s="1"/>
    </row>
    <row r="26" spans="1:2">
      <c r="A26" s="5"/>
      <c r="B26" s="1"/>
    </row>
    <row r="27" spans="1:2">
      <c r="A27" s="5"/>
      <c r="B27" s="1"/>
    </row>
    <row r="28" spans="1:2">
      <c r="A28" s="5"/>
      <c r="B28" s="1"/>
    </row>
    <row r="29" spans="1:2">
      <c r="A29" s="5"/>
      <c r="B29" s="1"/>
    </row>
    <row r="30" spans="1:2">
      <c r="A30" s="5"/>
      <c r="B30" s="1"/>
    </row>
    <row r="31" spans="1:2">
      <c r="A31" s="5"/>
      <c r="B31" s="1"/>
    </row>
    <row r="32" spans="1:2">
      <c r="A32" s="5"/>
      <c r="B32" s="1"/>
    </row>
    <row r="33" spans="1:2">
      <c r="A33" s="5"/>
      <c r="B33" s="1"/>
    </row>
    <row r="34" spans="1:2">
      <c r="A34" s="5"/>
      <c r="B34" s="1"/>
    </row>
    <row r="35" spans="1:2">
      <c r="A35" s="5"/>
      <c r="B35" s="1"/>
    </row>
    <row r="36" spans="1:2">
      <c r="A36" s="5"/>
      <c r="B36" s="1"/>
    </row>
    <row r="37" spans="1:2">
      <c r="A37" s="5"/>
      <c r="B37" s="1"/>
    </row>
    <row r="38" spans="1:2">
      <c r="A38" s="5"/>
      <c r="B38" s="1"/>
    </row>
    <row r="39" spans="1:2">
      <c r="A39" s="5"/>
      <c r="B39" s="1"/>
    </row>
    <row r="40" spans="1:2">
      <c r="A40" s="5"/>
      <c r="B40" s="1"/>
    </row>
    <row r="41" spans="1:2">
      <c r="A41" s="5"/>
      <c r="B41" s="1"/>
    </row>
    <row r="42" spans="1:2">
      <c r="A42" s="5"/>
      <c r="B42" s="1"/>
    </row>
    <row r="43" spans="1:2">
      <c r="A43" s="5"/>
      <c r="B43" s="1"/>
    </row>
    <row r="44" spans="1:2">
      <c r="A44" s="5"/>
      <c r="B44" s="1"/>
    </row>
    <row r="45" spans="1:2">
      <c r="A45" s="5"/>
      <c r="B45" s="1"/>
    </row>
    <row r="46" spans="1:2">
      <c r="A46" s="5"/>
      <c r="B46" s="1"/>
    </row>
    <row r="47" spans="1:2">
      <c r="A47" s="5"/>
      <c r="B47" s="1"/>
    </row>
    <row r="48" spans="1:2">
      <c r="A48" s="5"/>
      <c r="B48" s="1"/>
    </row>
    <row r="49" spans="1:2">
      <c r="A49" s="5"/>
      <c r="B49" s="1"/>
    </row>
    <row r="50" spans="1:2">
      <c r="A50" s="5"/>
      <c r="B50" s="1"/>
    </row>
    <row r="51" spans="1:2">
      <c r="A51" s="5"/>
      <c r="B51" s="1"/>
    </row>
    <row r="52" spans="1:2">
      <c r="A52" s="5"/>
      <c r="B52" s="1"/>
    </row>
    <row r="53" spans="1:2">
      <c r="A53" s="5"/>
      <c r="B53" s="1"/>
    </row>
    <row r="54" spans="1:2">
      <c r="A54" s="5"/>
      <c r="B54" s="1"/>
    </row>
    <row r="55" spans="1:2">
      <c r="A55" s="5"/>
      <c r="B55" s="1"/>
    </row>
    <row r="56" spans="1:2">
      <c r="A56" s="5"/>
      <c r="B56" s="1"/>
    </row>
    <row r="57" spans="1:2">
      <c r="A57" s="5"/>
      <c r="B57" s="1"/>
    </row>
    <row r="58" spans="1:2">
      <c r="A58" s="5"/>
      <c r="B58" s="1"/>
    </row>
    <row r="59" spans="1:2">
      <c r="A59" s="5"/>
      <c r="B59" s="1"/>
    </row>
    <row r="60" spans="1:2">
      <c r="A60" s="5"/>
      <c r="B60" s="1"/>
    </row>
    <row r="61" spans="1:2">
      <c r="A61" s="5"/>
      <c r="B61" s="1"/>
    </row>
    <row r="62" spans="1:2">
      <c r="A62" s="5"/>
      <c r="B62" s="6"/>
    </row>
    <row r="63" spans="1:2">
      <c r="A63" s="5"/>
      <c r="B63" s="1"/>
    </row>
    <row r="64" spans="1:2">
      <c r="A64" s="5"/>
      <c r="B64" s="1"/>
    </row>
    <row r="65" spans="1:2">
      <c r="A65" s="5"/>
      <c r="B65" s="1"/>
    </row>
    <row r="66" spans="1:2">
      <c r="A66" s="5"/>
      <c r="B66" s="1"/>
    </row>
    <row r="67" spans="1:2">
      <c r="A67" s="5"/>
      <c r="B67" s="1"/>
    </row>
    <row r="68" spans="1:2">
      <c r="A68" s="5"/>
      <c r="B68" s="1"/>
    </row>
    <row r="69" spans="1:2">
      <c r="A69" s="5"/>
      <c r="B69" s="1"/>
    </row>
    <row r="70" spans="1:2">
      <c r="A70" s="5"/>
      <c r="B70" s="1"/>
    </row>
    <row r="71" spans="1:2">
      <c r="A71" s="5"/>
      <c r="B71" s="1"/>
    </row>
    <row r="72" spans="1:2">
      <c r="A72" s="5"/>
      <c r="B72" s="1"/>
    </row>
    <row r="73" spans="1:2">
      <c r="A73" s="5"/>
      <c r="B73" s="1"/>
    </row>
    <row r="74" spans="1:2">
      <c r="A74" s="5"/>
      <c r="B74" s="1"/>
    </row>
    <row r="75" spans="1:2">
      <c r="A75" s="5"/>
      <c r="B75" s="1"/>
    </row>
    <row r="76" spans="1:2">
      <c r="A76" s="5"/>
      <c r="B76" s="1"/>
    </row>
    <row r="77" spans="1:2">
      <c r="A77" s="5"/>
      <c r="B77" s="1"/>
    </row>
    <row r="78" spans="1:2">
      <c r="A78" s="5"/>
      <c r="B78" s="1"/>
    </row>
    <row r="79" spans="1:2">
      <c r="A79" s="5"/>
      <c r="B79" s="1"/>
    </row>
    <row r="80" spans="1:2">
      <c r="A80" s="5"/>
      <c r="B80" s="1"/>
    </row>
    <row r="81" spans="1:2">
      <c r="A81" s="5"/>
      <c r="B81" s="1"/>
    </row>
    <row r="82" spans="1:2">
      <c r="A82" s="5"/>
      <c r="B82" s="1"/>
    </row>
    <row r="83" spans="1:2">
      <c r="A83" s="5"/>
      <c r="B83" s="1"/>
    </row>
    <row r="84" spans="1:2">
      <c r="A84" s="5"/>
      <c r="B84" s="1"/>
    </row>
    <row r="85" spans="1:2">
      <c r="A85" s="5"/>
      <c r="B85" s="1"/>
    </row>
    <row r="86" spans="1:2">
      <c r="A86" s="5"/>
      <c r="B86" s="1"/>
    </row>
    <row r="87" spans="1:2">
      <c r="A87" s="5"/>
      <c r="B87" s="1"/>
    </row>
    <row r="88" spans="1:2">
      <c r="A88" s="5"/>
      <c r="B88" s="1"/>
    </row>
    <row r="89" spans="1:2">
      <c r="A89" s="5"/>
      <c r="B89" s="1"/>
    </row>
    <row r="90" spans="1:2">
      <c r="A90" s="5"/>
      <c r="B90" s="1"/>
    </row>
    <row r="91" spans="1:2">
      <c r="A91" s="5"/>
      <c r="B91" s="1"/>
    </row>
    <row r="92" spans="1:2">
      <c r="A92" s="5"/>
      <c r="B92" s="1"/>
    </row>
    <row r="93" spans="1:2">
      <c r="A93" s="5"/>
      <c r="B93" s="1"/>
    </row>
    <row r="94" spans="1:2">
      <c r="A94" s="5"/>
      <c r="B94" s="1"/>
    </row>
    <row r="95" spans="1:2">
      <c r="A95" s="5"/>
      <c r="B95" s="1"/>
    </row>
    <row r="96" spans="1:2">
      <c r="A96" s="5"/>
      <c r="B96" s="1"/>
    </row>
    <row r="97" spans="1:2">
      <c r="A97" s="5"/>
      <c r="B97" s="1"/>
    </row>
    <row r="98" spans="1:2">
      <c r="A98" s="5"/>
      <c r="B98" s="1"/>
    </row>
    <row r="99" spans="1:2">
      <c r="A99" s="5"/>
      <c r="B99" s="1"/>
    </row>
    <row r="100" spans="1:2">
      <c r="A100" s="5"/>
      <c r="B100" s="1"/>
    </row>
    <row r="101" spans="1:2">
      <c r="A101" s="5"/>
      <c r="B101" s="1"/>
    </row>
    <row r="102" spans="1:2">
      <c r="A102" s="5"/>
      <c r="B102" s="1"/>
    </row>
    <row r="103" spans="1:2">
      <c r="A103" s="5"/>
      <c r="B103" s="1"/>
    </row>
  </sheetData>
  <sortState ref="A2:B101">
    <sortCondition ref="A2:A10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39"/>
  <sheetViews>
    <sheetView workbookViewId="0">
      <selection activeCell="U31" sqref="U31"/>
    </sheetView>
  </sheetViews>
  <sheetFormatPr baseColWidth="10" defaultRowHeight="14" x14ac:dyDescent="0"/>
  <cols>
    <col min="1" max="1" width="29.6640625" customWidth="1"/>
    <col min="3" max="3" width="3.83203125" customWidth="1"/>
    <col min="4" max="4" width="3.6640625" customWidth="1"/>
    <col min="5" max="5" width="22.6640625" bestFit="1" customWidth="1"/>
    <col min="6" max="6" width="8.6640625" customWidth="1"/>
    <col min="7" max="7" width="9.1640625" customWidth="1"/>
    <col min="8" max="19" width="7" customWidth="1"/>
    <col min="20" max="20" width="8.6640625" bestFit="1" customWidth="1"/>
    <col min="21" max="21" width="7.6640625" customWidth="1"/>
    <col min="22" max="28" width="6" customWidth="1"/>
  </cols>
  <sheetData>
    <row r="1" spans="1:24" ht="28">
      <c r="A1" s="4" t="s">
        <v>2435</v>
      </c>
      <c r="B1" s="1" t="s">
        <v>5</v>
      </c>
    </row>
    <row r="2" spans="1:24">
      <c r="A2" s="5" t="s">
        <v>2418</v>
      </c>
      <c r="B2" s="5">
        <v>0</v>
      </c>
      <c r="E2" s="3" t="s">
        <v>2436</v>
      </c>
      <c r="F2" s="3" t="s">
        <v>2437</v>
      </c>
      <c r="G2" s="9" t="s">
        <v>2438</v>
      </c>
      <c r="H2" s="3" t="s">
        <v>2439</v>
      </c>
      <c r="I2" s="3" t="s">
        <v>2440</v>
      </c>
      <c r="J2" s="3" t="s">
        <v>2441</v>
      </c>
      <c r="K2" s="3" t="s">
        <v>2442</v>
      </c>
      <c r="L2" s="3" t="s">
        <v>2443</v>
      </c>
      <c r="M2" s="3" t="s">
        <v>2444</v>
      </c>
      <c r="N2" s="3" t="s">
        <v>2445</v>
      </c>
      <c r="O2" s="3" t="s">
        <v>2446</v>
      </c>
      <c r="P2" s="3" t="s">
        <v>2447</v>
      </c>
      <c r="Q2" s="3"/>
      <c r="R2" s="3"/>
      <c r="S2" s="7" t="s">
        <v>2421</v>
      </c>
      <c r="T2" s="7">
        <v>286</v>
      </c>
      <c r="U2" s="3"/>
      <c r="V2" s="3"/>
      <c r="W2" s="3"/>
      <c r="X2" s="3"/>
    </row>
    <row r="3" spans="1:24">
      <c r="A3" s="5" t="s">
        <v>2418</v>
      </c>
      <c r="B3" s="5">
        <v>0</v>
      </c>
      <c r="E3" s="7" t="s">
        <v>2421</v>
      </c>
      <c r="F3">
        <f>COUNTIFS(A:A,"extension",B:B,"&lt;11")</f>
        <v>224</v>
      </c>
      <c r="G3" s="11">
        <f>COUNTIFS(A:A,"extension",B:B,"&lt;21",B:B,"&gt;10")</f>
        <v>33</v>
      </c>
      <c r="H3">
        <f>COUNTIFS(A:A,"extension",B:B,"&lt;31",B:B,"&gt;20")</f>
        <v>12</v>
      </c>
      <c r="I3">
        <f>COUNTIFS(A:A,"extension",B:B,"&lt;41",B:B,"&gt;30")</f>
        <v>9</v>
      </c>
      <c r="J3">
        <f>COUNTIFS(A:A,"extension",B:B,"&lt;51",B:B,"&gt;40")</f>
        <v>2</v>
      </c>
      <c r="K3">
        <f>COUNTIFS(A:A,"extension",B:B,"&lt;61",B:B,"&gt;50")</f>
        <v>1</v>
      </c>
      <c r="L3">
        <f>COUNTIFS(A:A,"extension",B:B,"&lt;71",B:B,"&gt;60")</f>
        <v>2</v>
      </c>
      <c r="M3">
        <f>COUNTIFS(A:A,"extension",B:B,"&lt;81",B:B,"&gt;70")</f>
        <v>0</v>
      </c>
      <c r="N3">
        <f>COUNTIFS(A:A,"extension",B:B,"&lt;91",B:B,"&gt;80")</f>
        <v>0</v>
      </c>
      <c r="O3">
        <f>COUNTIFS(A:A,"extension",B:B,"&lt;101",B:B,"&gt;90")</f>
        <v>2</v>
      </c>
      <c r="P3">
        <f>COUNTIFS(A:A,"extension",B:B,"&gt;100")</f>
        <v>1</v>
      </c>
      <c r="Q3">
        <f>SUM(F3:P3)</f>
        <v>286</v>
      </c>
      <c r="S3" s="7" t="s">
        <v>2422</v>
      </c>
      <c r="T3" s="7">
        <v>146</v>
      </c>
    </row>
    <row r="4" spans="1:24">
      <c r="A4" s="5" t="s">
        <v>2418</v>
      </c>
      <c r="B4" s="5">
        <v>0</v>
      </c>
      <c r="E4" s="7" t="s">
        <v>2422</v>
      </c>
      <c r="F4">
        <f>COUNTIFS(A:A,"clarification",B:B,"&lt;11")</f>
        <v>133</v>
      </c>
      <c r="G4" s="11">
        <f>COUNTIFS(A:A,"clarification",B:B,"&lt;21",B:B,"&gt;10")</f>
        <v>11</v>
      </c>
      <c r="H4">
        <f>COUNTIFS(A:A,"clarification",B:B,"&lt;31",B:B,"&gt;20")</f>
        <v>1</v>
      </c>
      <c r="I4">
        <f>COUNTIFS(A:A,"clarification",B:B,"&lt;41",B:B,"&gt;30")</f>
        <v>0</v>
      </c>
      <c r="J4">
        <f>COUNTIFS(A:A,"clarification",B:B,"&lt;51",B:B,"&gt;40")</f>
        <v>0</v>
      </c>
      <c r="K4">
        <f>COUNTIFS(A:A,"clarification",B:B,"&lt;61",B:B,"&gt;50")</f>
        <v>0</v>
      </c>
      <c r="L4">
        <f>COUNTIFS(A:A,"clarification",B:B,"&lt;71",B:B,"&gt;60")</f>
        <v>0</v>
      </c>
      <c r="M4">
        <f>COUNTIFS(A:A,"clarification",B:B,"&lt;81",B:B,"&gt;70")</f>
        <v>0</v>
      </c>
      <c r="N4">
        <f>COUNTIFS(A:A,"clarification",B:B,"&lt;91",B:B,"&gt;80")</f>
        <v>0</v>
      </c>
      <c r="O4">
        <f>COUNTIFS(A:A,"clarification",B:B,"&lt;101",B:B,"&gt;90")</f>
        <v>0</v>
      </c>
      <c r="P4">
        <f>COUNTIFS(A:A,"clarification",B:B,"&gt;100")</f>
        <v>1</v>
      </c>
      <c r="Q4">
        <f t="shared" ref="Q4:Q13" si="0">SUM(F4:P4)</f>
        <v>146</v>
      </c>
      <c r="S4" s="7" t="s">
        <v>2423</v>
      </c>
      <c r="T4" s="7">
        <v>119</v>
      </c>
    </row>
    <row r="5" spans="1:24">
      <c r="A5" s="5" t="s">
        <v>2418</v>
      </c>
      <c r="B5" s="5">
        <v>0</v>
      </c>
      <c r="E5" s="7" t="s">
        <v>2423</v>
      </c>
      <c r="F5">
        <f>COUNTIFS(A:A,"modification",B:B,"&lt;11")</f>
        <v>102</v>
      </c>
      <c r="G5" s="11">
        <f>COUNTIFS(A:A,"modification",B:B,"&lt;21",B:B,"&gt;10")</f>
        <v>11</v>
      </c>
      <c r="H5">
        <f>COUNTIFS(A:A,"modification",B:B,"&lt;31",B:B,"&gt;20")</f>
        <v>4</v>
      </c>
      <c r="I5">
        <f>COUNTIFS(A:A,"modification",B:B,"&lt;41",B:B,"&gt;30")</f>
        <v>2</v>
      </c>
      <c r="J5">
        <f>COUNTIFS(A:A,"modification",B:B,"&lt;51",B:B,"&gt;40")</f>
        <v>0</v>
      </c>
      <c r="K5">
        <f>COUNTIFS(A:A,"modification",B:B,"&lt;61",B:B,"&gt;50")</f>
        <v>0</v>
      </c>
      <c r="L5">
        <f>COUNTIFS(A:A,"modification",B:B,"&lt;71",B:B,"&gt;60")</f>
        <v>0</v>
      </c>
      <c r="M5">
        <f>COUNTIFS(A:A,"modification",B:B,"&lt;81",B:B,"&gt;70")</f>
        <v>0</v>
      </c>
      <c r="N5">
        <f>COUNTIFS(A:A,"modification",B:B,"&lt;91",B:B,"&gt;80")</f>
        <v>0</v>
      </c>
      <c r="O5">
        <f>COUNTIFS(A:A,"modification",B:B,"&lt;101",B:B,"&gt;90")</f>
        <v>0</v>
      </c>
      <c r="P5">
        <f>COUNTIFS(A:A,"modification",B:B,"&gt;100")</f>
        <v>0</v>
      </c>
      <c r="Q5">
        <f t="shared" si="0"/>
        <v>119</v>
      </c>
      <c r="S5" s="7" t="s">
        <v>2424</v>
      </c>
      <c r="T5" s="7">
        <v>76</v>
      </c>
    </row>
    <row r="6" spans="1:24">
      <c r="A6" s="5" t="s">
        <v>2418</v>
      </c>
      <c r="B6" s="5">
        <v>0</v>
      </c>
      <c r="E6" s="7" t="s">
        <v>2424</v>
      </c>
      <c r="F6">
        <f t="shared" ref="F6:F13" si="1">COUNTIFS(A:A,"extension",B:B,"&lt;11")</f>
        <v>224</v>
      </c>
      <c r="G6" s="11">
        <f t="shared" ref="G6:G13" si="2">COUNTIFS(A:A,"extension",B:B,"&lt;21",B:B,"&gt;10")</f>
        <v>33</v>
      </c>
      <c r="H6">
        <f t="shared" ref="H6:H13" si="3">COUNTIFS(A:A,"extension",B:B,"&lt;31",B:B,"&gt;20")</f>
        <v>12</v>
      </c>
      <c r="I6">
        <f t="shared" ref="I6:I13" si="4">COUNTIFS(A:A,"extension",B:B,"&lt;41",B:B,"&gt;30")</f>
        <v>9</v>
      </c>
      <c r="J6">
        <f t="shared" ref="J6:J13" si="5">COUNTIFS(A:A,"extension",B:B,"&lt;51",B:B,"&gt;40")</f>
        <v>2</v>
      </c>
      <c r="K6">
        <f t="shared" ref="K6:K13" si="6">COUNTIFS(A:A,"extension",B:B,"&lt;61",B:B,"&gt;50")</f>
        <v>1</v>
      </c>
      <c r="L6">
        <f t="shared" ref="L6:L13" si="7">COUNTIFS(A:A,"extension",B:B,"&lt;71",B:B,"&gt;60")</f>
        <v>2</v>
      </c>
      <c r="M6">
        <f t="shared" ref="M6:M13" si="8">COUNTIFS(A:A,"extension",B:B,"&lt;81",B:B,"&gt;70")</f>
        <v>0</v>
      </c>
      <c r="N6">
        <f t="shared" ref="N6:N13" si="9">COUNTIFS(A:A,"extension",B:B,"&lt;91",B:B,"&gt;80")</f>
        <v>0</v>
      </c>
      <c r="O6">
        <f t="shared" ref="O6:O13" si="10">COUNTIFS(A:A,"extension",B:B,"&lt;101",B:B,"&gt;90")</f>
        <v>2</v>
      </c>
      <c r="P6">
        <f t="shared" ref="P6:P13" si="11">COUNTIFS(A:A,"extension",B:B,"&gt;100")</f>
        <v>1</v>
      </c>
      <c r="Q6">
        <f t="shared" si="0"/>
        <v>286</v>
      </c>
      <c r="S6" s="7" t="s">
        <v>2425</v>
      </c>
      <c r="T6" s="7">
        <v>18</v>
      </c>
    </row>
    <row r="7" spans="1:24">
      <c r="A7" s="5" t="s">
        <v>2418</v>
      </c>
      <c r="B7" s="5">
        <v>0</v>
      </c>
      <c r="E7" s="7" t="s">
        <v>2425</v>
      </c>
      <c r="F7">
        <f t="shared" si="1"/>
        <v>224</v>
      </c>
      <c r="G7" s="11">
        <f t="shared" si="2"/>
        <v>33</v>
      </c>
      <c r="H7">
        <f t="shared" si="3"/>
        <v>12</v>
      </c>
      <c r="I7">
        <f t="shared" si="4"/>
        <v>9</v>
      </c>
      <c r="J7">
        <f t="shared" si="5"/>
        <v>2</v>
      </c>
      <c r="K7">
        <f t="shared" si="6"/>
        <v>1</v>
      </c>
      <c r="L7">
        <f t="shared" si="7"/>
        <v>2</v>
      </c>
      <c r="M7">
        <f t="shared" si="8"/>
        <v>0</v>
      </c>
      <c r="N7">
        <f t="shared" si="9"/>
        <v>0</v>
      </c>
      <c r="O7">
        <f t="shared" si="10"/>
        <v>2</v>
      </c>
      <c r="P7">
        <f t="shared" si="11"/>
        <v>1</v>
      </c>
      <c r="Q7">
        <f t="shared" si="0"/>
        <v>286</v>
      </c>
      <c r="S7" s="7" t="s">
        <v>2426</v>
      </c>
      <c r="T7" s="7">
        <v>7</v>
      </c>
    </row>
    <row r="8" spans="1:24">
      <c r="A8" s="5" t="s">
        <v>2418</v>
      </c>
      <c r="B8" s="5">
        <v>0</v>
      </c>
      <c r="E8" s="7" t="s">
        <v>2426</v>
      </c>
      <c r="F8">
        <f t="shared" si="1"/>
        <v>224</v>
      </c>
      <c r="G8" s="11">
        <f t="shared" si="2"/>
        <v>33</v>
      </c>
      <c r="H8">
        <f t="shared" si="3"/>
        <v>12</v>
      </c>
      <c r="I8">
        <f t="shared" si="4"/>
        <v>9</v>
      </c>
      <c r="J8">
        <f t="shared" si="5"/>
        <v>2</v>
      </c>
      <c r="K8">
        <f t="shared" si="6"/>
        <v>1</v>
      </c>
      <c r="L8">
        <f t="shared" si="7"/>
        <v>2</v>
      </c>
      <c r="M8">
        <f t="shared" si="8"/>
        <v>0</v>
      </c>
      <c r="N8">
        <f t="shared" si="9"/>
        <v>0</v>
      </c>
      <c r="O8">
        <f t="shared" si="10"/>
        <v>2</v>
      </c>
      <c r="P8">
        <f t="shared" si="11"/>
        <v>1</v>
      </c>
      <c r="Q8">
        <f t="shared" si="0"/>
        <v>286</v>
      </c>
      <c r="S8" s="7" t="s">
        <v>2428</v>
      </c>
      <c r="T8" s="7">
        <v>19</v>
      </c>
    </row>
    <row r="9" spans="1:24">
      <c r="A9" s="5" t="s">
        <v>2418</v>
      </c>
      <c r="B9" s="5">
        <v>0</v>
      </c>
      <c r="E9" s="7" t="s">
        <v>2428</v>
      </c>
      <c r="F9">
        <f t="shared" si="1"/>
        <v>224</v>
      </c>
      <c r="G9" s="11">
        <f t="shared" si="2"/>
        <v>33</v>
      </c>
      <c r="H9">
        <f t="shared" si="3"/>
        <v>12</v>
      </c>
      <c r="I9">
        <f t="shared" si="4"/>
        <v>9</v>
      </c>
      <c r="J9">
        <f t="shared" si="5"/>
        <v>2</v>
      </c>
      <c r="K9">
        <f t="shared" si="6"/>
        <v>1</v>
      </c>
      <c r="L9">
        <f t="shared" si="7"/>
        <v>2</v>
      </c>
      <c r="M9">
        <f t="shared" si="8"/>
        <v>0</v>
      </c>
      <c r="N9">
        <f t="shared" si="9"/>
        <v>0</v>
      </c>
      <c r="O9">
        <f t="shared" si="10"/>
        <v>2</v>
      </c>
      <c r="P9">
        <f t="shared" si="11"/>
        <v>1</v>
      </c>
      <c r="Q9">
        <f t="shared" si="0"/>
        <v>286</v>
      </c>
      <c r="S9" s="7" t="s">
        <v>2429</v>
      </c>
      <c r="T9" s="7">
        <v>4</v>
      </c>
    </row>
    <row r="10" spans="1:24">
      <c r="A10" s="5" t="s">
        <v>2418</v>
      </c>
      <c r="B10" s="5">
        <v>0</v>
      </c>
      <c r="E10" s="7" t="s">
        <v>2429</v>
      </c>
      <c r="F10">
        <f t="shared" si="1"/>
        <v>224</v>
      </c>
      <c r="G10" s="11">
        <f t="shared" si="2"/>
        <v>33</v>
      </c>
      <c r="H10">
        <f t="shared" si="3"/>
        <v>12</v>
      </c>
      <c r="I10">
        <f t="shared" si="4"/>
        <v>9</v>
      </c>
      <c r="J10">
        <f t="shared" si="5"/>
        <v>2</v>
      </c>
      <c r="K10">
        <f t="shared" si="6"/>
        <v>1</v>
      </c>
      <c r="L10">
        <f t="shared" si="7"/>
        <v>2</v>
      </c>
      <c r="M10">
        <f t="shared" si="8"/>
        <v>0</v>
      </c>
      <c r="N10">
        <f t="shared" si="9"/>
        <v>0</v>
      </c>
      <c r="O10">
        <f t="shared" si="10"/>
        <v>2</v>
      </c>
      <c r="P10">
        <f t="shared" si="11"/>
        <v>1</v>
      </c>
      <c r="Q10">
        <f t="shared" si="0"/>
        <v>286</v>
      </c>
      <c r="S10" s="7" t="s">
        <v>2433</v>
      </c>
      <c r="T10" s="7">
        <v>26</v>
      </c>
    </row>
    <row r="11" spans="1:24">
      <c r="A11" s="5" t="s">
        <v>2418</v>
      </c>
      <c r="B11" s="5">
        <v>0</v>
      </c>
      <c r="E11" s="7" t="s">
        <v>2433</v>
      </c>
      <c r="F11">
        <f t="shared" si="1"/>
        <v>224</v>
      </c>
      <c r="G11" s="11">
        <f t="shared" si="2"/>
        <v>33</v>
      </c>
      <c r="H11">
        <f t="shared" si="3"/>
        <v>12</v>
      </c>
      <c r="I11">
        <f t="shared" si="4"/>
        <v>9</v>
      </c>
      <c r="J11">
        <f t="shared" si="5"/>
        <v>2</v>
      </c>
      <c r="K11">
        <f t="shared" si="6"/>
        <v>1</v>
      </c>
      <c r="L11">
        <f t="shared" si="7"/>
        <v>2</v>
      </c>
      <c r="M11">
        <f t="shared" si="8"/>
        <v>0</v>
      </c>
      <c r="N11">
        <f t="shared" si="9"/>
        <v>0</v>
      </c>
      <c r="O11">
        <f t="shared" si="10"/>
        <v>2</v>
      </c>
      <c r="P11">
        <f t="shared" si="11"/>
        <v>1</v>
      </c>
      <c r="Q11">
        <f t="shared" si="0"/>
        <v>286</v>
      </c>
      <c r="S11" s="7" t="s">
        <v>2431</v>
      </c>
      <c r="T11" s="7">
        <v>1</v>
      </c>
    </row>
    <row r="12" spans="1:24">
      <c r="A12" s="5" t="s">
        <v>2418</v>
      </c>
      <c r="B12" s="5">
        <v>0</v>
      </c>
      <c r="E12" s="7" t="s">
        <v>2431</v>
      </c>
      <c r="F12">
        <f t="shared" si="1"/>
        <v>224</v>
      </c>
      <c r="G12" s="11">
        <f t="shared" si="2"/>
        <v>33</v>
      </c>
      <c r="H12">
        <f t="shared" si="3"/>
        <v>12</v>
      </c>
      <c r="I12">
        <f t="shared" si="4"/>
        <v>9</v>
      </c>
      <c r="J12">
        <f t="shared" si="5"/>
        <v>2</v>
      </c>
      <c r="K12">
        <f t="shared" si="6"/>
        <v>1</v>
      </c>
      <c r="L12">
        <f t="shared" si="7"/>
        <v>2</v>
      </c>
      <c r="M12">
        <f t="shared" si="8"/>
        <v>0</v>
      </c>
      <c r="N12">
        <f t="shared" si="9"/>
        <v>0</v>
      </c>
      <c r="O12">
        <f t="shared" si="10"/>
        <v>2</v>
      </c>
      <c r="P12">
        <f t="shared" si="11"/>
        <v>1</v>
      </c>
      <c r="Q12">
        <f t="shared" si="0"/>
        <v>286</v>
      </c>
      <c r="S12" s="7" t="s">
        <v>2434</v>
      </c>
      <c r="T12" s="7">
        <v>34</v>
      </c>
    </row>
    <row r="13" spans="1:24">
      <c r="A13" s="5" t="s">
        <v>2418</v>
      </c>
      <c r="B13" s="5">
        <v>0</v>
      </c>
      <c r="E13" s="7" t="s">
        <v>2434</v>
      </c>
      <c r="F13">
        <f t="shared" si="1"/>
        <v>224</v>
      </c>
      <c r="G13" s="11">
        <f t="shared" si="2"/>
        <v>33</v>
      </c>
      <c r="H13">
        <f t="shared" si="3"/>
        <v>12</v>
      </c>
      <c r="I13">
        <f t="shared" si="4"/>
        <v>9</v>
      </c>
      <c r="J13">
        <f t="shared" si="5"/>
        <v>2</v>
      </c>
      <c r="K13">
        <f t="shared" si="6"/>
        <v>1</v>
      </c>
      <c r="L13">
        <f t="shared" si="7"/>
        <v>2</v>
      </c>
      <c r="M13">
        <f t="shared" si="8"/>
        <v>0</v>
      </c>
      <c r="N13">
        <f t="shared" si="9"/>
        <v>0</v>
      </c>
      <c r="O13">
        <f t="shared" si="10"/>
        <v>2</v>
      </c>
      <c r="P13">
        <f t="shared" si="11"/>
        <v>1</v>
      </c>
      <c r="Q13">
        <f t="shared" si="0"/>
        <v>286</v>
      </c>
    </row>
    <row r="14" spans="1:24">
      <c r="A14" s="5" t="s">
        <v>2418</v>
      </c>
      <c r="B14" s="5">
        <v>0</v>
      </c>
    </row>
    <row r="15" spans="1:24">
      <c r="A15" s="5" t="s">
        <v>2418</v>
      </c>
      <c r="B15" s="5">
        <v>0</v>
      </c>
    </row>
    <row r="16" spans="1:24">
      <c r="A16" s="5" t="s">
        <v>2418</v>
      </c>
      <c r="B16" s="5">
        <v>0</v>
      </c>
      <c r="E16" s="3" t="s">
        <v>2436</v>
      </c>
      <c r="F16" t="s">
        <v>2448</v>
      </c>
      <c r="G16" s="9" t="s">
        <v>2449</v>
      </c>
      <c r="H16" s="9" t="s">
        <v>2450</v>
      </c>
      <c r="I16" s="9" t="s">
        <v>2451</v>
      </c>
      <c r="J16" s="9" t="s">
        <v>2452</v>
      </c>
      <c r="K16" s="9" t="s">
        <v>2453</v>
      </c>
      <c r="L16" s="9" t="s">
        <v>2454</v>
      </c>
      <c r="M16" s="9" t="s">
        <v>2455</v>
      </c>
      <c r="N16" s="9" t="s">
        <v>2456</v>
      </c>
      <c r="O16" s="9"/>
      <c r="P16" s="9"/>
    </row>
    <row r="17" spans="1:21">
      <c r="A17" s="5" t="s">
        <v>2418</v>
      </c>
      <c r="B17" s="5">
        <v>0</v>
      </c>
      <c r="E17" s="7" t="s">
        <v>2421</v>
      </c>
      <c r="F17">
        <f>COUNTIFS(A:A,"extension",B:B,"&lt;6")</f>
        <v>183</v>
      </c>
      <c r="G17" s="11">
        <f>COUNTIFS(A:A,"extension",B:B,"&gt;5",B:B,"&lt;11")</f>
        <v>41</v>
      </c>
      <c r="H17" s="11">
        <f>COUNTIFS(A:A,"extension",B:B,"&gt;10",B:B,"&lt;16")</f>
        <v>15</v>
      </c>
      <c r="I17">
        <f>COUNTIFS(A:A,"extension",B:B,"&gt;15",B:B,"&lt;21")</f>
        <v>18</v>
      </c>
      <c r="J17">
        <f>COUNTIFS(A:A,"extension",B:B,"&gt;20",B:B,"&lt;26")</f>
        <v>7</v>
      </c>
      <c r="K17">
        <f>COUNTIFS(A:A,"extension",B:B,"&gt;25",B:B,"&lt;31")</f>
        <v>5</v>
      </c>
      <c r="L17">
        <f>COUNTIFS(A:A,"extension",B:B,"&gt;30",B:B,"&lt;36")</f>
        <v>6</v>
      </c>
      <c r="M17">
        <f>COUNTIFS(A:A,"extension",B:B,"&gt;35",B:B,"&lt;41")</f>
        <v>3</v>
      </c>
      <c r="N17">
        <f>COUNTIFS(A:A,"extension",B:B,"&gt;40")</f>
        <v>8</v>
      </c>
      <c r="P17">
        <f>COUNTIFS(A:A,"extension",B:B,"0")</f>
        <v>67</v>
      </c>
      <c r="Q17">
        <f>COUNTIFS(A:A,"extension",B:B,"1")</f>
        <v>43</v>
      </c>
      <c r="S17" s="7" t="s">
        <v>2421</v>
      </c>
      <c r="T17" s="11">
        <v>67</v>
      </c>
      <c r="U17" s="10">
        <f>T17/T2</f>
        <v>0.23426573426573427</v>
      </c>
    </row>
    <row r="18" spans="1:21">
      <c r="A18" s="5" t="s">
        <v>2418</v>
      </c>
      <c r="B18" s="5">
        <v>0</v>
      </c>
      <c r="E18" s="7" t="s">
        <v>2422</v>
      </c>
      <c r="F18">
        <f>COUNTIFS(A:A,"clarification",B:B,"&lt;6")</f>
        <v>112</v>
      </c>
      <c r="G18" s="11">
        <f>COUNTIFS(A:A,"clarification",B:B,"&gt;5",B:B,"&lt;11")</f>
        <v>21</v>
      </c>
      <c r="H18" s="11">
        <f>COUNTIFS(A:A,"clarification",B:B,"&gt;10",B:B,"&lt;16")</f>
        <v>8</v>
      </c>
      <c r="I18">
        <f>COUNTIFS(A:A,"clarification",B:B,"&gt;15",B:B,"&lt;21")</f>
        <v>3</v>
      </c>
      <c r="J18">
        <f>COUNTIFS(A:A,"clarification",B:B,"&gt;20",B:B,"&lt;26")</f>
        <v>0</v>
      </c>
      <c r="K18">
        <f>COUNTIFS(A:A,"clarification",B:B,"&gt;25",B:B,"&lt;31")</f>
        <v>1</v>
      </c>
      <c r="L18">
        <f>COUNTIFS(A:A,"clarification",B:B,"&gt;30",B:B,"&lt;36")</f>
        <v>0</v>
      </c>
      <c r="M18">
        <f>COUNTIFS(A:A,"clarification",B:B,"&gt;35",B:B,"&lt;41")</f>
        <v>0</v>
      </c>
      <c r="N18">
        <f>COUNTIFS(A:A,"clarification",B:B,"&gt;40")</f>
        <v>1</v>
      </c>
      <c r="P18">
        <f>COUNTIFS(A:A,"clarification",B:B,"0")</f>
        <v>47</v>
      </c>
      <c r="Q18">
        <f>COUNTIFS(A:A,"clarification",B:B,"1")</f>
        <v>16</v>
      </c>
      <c r="S18" s="7" t="s">
        <v>2422</v>
      </c>
      <c r="T18">
        <v>47</v>
      </c>
      <c r="U18" s="10">
        <f t="shared" ref="U18:U27" si="12">T18/T3</f>
        <v>0.32191780821917809</v>
      </c>
    </row>
    <row r="19" spans="1:21">
      <c r="A19" s="5" t="s">
        <v>2418</v>
      </c>
      <c r="B19" s="5">
        <v>0</v>
      </c>
      <c r="E19" s="7" t="s">
        <v>2423</v>
      </c>
      <c r="F19">
        <f>COUNTIFS(A:A,"modification",B:B,"&lt;6")</f>
        <v>82</v>
      </c>
      <c r="G19" s="11">
        <f>COUNTIFS(A:A,"modification",B:B,"&gt;5",B:B,"&lt;11")</f>
        <v>20</v>
      </c>
      <c r="H19" s="11">
        <f>COUNTIFS(A:A,"modification",B:B,"&gt;10",B:B,"&lt;16")</f>
        <v>8</v>
      </c>
      <c r="I19">
        <f>COUNTIFS(A:A,"modification",B:B,"&gt;15",B:B,"&lt;21")</f>
        <v>3</v>
      </c>
      <c r="J19">
        <f>COUNTIFS(A:A,"modification",B:B,"&gt;20",B:B,"&lt;26")</f>
        <v>1</v>
      </c>
      <c r="K19">
        <f>COUNTIFS(A:A,"modification",B:B,"&gt;25",B:B,"&lt;31")</f>
        <v>3</v>
      </c>
      <c r="L19">
        <f>COUNTIFS(A:A,"modification",B:B,"&gt;30",B:B,"&lt;36")</f>
        <v>1</v>
      </c>
      <c r="M19">
        <f>COUNTIFS(A:A,"modification",B:B,"&gt;35",B:B,"&lt;41")</f>
        <v>1</v>
      </c>
      <c r="N19">
        <f>COUNTIFS(A:A,"modification",B:B,"&gt;40")</f>
        <v>0</v>
      </c>
      <c r="P19">
        <f>COUNTIFS(A:A,"modification",B:B,"0")</f>
        <v>29</v>
      </c>
      <c r="Q19">
        <f>COUNTIFS(A:A,"modification",B:B,"1")</f>
        <v>23</v>
      </c>
      <c r="S19" s="7" t="s">
        <v>2423</v>
      </c>
      <c r="T19">
        <v>29</v>
      </c>
      <c r="U19" s="10">
        <f t="shared" si="12"/>
        <v>0.24369747899159663</v>
      </c>
    </row>
    <row r="20" spans="1:21">
      <c r="A20" s="5" t="s">
        <v>2418</v>
      </c>
      <c r="B20" s="5">
        <v>0</v>
      </c>
      <c r="E20" s="7" t="s">
        <v>2424</v>
      </c>
      <c r="F20">
        <f>COUNTIFS(A:A,"fix",B:B,"&lt;6")</f>
        <v>67</v>
      </c>
      <c r="G20" s="11">
        <f>COUNTIFS(A:A,"fix",B:B,"&gt;5",B:B,"&lt;11")</f>
        <v>7</v>
      </c>
      <c r="H20" s="11">
        <f>COUNTIFS(A:A,"fix",B:B,"&gt;10",B:B,"&lt;16")</f>
        <v>1</v>
      </c>
      <c r="I20">
        <f>COUNTIFS(A:A,"fix",B:B,"&gt;15",B:B,"&lt;21")</f>
        <v>0</v>
      </c>
      <c r="J20">
        <f>COUNTIFS(A:A,"fix",B:B,"&gt;20",B:B,"&lt;26")</f>
        <v>0</v>
      </c>
      <c r="K20">
        <f>COUNTIFS(A:A,"fix",B:B,"&gt;25",B:B,"&lt;31")</f>
        <v>0</v>
      </c>
      <c r="L20">
        <f>COUNTIFS(A:A,"fix",B:B,"&gt;30",B:B,"&lt;36")</f>
        <v>1</v>
      </c>
      <c r="M20">
        <f>COUNTIFS(A:A,"fix",B:B,"&gt;35",B:B,"&lt;41")</f>
        <v>0</v>
      </c>
      <c r="N20">
        <f>COUNTIFS(A:A,"fix",B:B,"&gt;40")</f>
        <v>0</v>
      </c>
      <c r="P20">
        <f>COUNTIFS(A:A,"fix",B:B,"0")</f>
        <v>33</v>
      </c>
      <c r="Q20">
        <f>COUNTIFS(A:A,"fix",B:B,"1")</f>
        <v>10</v>
      </c>
      <c r="S20" s="7" t="s">
        <v>2424</v>
      </c>
      <c r="T20">
        <v>33</v>
      </c>
      <c r="U20" s="10">
        <f t="shared" si="12"/>
        <v>0.43421052631578949</v>
      </c>
    </row>
    <row r="21" spans="1:21">
      <c r="A21" s="5" t="s">
        <v>2418</v>
      </c>
      <c r="B21" s="5">
        <v>0</v>
      </c>
      <c r="E21" s="7" t="s">
        <v>2425</v>
      </c>
      <c r="F21">
        <f>COUNTIFS(A:A,"use by consumers",B:B,"&lt;6")</f>
        <v>12</v>
      </c>
      <c r="G21" s="11">
        <f>COUNTIFS(A:A,"use by consumers",B:B,"&gt;5",B:B,"&lt;11")</f>
        <v>5</v>
      </c>
      <c r="H21" s="11">
        <f>COUNTIFS(A:A,"use by consumers",B:B,"&gt;10",B:B,"&lt;16")</f>
        <v>0</v>
      </c>
      <c r="I21">
        <f>COUNTIFS(A:A,"use by consumers",B:B,"&gt;15",B:B,"&lt;21")</f>
        <v>1</v>
      </c>
      <c r="J21">
        <f>COUNTIFS(A:A,"use by consumers",B:B,"&gt;20",B:B,"&lt;26")</f>
        <v>0</v>
      </c>
      <c r="K21">
        <f>COUNTIFS(A:A,"use by consumers",B:B,"&gt;25",B:B,"&lt;31")</f>
        <v>0</v>
      </c>
      <c r="L21">
        <f>COUNTIFS(A:A,"use by consumers",B:B,"&gt;30",B:B,"&lt;36")</f>
        <v>0</v>
      </c>
      <c r="M21">
        <f>COUNTIFS(A:A,"use by consumers",B:B,"&gt;35",B:B,"&lt;41")</f>
        <v>0</v>
      </c>
      <c r="N21">
        <f>COUNTIFS(A:A,"use by consumers",B:B,"&gt;40")</f>
        <v>0</v>
      </c>
      <c r="P21">
        <f>COUNTIFS(A:A,"use by consumers",B:B,"0")</f>
        <v>3</v>
      </c>
      <c r="Q21">
        <f>COUNTIFS(A:A,"use by consumers",B:B,"1")</f>
        <v>2</v>
      </c>
      <c r="S21" s="7" t="s">
        <v>2425</v>
      </c>
      <c r="T21">
        <v>3</v>
      </c>
      <c r="U21" s="10">
        <f t="shared" si="12"/>
        <v>0.16666666666666666</v>
      </c>
    </row>
    <row r="22" spans="1:21">
      <c r="A22" s="5" t="s">
        <v>2418</v>
      </c>
      <c r="B22" s="5">
        <v>0</v>
      </c>
      <c r="E22" s="7" t="s">
        <v>2426</v>
      </c>
      <c r="F22">
        <f>COUNTIFS(A:A,"off topic",B:B,"&lt;6")</f>
        <v>5</v>
      </c>
      <c r="G22" s="11">
        <f>COUNTIFS(A:A,"off topic",B:B,"&gt;5",B:B,"&lt;11")</f>
        <v>1</v>
      </c>
      <c r="H22" s="11">
        <f>COUNTIFS(A:A,"off topic",B:B,"&gt;10",B:B,"&lt;16")</f>
        <v>0</v>
      </c>
      <c r="I22">
        <f>COUNTIFS(A:A,"off topic",B:B,"&gt;15",B:B,"&lt;21")</f>
        <v>0</v>
      </c>
      <c r="J22">
        <f>COUNTIFS(A:A,"off topic",B:B,"&gt;20",B:B,"&lt;26")</f>
        <v>1</v>
      </c>
      <c r="K22">
        <f>COUNTIFS(A:A,"off topic",B:B,"&gt;25",B:B,"&lt;31")</f>
        <v>0</v>
      </c>
      <c r="L22">
        <f>COUNTIFS(A:A,"off topic",B:B,"&gt;30",B:B,"&lt;36")</f>
        <v>0</v>
      </c>
      <c r="M22">
        <f>COUNTIFS(A:A,"off topic",B:B,"&gt;35",B:B,"&lt;41")</f>
        <v>0</v>
      </c>
      <c r="N22">
        <f>COUNTIFS(A:A,"off topic",B:B,"&gt;40")</f>
        <v>0</v>
      </c>
      <c r="P22">
        <f>COUNTIFS(A:A,"off topic",B:B,"0")</f>
        <v>3</v>
      </c>
      <c r="Q22">
        <f>COUNTIFS(A:A,"off topic",B:B,"1")</f>
        <v>1</v>
      </c>
      <c r="S22" s="7" t="s">
        <v>2426</v>
      </c>
      <c r="T22">
        <v>3</v>
      </c>
      <c r="U22" s="10">
        <f t="shared" si="12"/>
        <v>0.42857142857142855</v>
      </c>
    </row>
    <row r="23" spans="1:21">
      <c r="A23" s="5" t="s">
        <v>2418</v>
      </c>
      <c r="B23" s="5">
        <v>0</v>
      </c>
      <c r="E23" s="7" t="s">
        <v>2428</v>
      </c>
      <c r="F23">
        <f>COUNTIFS(A:A,"schema.org website",B:B,"&lt;6")</f>
        <v>13</v>
      </c>
      <c r="G23" s="11">
        <f>COUNTIFS(A:A,"schema.org website",B:B,"&gt;5",B:B,"&lt;11")</f>
        <v>4</v>
      </c>
      <c r="H23" s="11">
        <f>COUNTIFS(A:A,"schema.org website",B:B,"&gt;10",B:B,"&lt;16")</f>
        <v>2</v>
      </c>
      <c r="I23">
        <f>COUNTIFS(A:A,"schema.org website",B:B,"&gt;15",B:B,"&lt;21")</f>
        <v>0</v>
      </c>
      <c r="J23">
        <f>COUNTIFS(A:A,"schema.org website",B:B,"&gt;20",B:B,"&lt;26")</f>
        <v>0</v>
      </c>
      <c r="K23">
        <f>COUNTIFS(A:A,"schema.org website",B:B,"&gt;25",B:B,"&lt;31")</f>
        <v>0</v>
      </c>
      <c r="L23">
        <f>COUNTIFS(A:A,"schema.org website",B:B,"&gt;30",B:B,"&lt;36")</f>
        <v>0</v>
      </c>
      <c r="M23">
        <f>COUNTIFS(A:A,"schema.org website",B:B,"&gt;35",B:B,"&lt;41")</f>
        <v>0</v>
      </c>
      <c r="N23">
        <f>COUNTIFS(A:A,"schema.org website",B:B,"&gt;40")</f>
        <v>0</v>
      </c>
      <c r="P23">
        <f>COUNTIFS(A:A,"schema.org website",B:B,"0")</f>
        <v>3</v>
      </c>
      <c r="Q23">
        <f>COUNTIFS(A:A,"schema.org website",B:B,"1")</f>
        <v>3</v>
      </c>
      <c r="S23" s="7" t="s">
        <v>2428</v>
      </c>
      <c r="T23">
        <v>3</v>
      </c>
      <c r="U23" s="10">
        <f t="shared" si="12"/>
        <v>0.15789473684210525</v>
      </c>
    </row>
    <row r="24" spans="1:21">
      <c r="A24" s="5" t="s">
        <v>2418</v>
      </c>
      <c r="B24" s="5">
        <v>0</v>
      </c>
      <c r="E24" s="7" t="s">
        <v>2429</v>
      </c>
      <c r="F24">
        <f>COUNTIFS(A:A,"github use",B:B,"&lt;6")</f>
        <v>4</v>
      </c>
      <c r="G24" s="11">
        <f>COUNTIFS(A:A,"github use",B:B,"&gt;5",B:B,"&lt;11")</f>
        <v>0</v>
      </c>
      <c r="H24" s="11">
        <f>COUNTIFS(A:A,"github use",B:B,"&gt;10",B:B,"&lt;16")</f>
        <v>0</v>
      </c>
      <c r="I24">
        <f>COUNTIFS(A:A,"github use",B:B,"&gt;15",B:B,"&lt;21")</f>
        <v>0</v>
      </c>
      <c r="J24">
        <f>COUNTIFS(A:A,"github use",B:B,"&gt;20",B:B,"&lt;26")</f>
        <v>0</v>
      </c>
      <c r="K24">
        <f>COUNTIFS(A:A,"github use",B:B,"&gt;25",B:B,"&lt;31")</f>
        <v>0</v>
      </c>
      <c r="L24">
        <f>COUNTIFS(A:A,"github use",B:B,"&gt;30",B:B,"&lt;36")</f>
        <v>0</v>
      </c>
      <c r="M24">
        <f>COUNTIFS(A:A,"github use",B:B,"&gt;35",B:B,"&lt;41")</f>
        <v>0</v>
      </c>
      <c r="N24">
        <f>COUNTIFS(A:A,"github use",B:B,"&gt;40")</f>
        <v>0</v>
      </c>
      <c r="P24">
        <f>COUNTIFS(A:A,"github use",B:B,"0")</f>
        <v>3</v>
      </c>
      <c r="Q24">
        <f>COUNTIFS(A:A,"github use",B:B,"1")</f>
        <v>0</v>
      </c>
      <c r="S24" s="7" t="s">
        <v>2429</v>
      </c>
      <c r="T24">
        <v>3</v>
      </c>
      <c r="U24" s="10">
        <f t="shared" si="12"/>
        <v>0.75</v>
      </c>
    </row>
    <row r="25" spans="1:21">
      <c r="A25" s="5" t="s">
        <v>2418</v>
      </c>
      <c r="B25" s="5">
        <v>0</v>
      </c>
      <c r="E25" s="7" t="s">
        <v>2433</v>
      </c>
      <c r="F25">
        <f>COUNTIFS(A:A,"organisation",B:B,"&lt;6")</f>
        <v>24</v>
      </c>
      <c r="G25" s="11">
        <f>COUNTIFS(A:A,"organisation",B:B,"&gt;5",B:B,"&lt;11")</f>
        <v>1</v>
      </c>
      <c r="H25" s="11">
        <f>COUNTIFS(A:A,"organisation",B:B,"&gt;10",B:B,"&lt;16")</f>
        <v>0</v>
      </c>
      <c r="I25">
        <f>COUNTIFS(A:A,"organisation",B:B,"&gt;15",B:B,"&lt;21")</f>
        <v>0</v>
      </c>
      <c r="J25">
        <f>COUNTIFS(A:A,"organisation",B:B,"&gt;20",B:B,"&lt;26")</f>
        <v>1</v>
      </c>
      <c r="K25">
        <f>COUNTIFS(A:A,"organisation",B:B,"&gt;25",B:B,"&lt;31")</f>
        <v>0</v>
      </c>
      <c r="L25">
        <f>COUNTIFS(A:A,"organisation",B:B,"&gt;30",B:B,"&lt;36")</f>
        <v>0</v>
      </c>
      <c r="M25">
        <f>COUNTIFS(A:A,"organisation",B:B,"&gt;35",B:B,"&lt;41")</f>
        <v>0</v>
      </c>
      <c r="N25">
        <f>COUNTIFS(A:A,"organisation",B:B,"&gt;40")</f>
        <v>0</v>
      </c>
      <c r="P25">
        <f>COUNTIFS(A:A,"organisation",B:B,"0")</f>
        <v>5</v>
      </c>
      <c r="Q25">
        <f>COUNTIFS(A:A,"organisation",B:B,"1")</f>
        <v>7</v>
      </c>
      <c r="S25" s="7" t="s">
        <v>2433</v>
      </c>
      <c r="T25">
        <v>5</v>
      </c>
      <c r="U25" s="10">
        <f t="shared" si="12"/>
        <v>0.19230769230769232</v>
      </c>
    </row>
    <row r="26" spans="1:21">
      <c r="A26" s="5" t="s">
        <v>2418</v>
      </c>
      <c r="B26" s="5">
        <v>0</v>
      </c>
      <c r="E26" s="7" t="s">
        <v>2431</v>
      </c>
      <c r="F26">
        <f>COUNTIFS(A:A,"investigate technology",B:B,"&lt;6")</f>
        <v>0</v>
      </c>
      <c r="G26" s="11">
        <f>COUNTIFS(A:A,"investigate technology",B:B,"&gt;5",B:B,"&lt;11")</f>
        <v>1</v>
      </c>
      <c r="H26" s="11">
        <f>COUNTIFS(A:A,"investigate technology",B:B,"&gt;10",B:B,"&lt;16")</f>
        <v>0</v>
      </c>
      <c r="I26">
        <f>COUNTIFS(A:A,"investigate technology",B:B,"&gt;15",B:B,"&lt;21")</f>
        <v>0</v>
      </c>
      <c r="J26">
        <f>COUNTIFS(A:A,"investigate technology",B:B,"&gt;20",B:B,"&lt;26")</f>
        <v>0</v>
      </c>
      <c r="K26">
        <f>COUNTIFS(A:A,"investigate technology",B:B,"&gt;25",B:B,"&lt;31")</f>
        <v>0</v>
      </c>
      <c r="L26">
        <f>COUNTIFS(A:A,"investigate technology",B:B,"&gt;30",B:B,"&lt;36")</f>
        <v>0</v>
      </c>
      <c r="M26">
        <f>COUNTIFS(A:A,"investigate technology",B:B,"&gt;35",B:B,"&lt;41")</f>
        <v>0</v>
      </c>
      <c r="N26">
        <f>COUNTIFS(A:A,"investigate technology",B:B,"&gt;40")</f>
        <v>0</v>
      </c>
      <c r="P26">
        <f>COUNTIFS(A:A,"investigate technology",B:B,"0")</f>
        <v>0</v>
      </c>
      <c r="Q26">
        <f>COUNTIFS(A:A,"investigate technology",B:B,"1")</f>
        <v>0</v>
      </c>
      <c r="S26" s="7" t="s">
        <v>2431</v>
      </c>
      <c r="T26">
        <v>0</v>
      </c>
      <c r="U26" s="10">
        <f t="shared" si="12"/>
        <v>0</v>
      </c>
    </row>
    <row r="27" spans="1:21">
      <c r="A27" s="5" t="s">
        <v>2418</v>
      </c>
      <c r="B27" s="5">
        <v>0</v>
      </c>
      <c r="E27" s="7" t="s">
        <v>2434</v>
      </c>
      <c r="F27">
        <f>COUNTIFS(A:A,"documentation",B:B,"&lt;6")</f>
        <v>27</v>
      </c>
      <c r="G27" s="11">
        <f>COUNTIFS(A:A,"documentation",B:B,"&gt;5",B:B,"&lt;11")</f>
        <v>4</v>
      </c>
      <c r="H27" s="11">
        <f>COUNTIFS(A:A,"documentation",B:B,"&gt;10",B:B,"&lt;16")</f>
        <v>1</v>
      </c>
      <c r="I27">
        <f>COUNTIFS(A:A,"documentation",B:B,"&gt;15",B:B,"&lt;21")</f>
        <v>2</v>
      </c>
      <c r="J27">
        <f>COUNTIFS(A:A,"documentation",B:B,"&gt;20",B:B,"&lt;26")</f>
        <v>0</v>
      </c>
      <c r="K27">
        <f>COUNTIFS(A:A,"documentation",B:B,"&gt;25",B:B,"&lt;31")</f>
        <v>0</v>
      </c>
      <c r="L27">
        <f>COUNTIFS(A:A,"documentation",B:B,"&gt;30",B:B,"&lt;36")</f>
        <v>0</v>
      </c>
      <c r="M27">
        <f>COUNTIFS(A:A,"documentation",B:B,"&gt;35",B:B,"&lt;41")</f>
        <v>0</v>
      </c>
      <c r="N27">
        <f>COUNTIFS(A:A,"documentation",B:B,"&gt;40")</f>
        <v>0</v>
      </c>
      <c r="P27">
        <f>COUNTIFS(A:A,"documentation",B:B,"0")</f>
        <v>9</v>
      </c>
      <c r="Q27">
        <f>COUNTIFS(A:A,"documentation",B:B,"1")</f>
        <v>5</v>
      </c>
      <c r="S27" s="7" t="s">
        <v>2434</v>
      </c>
      <c r="T27">
        <v>9</v>
      </c>
      <c r="U27" s="10">
        <f t="shared" si="12"/>
        <v>0.26470588235294118</v>
      </c>
    </row>
    <row r="28" spans="1:21">
      <c r="A28" s="5" t="s">
        <v>2418</v>
      </c>
      <c r="B28" s="5">
        <v>0</v>
      </c>
    </row>
    <row r="29" spans="1:21">
      <c r="A29" s="5" t="s">
        <v>2418</v>
      </c>
      <c r="B29" s="5">
        <v>0</v>
      </c>
      <c r="E29" t="s">
        <v>2436</v>
      </c>
      <c r="F29" t="s">
        <v>2448</v>
      </c>
      <c r="G29" t="s">
        <v>2449</v>
      </c>
      <c r="H29" t="s">
        <v>2450</v>
      </c>
      <c r="I29" t="s">
        <v>2451</v>
      </c>
      <c r="J29" t="s">
        <v>2452</v>
      </c>
      <c r="K29" t="s">
        <v>2453</v>
      </c>
      <c r="L29" t="s">
        <v>2454</v>
      </c>
      <c r="M29" t="s">
        <v>2455</v>
      </c>
      <c r="N29" t="s">
        <v>2456</v>
      </c>
    </row>
    <row r="30" spans="1:21">
      <c r="A30" s="5" t="s">
        <v>2418</v>
      </c>
      <c r="B30" s="5">
        <v>0</v>
      </c>
      <c r="E30" t="s">
        <v>2421</v>
      </c>
      <c r="F30" s="10">
        <f>F17/286</f>
        <v>0.6398601398601399</v>
      </c>
      <c r="G30" s="10">
        <f t="shared" ref="G30:N30" si="13">G17/286</f>
        <v>0.14335664335664336</v>
      </c>
      <c r="H30" s="10">
        <f t="shared" si="13"/>
        <v>5.2447552447552448E-2</v>
      </c>
      <c r="I30" s="10">
        <f t="shared" si="13"/>
        <v>6.2937062937062943E-2</v>
      </c>
      <c r="J30" s="10">
        <f t="shared" si="13"/>
        <v>2.4475524475524476E-2</v>
      </c>
      <c r="K30" s="10">
        <f t="shared" si="13"/>
        <v>1.7482517482517484E-2</v>
      </c>
      <c r="L30" s="10">
        <f t="shared" si="13"/>
        <v>2.097902097902098E-2</v>
      </c>
      <c r="M30" s="10">
        <f t="shared" si="13"/>
        <v>1.048951048951049E-2</v>
      </c>
      <c r="N30" s="10">
        <f t="shared" si="13"/>
        <v>2.7972027972027972E-2</v>
      </c>
    </row>
    <row r="31" spans="1:21">
      <c r="A31" s="5" t="s">
        <v>2418</v>
      </c>
      <c r="B31" s="5">
        <v>0</v>
      </c>
      <c r="E31" t="s">
        <v>2422</v>
      </c>
      <c r="F31" s="10">
        <f>F18/146</f>
        <v>0.76712328767123283</v>
      </c>
      <c r="G31" s="10">
        <f t="shared" ref="G31:N31" si="14">G18/146</f>
        <v>0.14383561643835616</v>
      </c>
      <c r="H31" s="10">
        <f t="shared" si="14"/>
        <v>5.4794520547945202E-2</v>
      </c>
      <c r="I31" s="10">
        <f t="shared" si="14"/>
        <v>2.0547945205479451E-2</v>
      </c>
      <c r="J31" s="10">
        <f t="shared" si="14"/>
        <v>0</v>
      </c>
      <c r="K31" s="10">
        <f t="shared" si="14"/>
        <v>6.8493150684931503E-3</v>
      </c>
      <c r="L31" s="10">
        <f t="shared" si="14"/>
        <v>0</v>
      </c>
      <c r="M31" s="10">
        <f t="shared" si="14"/>
        <v>0</v>
      </c>
      <c r="N31" s="10">
        <f t="shared" si="14"/>
        <v>6.8493150684931503E-3</v>
      </c>
    </row>
    <row r="32" spans="1:21">
      <c r="A32" s="5" t="s">
        <v>2418</v>
      </c>
      <c r="B32" s="5">
        <v>0</v>
      </c>
      <c r="E32" t="s">
        <v>2423</v>
      </c>
      <c r="F32" s="10">
        <f>F19/119</f>
        <v>0.68907563025210083</v>
      </c>
      <c r="G32" s="10">
        <f t="shared" ref="G32:N32" si="15">G19/119</f>
        <v>0.16806722689075632</v>
      </c>
      <c r="H32" s="10">
        <f t="shared" si="15"/>
        <v>6.7226890756302518E-2</v>
      </c>
      <c r="I32" s="10">
        <f t="shared" si="15"/>
        <v>2.5210084033613446E-2</v>
      </c>
      <c r="J32" s="10">
        <f t="shared" si="15"/>
        <v>8.4033613445378148E-3</v>
      </c>
      <c r="K32" s="10">
        <f t="shared" si="15"/>
        <v>2.5210084033613446E-2</v>
      </c>
      <c r="L32" s="10">
        <f t="shared" si="15"/>
        <v>8.4033613445378148E-3</v>
      </c>
      <c r="M32" s="10">
        <f t="shared" si="15"/>
        <v>8.4033613445378148E-3</v>
      </c>
      <c r="N32" s="10">
        <f t="shared" si="15"/>
        <v>0</v>
      </c>
    </row>
    <row r="33" spans="1:14">
      <c r="A33" s="5" t="s">
        <v>2418</v>
      </c>
      <c r="B33" s="5">
        <v>0</v>
      </c>
      <c r="E33" t="s">
        <v>2424</v>
      </c>
      <c r="F33" s="10">
        <f>F20/76</f>
        <v>0.88157894736842102</v>
      </c>
      <c r="G33" s="10">
        <f t="shared" ref="G33:N33" si="16">G20/76</f>
        <v>9.2105263157894732E-2</v>
      </c>
      <c r="H33" s="10">
        <f t="shared" si="16"/>
        <v>1.3157894736842105E-2</v>
      </c>
      <c r="I33" s="10">
        <f t="shared" si="16"/>
        <v>0</v>
      </c>
      <c r="J33" s="10">
        <f t="shared" si="16"/>
        <v>0</v>
      </c>
      <c r="K33" s="10">
        <f t="shared" si="16"/>
        <v>0</v>
      </c>
      <c r="L33" s="10">
        <f t="shared" si="16"/>
        <v>1.3157894736842105E-2</v>
      </c>
      <c r="M33" s="10">
        <f t="shared" si="16"/>
        <v>0</v>
      </c>
      <c r="N33" s="10">
        <f t="shared" si="16"/>
        <v>0</v>
      </c>
    </row>
    <row r="34" spans="1:14">
      <c r="A34" s="5" t="s">
        <v>2418</v>
      </c>
      <c r="B34" s="5">
        <v>0</v>
      </c>
      <c r="E34" t="s">
        <v>2425</v>
      </c>
      <c r="F34" s="10">
        <f>F21/18</f>
        <v>0.66666666666666663</v>
      </c>
      <c r="G34" s="10">
        <f t="shared" ref="G34:N34" si="17">G21/18</f>
        <v>0.27777777777777779</v>
      </c>
      <c r="H34" s="10">
        <f t="shared" si="17"/>
        <v>0</v>
      </c>
      <c r="I34" s="10">
        <f t="shared" si="17"/>
        <v>5.5555555555555552E-2</v>
      </c>
      <c r="J34" s="10">
        <f t="shared" si="17"/>
        <v>0</v>
      </c>
      <c r="K34" s="10">
        <f t="shared" si="17"/>
        <v>0</v>
      </c>
      <c r="L34" s="10">
        <f t="shared" si="17"/>
        <v>0</v>
      </c>
      <c r="M34" s="10">
        <f t="shared" si="17"/>
        <v>0</v>
      </c>
      <c r="N34" s="10">
        <f t="shared" si="17"/>
        <v>0</v>
      </c>
    </row>
    <row r="35" spans="1:14">
      <c r="A35" s="5" t="s">
        <v>2418</v>
      </c>
      <c r="B35" s="5">
        <v>0</v>
      </c>
      <c r="E35" t="s">
        <v>2426</v>
      </c>
      <c r="F35" s="10">
        <f>F22/7</f>
        <v>0.7142857142857143</v>
      </c>
      <c r="G35" s="10">
        <f t="shared" ref="G35:N35" si="18">G22/7</f>
        <v>0.14285714285714285</v>
      </c>
      <c r="H35" s="10">
        <f t="shared" si="18"/>
        <v>0</v>
      </c>
      <c r="I35" s="10">
        <f t="shared" si="18"/>
        <v>0</v>
      </c>
      <c r="J35" s="10">
        <f t="shared" si="18"/>
        <v>0.14285714285714285</v>
      </c>
      <c r="K35" s="10">
        <f t="shared" si="18"/>
        <v>0</v>
      </c>
      <c r="L35" s="10">
        <f t="shared" si="18"/>
        <v>0</v>
      </c>
      <c r="M35" s="10">
        <f t="shared" si="18"/>
        <v>0</v>
      </c>
      <c r="N35" s="10">
        <f t="shared" si="18"/>
        <v>0</v>
      </c>
    </row>
    <row r="36" spans="1:14">
      <c r="A36" s="5" t="s">
        <v>2418</v>
      </c>
      <c r="B36" s="5">
        <v>0</v>
      </c>
      <c r="E36" t="s">
        <v>2428</v>
      </c>
      <c r="F36" s="10">
        <f>F23/19</f>
        <v>0.68421052631578949</v>
      </c>
      <c r="G36" s="10">
        <f t="shared" ref="G36:N36" si="19">G23/19</f>
        <v>0.21052631578947367</v>
      </c>
      <c r="H36" s="10">
        <f t="shared" si="19"/>
        <v>0.10526315789473684</v>
      </c>
      <c r="I36" s="10">
        <f t="shared" si="19"/>
        <v>0</v>
      </c>
      <c r="J36" s="10">
        <f t="shared" si="19"/>
        <v>0</v>
      </c>
      <c r="K36" s="10">
        <f t="shared" si="19"/>
        <v>0</v>
      </c>
      <c r="L36" s="10">
        <f t="shared" si="19"/>
        <v>0</v>
      </c>
      <c r="M36" s="10">
        <f t="shared" si="19"/>
        <v>0</v>
      </c>
      <c r="N36" s="10">
        <f t="shared" si="19"/>
        <v>0</v>
      </c>
    </row>
    <row r="37" spans="1:14">
      <c r="A37" s="5" t="s">
        <v>2418</v>
      </c>
      <c r="B37" s="5">
        <v>0</v>
      </c>
      <c r="E37" t="s">
        <v>2429</v>
      </c>
      <c r="F37" s="10">
        <f>F24/4</f>
        <v>1</v>
      </c>
      <c r="G37" s="10">
        <f t="shared" ref="G37:N37" si="20">G24/4</f>
        <v>0</v>
      </c>
      <c r="H37" s="10">
        <f t="shared" si="20"/>
        <v>0</v>
      </c>
      <c r="I37" s="10">
        <f t="shared" si="20"/>
        <v>0</v>
      </c>
      <c r="J37" s="10">
        <f t="shared" si="20"/>
        <v>0</v>
      </c>
      <c r="K37" s="10">
        <f t="shared" si="20"/>
        <v>0</v>
      </c>
      <c r="L37" s="10">
        <f t="shared" si="20"/>
        <v>0</v>
      </c>
      <c r="M37" s="10">
        <f t="shared" si="20"/>
        <v>0</v>
      </c>
      <c r="N37" s="10">
        <f t="shared" si="20"/>
        <v>0</v>
      </c>
    </row>
    <row r="38" spans="1:14">
      <c r="A38" s="5" t="s">
        <v>2418</v>
      </c>
      <c r="B38" s="5">
        <v>0</v>
      </c>
      <c r="E38" t="s">
        <v>2433</v>
      </c>
      <c r="F38" s="10">
        <f>F25/26</f>
        <v>0.92307692307692313</v>
      </c>
      <c r="G38" s="10">
        <f t="shared" ref="G38:N38" si="21">G25/26</f>
        <v>3.8461538461538464E-2</v>
      </c>
      <c r="H38" s="10">
        <f t="shared" si="21"/>
        <v>0</v>
      </c>
      <c r="I38" s="10">
        <f t="shared" si="21"/>
        <v>0</v>
      </c>
      <c r="J38" s="10">
        <f t="shared" si="21"/>
        <v>3.8461538461538464E-2</v>
      </c>
      <c r="K38" s="10">
        <f t="shared" si="21"/>
        <v>0</v>
      </c>
      <c r="L38" s="10">
        <f t="shared" si="21"/>
        <v>0</v>
      </c>
      <c r="M38" s="10">
        <f t="shared" si="21"/>
        <v>0</v>
      </c>
      <c r="N38" s="10">
        <f t="shared" si="21"/>
        <v>0</v>
      </c>
    </row>
    <row r="39" spans="1:14">
      <c r="A39" s="5" t="s">
        <v>2418</v>
      </c>
      <c r="B39" s="5">
        <v>0</v>
      </c>
      <c r="E39" t="s">
        <v>2431</v>
      </c>
      <c r="F39" s="10">
        <f>F26/1</f>
        <v>0</v>
      </c>
      <c r="G39" s="10">
        <f t="shared" ref="G39:N39" si="22">G26/1</f>
        <v>1</v>
      </c>
      <c r="H39" s="10">
        <f t="shared" si="22"/>
        <v>0</v>
      </c>
      <c r="I39" s="10">
        <f t="shared" si="22"/>
        <v>0</v>
      </c>
      <c r="J39" s="10">
        <f t="shared" si="22"/>
        <v>0</v>
      </c>
      <c r="K39" s="10">
        <f t="shared" si="22"/>
        <v>0</v>
      </c>
      <c r="L39" s="10">
        <f t="shared" si="22"/>
        <v>0</v>
      </c>
      <c r="M39" s="10">
        <f t="shared" si="22"/>
        <v>0</v>
      </c>
      <c r="N39" s="10">
        <f t="shared" si="22"/>
        <v>0</v>
      </c>
    </row>
    <row r="40" spans="1:14">
      <c r="A40" s="5" t="s">
        <v>2418</v>
      </c>
      <c r="B40" s="5">
        <v>0</v>
      </c>
      <c r="E40" t="s">
        <v>2434</v>
      </c>
      <c r="F40" s="10">
        <f>F27/34</f>
        <v>0.79411764705882348</v>
      </c>
      <c r="G40" s="10">
        <f t="shared" ref="G40:N40" si="23">G27/34</f>
        <v>0.11764705882352941</v>
      </c>
      <c r="H40" s="10">
        <f t="shared" si="23"/>
        <v>2.9411764705882353E-2</v>
      </c>
      <c r="I40" s="10">
        <f t="shared" si="23"/>
        <v>5.8823529411764705E-2</v>
      </c>
      <c r="J40" s="10">
        <f t="shared" si="23"/>
        <v>0</v>
      </c>
      <c r="K40" s="10">
        <f t="shared" si="23"/>
        <v>0</v>
      </c>
      <c r="L40" s="10">
        <f t="shared" si="23"/>
        <v>0</v>
      </c>
      <c r="M40" s="10">
        <f t="shared" si="23"/>
        <v>0</v>
      </c>
      <c r="N40" s="10">
        <f t="shared" si="23"/>
        <v>0</v>
      </c>
    </row>
    <row r="41" spans="1:14">
      <c r="A41" s="5" t="s">
        <v>2418</v>
      </c>
      <c r="B41" s="5">
        <v>0</v>
      </c>
    </row>
    <row r="42" spans="1:14">
      <c r="A42" s="5" t="s">
        <v>2418</v>
      </c>
      <c r="B42" s="5">
        <v>0</v>
      </c>
    </row>
    <row r="43" spans="1:14">
      <c r="A43" s="5" t="s">
        <v>2418</v>
      </c>
      <c r="B43" s="5">
        <v>0</v>
      </c>
    </row>
    <row r="44" spans="1:14">
      <c r="A44" s="5" t="s">
        <v>2418</v>
      </c>
      <c r="B44" s="5">
        <v>0</v>
      </c>
    </row>
    <row r="45" spans="1:14">
      <c r="A45" s="5" t="s">
        <v>2418</v>
      </c>
      <c r="B45" s="5">
        <v>0</v>
      </c>
    </row>
    <row r="46" spans="1:14">
      <c r="A46" s="5" t="s">
        <v>2418</v>
      </c>
      <c r="B46" s="5">
        <v>0</v>
      </c>
    </row>
    <row r="47" spans="1:14">
      <c r="A47" s="5" t="s">
        <v>2418</v>
      </c>
      <c r="B47" s="5">
        <v>0</v>
      </c>
    </row>
    <row r="48" spans="1:14">
      <c r="A48" s="5" t="s">
        <v>2418</v>
      </c>
      <c r="B48" s="5">
        <v>0</v>
      </c>
    </row>
    <row r="49" spans="1:2">
      <c r="A49" s="5" t="s">
        <v>2434</v>
      </c>
      <c r="B49" s="5">
        <v>0</v>
      </c>
    </row>
    <row r="50" spans="1:2">
      <c r="A50" s="5" t="s">
        <v>2434</v>
      </c>
      <c r="B50" s="5">
        <v>0</v>
      </c>
    </row>
    <row r="51" spans="1:2">
      <c r="A51" s="5" t="s">
        <v>2434</v>
      </c>
      <c r="B51" s="5">
        <v>0</v>
      </c>
    </row>
    <row r="52" spans="1:2">
      <c r="A52" s="5" t="s">
        <v>2434</v>
      </c>
      <c r="B52" s="5">
        <v>0</v>
      </c>
    </row>
    <row r="53" spans="1:2">
      <c r="A53" s="5" t="s">
        <v>2434</v>
      </c>
      <c r="B53" s="5">
        <v>0</v>
      </c>
    </row>
    <row r="54" spans="1:2">
      <c r="A54" s="5" t="s">
        <v>2434</v>
      </c>
      <c r="B54" s="5">
        <v>0</v>
      </c>
    </row>
    <row r="55" spans="1:2">
      <c r="A55" s="5" t="s">
        <v>2434</v>
      </c>
      <c r="B55" s="5">
        <v>0</v>
      </c>
    </row>
    <row r="56" spans="1:2">
      <c r="A56" s="5" t="s">
        <v>2434</v>
      </c>
      <c r="B56" s="5">
        <v>0</v>
      </c>
    </row>
    <row r="57" spans="1:2">
      <c r="A57" s="5" t="s">
        <v>2434</v>
      </c>
      <c r="B57" s="5">
        <v>0</v>
      </c>
    </row>
    <row r="58" spans="1:2">
      <c r="A58" s="5" t="s">
        <v>2415</v>
      </c>
      <c r="B58" s="5">
        <v>0</v>
      </c>
    </row>
    <row r="59" spans="1:2">
      <c r="A59" s="5" t="s">
        <v>2415</v>
      </c>
      <c r="B59" s="5">
        <v>0</v>
      </c>
    </row>
    <row r="60" spans="1:2">
      <c r="A60" s="5" t="s">
        <v>2415</v>
      </c>
      <c r="B60" s="5">
        <v>0</v>
      </c>
    </row>
    <row r="61" spans="1:2">
      <c r="A61" s="5" t="s">
        <v>2415</v>
      </c>
      <c r="B61" s="5">
        <v>0</v>
      </c>
    </row>
    <row r="62" spans="1:2">
      <c r="A62" s="5" t="s">
        <v>2415</v>
      </c>
      <c r="B62" s="5">
        <v>0</v>
      </c>
    </row>
    <row r="63" spans="1:2">
      <c r="A63" s="5" t="s">
        <v>2415</v>
      </c>
      <c r="B63" s="5">
        <v>0</v>
      </c>
    </row>
    <row r="64" spans="1:2">
      <c r="A64" s="5" t="s">
        <v>2415</v>
      </c>
      <c r="B64" s="5">
        <v>0</v>
      </c>
    </row>
    <row r="65" spans="1:2">
      <c r="A65" s="5" t="s">
        <v>2415</v>
      </c>
      <c r="B65" s="5">
        <v>0</v>
      </c>
    </row>
    <row r="66" spans="1:2">
      <c r="A66" s="5" t="s">
        <v>2415</v>
      </c>
      <c r="B66" s="5">
        <v>0</v>
      </c>
    </row>
    <row r="67" spans="1:2">
      <c r="A67" s="5" t="s">
        <v>2415</v>
      </c>
      <c r="B67" s="5">
        <v>0</v>
      </c>
    </row>
    <row r="68" spans="1:2">
      <c r="A68" s="5" t="s">
        <v>2415</v>
      </c>
      <c r="B68" s="5">
        <v>0</v>
      </c>
    </row>
    <row r="69" spans="1:2">
      <c r="A69" s="5" t="s">
        <v>2415</v>
      </c>
      <c r="B69" s="5">
        <v>0</v>
      </c>
    </row>
    <row r="70" spans="1:2">
      <c r="A70" s="5" t="s">
        <v>2415</v>
      </c>
      <c r="B70" s="5">
        <v>0</v>
      </c>
    </row>
    <row r="71" spans="1:2">
      <c r="A71" s="5" t="s">
        <v>2415</v>
      </c>
      <c r="B71" s="5">
        <v>0</v>
      </c>
    </row>
    <row r="72" spans="1:2">
      <c r="A72" s="5" t="s">
        <v>2415</v>
      </c>
      <c r="B72" s="5">
        <v>0</v>
      </c>
    </row>
    <row r="73" spans="1:2">
      <c r="A73" s="5" t="s">
        <v>2415</v>
      </c>
      <c r="B73" s="5">
        <v>0</v>
      </c>
    </row>
    <row r="74" spans="1:2">
      <c r="A74" s="5" t="s">
        <v>2415</v>
      </c>
      <c r="B74" s="5">
        <v>0</v>
      </c>
    </row>
    <row r="75" spans="1:2">
      <c r="A75" s="5" t="s">
        <v>2415</v>
      </c>
      <c r="B75" s="5">
        <v>0</v>
      </c>
    </row>
    <row r="76" spans="1:2">
      <c r="A76" s="5" t="s">
        <v>2415</v>
      </c>
      <c r="B76" s="5">
        <v>0</v>
      </c>
    </row>
    <row r="77" spans="1:2">
      <c r="A77" s="5" t="s">
        <v>2415</v>
      </c>
      <c r="B77" s="5">
        <v>0</v>
      </c>
    </row>
    <row r="78" spans="1:2">
      <c r="A78" s="5" t="s">
        <v>2415</v>
      </c>
      <c r="B78" s="5">
        <v>0</v>
      </c>
    </row>
    <row r="79" spans="1:2">
      <c r="A79" s="5" t="s">
        <v>2415</v>
      </c>
      <c r="B79" s="5">
        <v>0</v>
      </c>
    </row>
    <row r="80" spans="1:2">
      <c r="A80" s="5" t="s">
        <v>2415</v>
      </c>
      <c r="B80" s="5">
        <v>0</v>
      </c>
    </row>
    <row r="81" spans="1:2">
      <c r="A81" s="5" t="s">
        <v>2415</v>
      </c>
      <c r="B81" s="5">
        <v>0</v>
      </c>
    </row>
    <row r="82" spans="1:2">
      <c r="A82" s="5" t="s">
        <v>2415</v>
      </c>
      <c r="B82" s="5">
        <v>0</v>
      </c>
    </row>
    <row r="83" spans="1:2">
      <c r="A83" s="5" t="s">
        <v>2415</v>
      </c>
      <c r="B83" s="5">
        <v>0</v>
      </c>
    </row>
    <row r="84" spans="1:2">
      <c r="A84" s="5" t="s">
        <v>2415</v>
      </c>
      <c r="B84" s="5">
        <v>0</v>
      </c>
    </row>
    <row r="85" spans="1:2">
      <c r="A85" s="5" t="s">
        <v>2415</v>
      </c>
      <c r="B85" s="5">
        <v>0</v>
      </c>
    </row>
    <row r="86" spans="1:2">
      <c r="A86" s="5" t="s">
        <v>2415</v>
      </c>
      <c r="B86" s="5">
        <v>0</v>
      </c>
    </row>
    <row r="87" spans="1:2">
      <c r="A87" s="5" t="s">
        <v>2415</v>
      </c>
      <c r="B87" s="5">
        <v>0</v>
      </c>
    </row>
    <row r="88" spans="1:2">
      <c r="A88" s="5" t="s">
        <v>2415</v>
      </c>
      <c r="B88" s="5">
        <v>0</v>
      </c>
    </row>
    <row r="89" spans="1:2">
      <c r="A89" s="5" t="s">
        <v>2415</v>
      </c>
      <c r="B89" s="5">
        <v>0</v>
      </c>
    </row>
    <row r="90" spans="1:2">
      <c r="A90" s="5" t="s">
        <v>2415</v>
      </c>
      <c r="B90" s="5">
        <v>0</v>
      </c>
    </row>
    <row r="91" spans="1:2">
      <c r="A91" s="5" t="s">
        <v>2415</v>
      </c>
      <c r="B91" s="5">
        <v>0</v>
      </c>
    </row>
    <row r="92" spans="1:2">
      <c r="A92" s="5" t="s">
        <v>2415</v>
      </c>
      <c r="B92" s="5">
        <v>0</v>
      </c>
    </row>
    <row r="93" spans="1:2">
      <c r="A93" s="5" t="s">
        <v>2415</v>
      </c>
      <c r="B93" s="5">
        <v>0</v>
      </c>
    </row>
    <row r="94" spans="1:2">
      <c r="A94" s="5" t="s">
        <v>2415</v>
      </c>
      <c r="B94" s="5">
        <v>0</v>
      </c>
    </row>
    <row r="95" spans="1:2">
      <c r="A95" s="5" t="s">
        <v>2415</v>
      </c>
      <c r="B95" s="5">
        <v>0</v>
      </c>
    </row>
    <row r="96" spans="1:2">
      <c r="A96" s="5" t="s">
        <v>2415</v>
      </c>
      <c r="B96" s="5">
        <v>0</v>
      </c>
    </row>
    <row r="97" spans="1:2">
      <c r="A97" s="5" t="s">
        <v>2415</v>
      </c>
      <c r="B97" s="5">
        <v>0</v>
      </c>
    </row>
    <row r="98" spans="1:2">
      <c r="A98" s="5" t="s">
        <v>2415</v>
      </c>
      <c r="B98" s="5">
        <v>0</v>
      </c>
    </row>
    <row r="99" spans="1:2">
      <c r="A99" s="5" t="s">
        <v>2415</v>
      </c>
      <c r="B99" s="5">
        <v>0</v>
      </c>
    </row>
    <row r="100" spans="1:2">
      <c r="A100" s="5" t="s">
        <v>2415</v>
      </c>
      <c r="B100" s="5">
        <v>0</v>
      </c>
    </row>
    <row r="101" spans="1:2">
      <c r="A101" s="5" t="s">
        <v>2415</v>
      </c>
      <c r="B101" s="5">
        <v>0</v>
      </c>
    </row>
    <row r="102" spans="1:2">
      <c r="A102" s="5" t="s">
        <v>2415</v>
      </c>
      <c r="B102" s="5">
        <v>0</v>
      </c>
    </row>
    <row r="103" spans="1:2">
      <c r="A103" s="5" t="s">
        <v>2415</v>
      </c>
      <c r="B103" s="5">
        <v>0</v>
      </c>
    </row>
    <row r="104" spans="1:2">
      <c r="A104" s="5" t="s">
        <v>2415</v>
      </c>
      <c r="B104" s="5">
        <v>0</v>
      </c>
    </row>
    <row r="105" spans="1:2">
      <c r="A105" s="5" t="s">
        <v>2415</v>
      </c>
      <c r="B105" s="5">
        <v>0</v>
      </c>
    </row>
    <row r="106" spans="1:2">
      <c r="A106" s="5" t="s">
        <v>2415</v>
      </c>
      <c r="B106" s="5">
        <v>0</v>
      </c>
    </row>
    <row r="107" spans="1:2">
      <c r="A107" s="5" t="s">
        <v>2415</v>
      </c>
      <c r="B107" s="5">
        <v>0</v>
      </c>
    </row>
    <row r="108" spans="1:2">
      <c r="A108" s="5" t="s">
        <v>2415</v>
      </c>
      <c r="B108" s="5">
        <v>0</v>
      </c>
    </row>
    <row r="109" spans="1:2">
      <c r="A109" s="5" t="s">
        <v>2415</v>
      </c>
      <c r="B109" s="5">
        <v>0</v>
      </c>
    </row>
    <row r="110" spans="1:2">
      <c r="A110" s="5" t="s">
        <v>2415</v>
      </c>
      <c r="B110" s="5">
        <v>0</v>
      </c>
    </row>
    <row r="111" spans="1:2">
      <c r="A111" s="5" t="s">
        <v>2415</v>
      </c>
      <c r="B111" s="5">
        <v>0</v>
      </c>
    </row>
    <row r="112" spans="1:2">
      <c r="A112" s="5" t="s">
        <v>2415</v>
      </c>
      <c r="B112" s="5">
        <v>0</v>
      </c>
    </row>
    <row r="113" spans="1:2">
      <c r="A113" s="5" t="s">
        <v>2415</v>
      </c>
      <c r="B113" s="5">
        <v>0</v>
      </c>
    </row>
    <row r="114" spans="1:2">
      <c r="A114" s="5" t="s">
        <v>2415</v>
      </c>
      <c r="B114" s="5">
        <v>0</v>
      </c>
    </row>
    <row r="115" spans="1:2">
      <c r="A115" s="5" t="s">
        <v>2415</v>
      </c>
      <c r="B115" s="5">
        <v>0</v>
      </c>
    </row>
    <row r="116" spans="1:2">
      <c r="A116" s="5" t="s">
        <v>2415</v>
      </c>
      <c r="B116" s="5">
        <v>0</v>
      </c>
    </row>
    <row r="117" spans="1:2">
      <c r="A117" s="5" t="s">
        <v>2415</v>
      </c>
      <c r="B117" s="5">
        <v>0</v>
      </c>
    </row>
    <row r="118" spans="1:2">
      <c r="A118" s="5" t="s">
        <v>2415</v>
      </c>
      <c r="B118" s="5">
        <v>0</v>
      </c>
    </row>
    <row r="119" spans="1:2">
      <c r="A119" s="5" t="s">
        <v>2415</v>
      </c>
      <c r="B119" s="5">
        <v>0</v>
      </c>
    </row>
    <row r="120" spans="1:2">
      <c r="A120" s="5" t="s">
        <v>2415</v>
      </c>
      <c r="B120" s="5">
        <v>0</v>
      </c>
    </row>
    <row r="121" spans="1:2">
      <c r="A121" s="5" t="s">
        <v>2415</v>
      </c>
      <c r="B121" s="5">
        <v>0</v>
      </c>
    </row>
    <row r="122" spans="1:2">
      <c r="A122" s="5" t="s">
        <v>2415</v>
      </c>
      <c r="B122" s="5">
        <v>0</v>
      </c>
    </row>
    <row r="123" spans="1:2">
      <c r="A123" s="5" t="s">
        <v>2415</v>
      </c>
      <c r="B123" s="5">
        <v>0</v>
      </c>
    </row>
    <row r="124" spans="1:2">
      <c r="A124" s="5" t="s">
        <v>2415</v>
      </c>
      <c r="B124" s="5">
        <v>0</v>
      </c>
    </row>
    <row r="125" spans="1:2">
      <c r="A125" s="5" t="s">
        <v>2417</v>
      </c>
      <c r="B125" s="5">
        <v>0</v>
      </c>
    </row>
    <row r="126" spans="1:2">
      <c r="A126" s="5" t="s">
        <v>2417</v>
      </c>
      <c r="B126" s="5">
        <v>0</v>
      </c>
    </row>
    <row r="127" spans="1:2">
      <c r="A127" s="5" t="s">
        <v>2417</v>
      </c>
      <c r="B127" s="5">
        <v>0</v>
      </c>
    </row>
    <row r="128" spans="1:2">
      <c r="A128" s="5" t="s">
        <v>2417</v>
      </c>
      <c r="B128" s="5">
        <v>0</v>
      </c>
    </row>
    <row r="129" spans="1:2">
      <c r="A129" s="5" t="s">
        <v>2417</v>
      </c>
      <c r="B129" s="5">
        <v>0</v>
      </c>
    </row>
    <row r="130" spans="1:2">
      <c r="A130" s="5" t="s">
        <v>2417</v>
      </c>
      <c r="B130" s="5">
        <v>0</v>
      </c>
    </row>
    <row r="131" spans="1:2">
      <c r="A131" s="5" t="s">
        <v>2417</v>
      </c>
      <c r="B131" s="5">
        <v>0</v>
      </c>
    </row>
    <row r="132" spans="1:2">
      <c r="A132" s="5" t="s">
        <v>2417</v>
      </c>
      <c r="B132" s="5">
        <v>0</v>
      </c>
    </row>
    <row r="133" spans="1:2">
      <c r="A133" s="5" t="s">
        <v>2417</v>
      </c>
      <c r="B133" s="5">
        <v>0</v>
      </c>
    </row>
    <row r="134" spans="1:2">
      <c r="A134" s="5" t="s">
        <v>2417</v>
      </c>
      <c r="B134" s="5">
        <v>0</v>
      </c>
    </row>
    <row r="135" spans="1:2">
      <c r="A135" s="5" t="s">
        <v>2417</v>
      </c>
      <c r="B135" s="5">
        <v>0</v>
      </c>
    </row>
    <row r="136" spans="1:2">
      <c r="A136" s="5" t="s">
        <v>2417</v>
      </c>
      <c r="B136" s="5">
        <v>0</v>
      </c>
    </row>
    <row r="137" spans="1:2">
      <c r="A137" s="5" t="s">
        <v>2417</v>
      </c>
      <c r="B137" s="5">
        <v>0</v>
      </c>
    </row>
    <row r="138" spans="1:2">
      <c r="A138" s="5" t="s">
        <v>2417</v>
      </c>
      <c r="B138" s="5">
        <v>0</v>
      </c>
    </row>
    <row r="139" spans="1:2">
      <c r="A139" s="5" t="s">
        <v>2417</v>
      </c>
      <c r="B139" s="5">
        <v>0</v>
      </c>
    </row>
    <row r="140" spans="1:2">
      <c r="A140" s="5" t="s">
        <v>2417</v>
      </c>
      <c r="B140" s="5">
        <v>0</v>
      </c>
    </row>
    <row r="141" spans="1:2">
      <c r="A141" s="5" t="s">
        <v>2417</v>
      </c>
      <c r="B141" s="5">
        <v>0</v>
      </c>
    </row>
    <row r="142" spans="1:2">
      <c r="A142" s="5" t="s">
        <v>2417</v>
      </c>
      <c r="B142" s="5">
        <v>0</v>
      </c>
    </row>
    <row r="143" spans="1:2">
      <c r="A143" s="5" t="s">
        <v>2417</v>
      </c>
      <c r="B143" s="5">
        <v>0</v>
      </c>
    </row>
    <row r="144" spans="1:2">
      <c r="A144" s="5" t="s">
        <v>2417</v>
      </c>
      <c r="B144" s="5">
        <v>0</v>
      </c>
    </row>
    <row r="145" spans="1:2">
      <c r="A145" s="5" t="s">
        <v>2417</v>
      </c>
      <c r="B145" s="5">
        <v>0</v>
      </c>
    </row>
    <row r="146" spans="1:2">
      <c r="A146" s="5" t="s">
        <v>2417</v>
      </c>
      <c r="B146" s="5">
        <v>0</v>
      </c>
    </row>
    <row r="147" spans="1:2">
      <c r="A147" s="5" t="s">
        <v>2417</v>
      </c>
      <c r="B147" s="5">
        <v>0</v>
      </c>
    </row>
    <row r="148" spans="1:2">
      <c r="A148" s="5" t="s">
        <v>2417</v>
      </c>
      <c r="B148" s="5">
        <v>0</v>
      </c>
    </row>
    <row r="149" spans="1:2">
      <c r="A149" s="5" t="s">
        <v>2417</v>
      </c>
      <c r="B149" s="5">
        <v>0</v>
      </c>
    </row>
    <row r="150" spans="1:2">
      <c r="A150" s="5" t="s">
        <v>2417</v>
      </c>
      <c r="B150" s="5">
        <v>0</v>
      </c>
    </row>
    <row r="151" spans="1:2">
      <c r="A151" s="5" t="s">
        <v>2417</v>
      </c>
      <c r="B151" s="5">
        <v>0</v>
      </c>
    </row>
    <row r="152" spans="1:2">
      <c r="A152" s="5" t="s">
        <v>2417</v>
      </c>
      <c r="B152" s="5">
        <v>0</v>
      </c>
    </row>
    <row r="153" spans="1:2">
      <c r="A153" s="5" t="s">
        <v>2417</v>
      </c>
      <c r="B153" s="5">
        <v>0</v>
      </c>
    </row>
    <row r="154" spans="1:2">
      <c r="A154" s="5" t="s">
        <v>2417</v>
      </c>
      <c r="B154" s="5">
        <v>0</v>
      </c>
    </row>
    <row r="155" spans="1:2">
      <c r="A155" s="5" t="s">
        <v>2417</v>
      </c>
      <c r="B155" s="5">
        <v>0</v>
      </c>
    </row>
    <row r="156" spans="1:2">
      <c r="A156" s="5" t="s">
        <v>2417</v>
      </c>
      <c r="B156" s="5">
        <v>0</v>
      </c>
    </row>
    <row r="157" spans="1:2">
      <c r="A157" s="5" t="s">
        <v>2417</v>
      </c>
      <c r="B157" s="5">
        <v>0</v>
      </c>
    </row>
    <row r="158" spans="1:2">
      <c r="A158" s="5" t="s">
        <v>2429</v>
      </c>
      <c r="B158" s="5">
        <v>0</v>
      </c>
    </row>
    <row r="159" spans="1:2">
      <c r="A159" s="5" t="s">
        <v>2429</v>
      </c>
      <c r="B159" s="5">
        <v>0</v>
      </c>
    </row>
    <row r="160" spans="1:2">
      <c r="A160" s="5" t="s">
        <v>2429</v>
      </c>
      <c r="B160" s="5">
        <v>0</v>
      </c>
    </row>
    <row r="161" spans="1:2">
      <c r="A161" s="5" t="s">
        <v>2414</v>
      </c>
      <c r="B161" s="5">
        <v>0</v>
      </c>
    </row>
    <row r="162" spans="1:2">
      <c r="A162" s="5" t="s">
        <v>2414</v>
      </c>
      <c r="B162" s="5">
        <v>0</v>
      </c>
    </row>
    <row r="163" spans="1:2">
      <c r="A163" s="5" t="s">
        <v>2414</v>
      </c>
      <c r="B163" s="5">
        <v>0</v>
      </c>
    </row>
    <row r="164" spans="1:2">
      <c r="A164" s="5" t="s">
        <v>2414</v>
      </c>
      <c r="B164" s="5">
        <v>0</v>
      </c>
    </row>
    <row r="165" spans="1:2">
      <c r="A165" s="5" t="s">
        <v>2414</v>
      </c>
      <c r="B165" s="5">
        <v>0</v>
      </c>
    </row>
    <row r="166" spans="1:2">
      <c r="A166" s="5" t="s">
        <v>2414</v>
      </c>
      <c r="B166" s="5">
        <v>0</v>
      </c>
    </row>
    <row r="167" spans="1:2">
      <c r="A167" s="5" t="s">
        <v>2414</v>
      </c>
      <c r="B167" s="5">
        <v>0</v>
      </c>
    </row>
    <row r="168" spans="1:2">
      <c r="A168" s="5" t="s">
        <v>2414</v>
      </c>
      <c r="B168" s="5">
        <v>0</v>
      </c>
    </row>
    <row r="169" spans="1:2">
      <c r="A169" s="5" t="s">
        <v>2414</v>
      </c>
      <c r="B169" s="5">
        <v>0</v>
      </c>
    </row>
    <row r="170" spans="1:2">
      <c r="A170" s="5" t="s">
        <v>2414</v>
      </c>
      <c r="B170" s="5">
        <v>0</v>
      </c>
    </row>
    <row r="171" spans="1:2">
      <c r="A171" s="5" t="s">
        <v>2414</v>
      </c>
      <c r="B171" s="5">
        <v>0</v>
      </c>
    </row>
    <row r="172" spans="1:2">
      <c r="A172" s="5" t="s">
        <v>2414</v>
      </c>
      <c r="B172" s="5">
        <v>0</v>
      </c>
    </row>
    <row r="173" spans="1:2">
      <c r="A173" s="5" t="s">
        <v>2414</v>
      </c>
      <c r="B173" s="5">
        <v>0</v>
      </c>
    </row>
    <row r="174" spans="1:2">
      <c r="A174" s="5" t="s">
        <v>2414</v>
      </c>
      <c r="B174" s="5">
        <v>0</v>
      </c>
    </row>
    <row r="175" spans="1:2">
      <c r="A175" s="5" t="s">
        <v>2414</v>
      </c>
      <c r="B175" s="5">
        <v>0</v>
      </c>
    </row>
    <row r="176" spans="1:2">
      <c r="A176" s="5" t="s">
        <v>2414</v>
      </c>
      <c r="B176" s="5">
        <v>0</v>
      </c>
    </row>
    <row r="177" spans="1:2">
      <c r="A177" s="5" t="s">
        <v>2414</v>
      </c>
      <c r="B177" s="5">
        <v>0</v>
      </c>
    </row>
    <row r="178" spans="1:2">
      <c r="A178" s="5" t="s">
        <v>2414</v>
      </c>
      <c r="B178" s="5">
        <v>0</v>
      </c>
    </row>
    <row r="179" spans="1:2">
      <c r="A179" s="5" t="s">
        <v>2414</v>
      </c>
      <c r="B179" s="5">
        <v>0</v>
      </c>
    </row>
    <row r="180" spans="1:2">
      <c r="A180" s="5" t="s">
        <v>2414</v>
      </c>
      <c r="B180" s="5">
        <v>0</v>
      </c>
    </row>
    <row r="181" spans="1:2">
      <c r="A181" s="5" t="s">
        <v>2414</v>
      </c>
      <c r="B181" s="5">
        <v>0</v>
      </c>
    </row>
    <row r="182" spans="1:2">
      <c r="A182" s="5" t="s">
        <v>2414</v>
      </c>
      <c r="B182" s="5">
        <v>0</v>
      </c>
    </row>
    <row r="183" spans="1:2">
      <c r="A183" s="5" t="s">
        <v>2414</v>
      </c>
      <c r="B183" s="5">
        <v>0</v>
      </c>
    </row>
    <row r="184" spans="1:2">
      <c r="A184" s="5" t="s">
        <v>2414</v>
      </c>
      <c r="B184" s="5">
        <v>0</v>
      </c>
    </row>
    <row r="185" spans="1:2">
      <c r="A185" s="5" t="s">
        <v>2414</v>
      </c>
      <c r="B185" s="5">
        <v>0</v>
      </c>
    </row>
    <row r="186" spans="1:2">
      <c r="A186" s="5" t="s">
        <v>2414</v>
      </c>
      <c r="B186" s="5">
        <v>0</v>
      </c>
    </row>
    <row r="187" spans="1:2">
      <c r="A187" s="5" t="s">
        <v>2414</v>
      </c>
      <c r="B187" s="5">
        <v>0</v>
      </c>
    </row>
    <row r="188" spans="1:2">
      <c r="A188" s="5" t="s">
        <v>2414</v>
      </c>
      <c r="B188" s="5">
        <v>0</v>
      </c>
    </row>
    <row r="189" spans="1:2">
      <c r="A189" s="5" t="s">
        <v>2414</v>
      </c>
      <c r="B189" s="5">
        <v>0</v>
      </c>
    </row>
    <row r="190" spans="1:2">
      <c r="A190" s="5" t="s">
        <v>2419</v>
      </c>
      <c r="B190" s="5">
        <v>0</v>
      </c>
    </row>
    <row r="191" spans="1:2">
      <c r="A191" s="5" t="s">
        <v>2419</v>
      </c>
      <c r="B191" s="5">
        <v>0</v>
      </c>
    </row>
    <row r="192" spans="1:2">
      <c r="A192" s="5" t="s">
        <v>2419</v>
      </c>
      <c r="B192" s="5">
        <v>0</v>
      </c>
    </row>
    <row r="193" spans="1:2">
      <c r="A193" s="5" t="s">
        <v>2433</v>
      </c>
      <c r="B193" s="5">
        <v>0</v>
      </c>
    </row>
    <row r="194" spans="1:2">
      <c r="A194" s="5" t="s">
        <v>2433</v>
      </c>
      <c r="B194" s="5">
        <v>0</v>
      </c>
    </row>
    <row r="195" spans="1:2">
      <c r="A195" s="5" t="s">
        <v>2433</v>
      </c>
      <c r="B195" s="5">
        <v>0</v>
      </c>
    </row>
    <row r="196" spans="1:2">
      <c r="A196" s="5" t="s">
        <v>2433</v>
      </c>
      <c r="B196" s="5">
        <v>0</v>
      </c>
    </row>
    <row r="197" spans="1:2">
      <c r="A197" s="5" t="s">
        <v>2433</v>
      </c>
      <c r="B197" s="5">
        <v>0</v>
      </c>
    </row>
    <row r="198" spans="1:2">
      <c r="A198" s="5" t="s">
        <v>2428</v>
      </c>
      <c r="B198" s="5">
        <v>0</v>
      </c>
    </row>
    <row r="199" spans="1:2">
      <c r="A199" s="5" t="s">
        <v>2428</v>
      </c>
      <c r="B199" s="5">
        <v>0</v>
      </c>
    </row>
    <row r="200" spans="1:2">
      <c r="A200" s="5" t="s">
        <v>2428</v>
      </c>
      <c r="B200" s="5">
        <v>0</v>
      </c>
    </row>
    <row r="201" spans="1:2">
      <c r="A201" s="5" t="s">
        <v>2416</v>
      </c>
      <c r="B201" s="5">
        <v>0</v>
      </c>
    </row>
    <row r="202" spans="1:2">
      <c r="A202" s="5" t="s">
        <v>2416</v>
      </c>
      <c r="B202" s="5">
        <v>0</v>
      </c>
    </row>
    <row r="203" spans="1:2">
      <c r="A203" s="5" t="s">
        <v>2416</v>
      </c>
      <c r="B203" s="5">
        <v>0</v>
      </c>
    </row>
    <row r="204" spans="1:2">
      <c r="A204" s="5" t="s">
        <v>2418</v>
      </c>
      <c r="B204" s="5">
        <v>1</v>
      </c>
    </row>
    <row r="205" spans="1:2">
      <c r="A205" s="5" t="s">
        <v>2418</v>
      </c>
      <c r="B205" s="5">
        <v>1</v>
      </c>
    </row>
    <row r="206" spans="1:2">
      <c r="A206" s="5" t="s">
        <v>2418</v>
      </c>
      <c r="B206" s="5">
        <v>1</v>
      </c>
    </row>
    <row r="207" spans="1:2">
      <c r="A207" s="5" t="s">
        <v>2418</v>
      </c>
      <c r="B207" s="5">
        <v>1</v>
      </c>
    </row>
    <row r="208" spans="1:2">
      <c r="A208" s="5" t="s">
        <v>2418</v>
      </c>
      <c r="B208" s="5">
        <v>1</v>
      </c>
    </row>
    <row r="209" spans="1:2">
      <c r="A209" s="5" t="s">
        <v>2418</v>
      </c>
      <c r="B209" s="5">
        <v>1</v>
      </c>
    </row>
    <row r="210" spans="1:2">
      <c r="A210" s="5" t="s">
        <v>2418</v>
      </c>
      <c r="B210" s="5">
        <v>1</v>
      </c>
    </row>
    <row r="211" spans="1:2">
      <c r="A211" s="5" t="s">
        <v>2418</v>
      </c>
      <c r="B211" s="5">
        <v>1</v>
      </c>
    </row>
    <row r="212" spans="1:2">
      <c r="A212" s="5" t="s">
        <v>2418</v>
      </c>
      <c r="B212" s="5">
        <v>1</v>
      </c>
    </row>
    <row r="213" spans="1:2">
      <c r="A213" s="5" t="s">
        <v>2418</v>
      </c>
      <c r="B213" s="5">
        <v>1</v>
      </c>
    </row>
    <row r="214" spans="1:2">
      <c r="A214" s="5" t="s">
        <v>2418</v>
      </c>
      <c r="B214" s="5">
        <v>1</v>
      </c>
    </row>
    <row r="215" spans="1:2">
      <c r="A215" s="5" t="s">
        <v>2418</v>
      </c>
      <c r="B215" s="5">
        <v>1</v>
      </c>
    </row>
    <row r="216" spans="1:2">
      <c r="A216" s="5" t="s">
        <v>2418</v>
      </c>
      <c r="B216" s="5">
        <v>1</v>
      </c>
    </row>
    <row r="217" spans="1:2">
      <c r="A217" s="5" t="s">
        <v>2418</v>
      </c>
      <c r="B217" s="5">
        <v>1</v>
      </c>
    </row>
    <row r="218" spans="1:2">
      <c r="A218" s="5" t="s">
        <v>2418</v>
      </c>
      <c r="B218" s="5">
        <v>1</v>
      </c>
    </row>
    <row r="219" spans="1:2">
      <c r="A219" s="5" t="s">
        <v>2418</v>
      </c>
      <c r="B219" s="5">
        <v>1</v>
      </c>
    </row>
    <row r="220" spans="1:2">
      <c r="A220" s="5" t="s">
        <v>2434</v>
      </c>
      <c r="B220" s="5">
        <v>1</v>
      </c>
    </row>
    <row r="221" spans="1:2">
      <c r="A221" s="5" t="s">
        <v>2434</v>
      </c>
      <c r="B221" s="5">
        <v>1</v>
      </c>
    </row>
    <row r="222" spans="1:2">
      <c r="A222" s="5" t="s">
        <v>2434</v>
      </c>
      <c r="B222" s="5">
        <v>1</v>
      </c>
    </row>
    <row r="223" spans="1:2">
      <c r="A223" s="5" t="s">
        <v>2434</v>
      </c>
      <c r="B223" s="5">
        <v>1</v>
      </c>
    </row>
    <row r="224" spans="1:2">
      <c r="A224" s="5" t="s">
        <v>2434</v>
      </c>
      <c r="B224" s="5">
        <v>1</v>
      </c>
    </row>
    <row r="225" spans="1:2">
      <c r="A225" s="5" t="s">
        <v>2415</v>
      </c>
      <c r="B225" s="5">
        <v>1</v>
      </c>
    </row>
    <row r="226" spans="1:2">
      <c r="A226" s="5" t="s">
        <v>2415</v>
      </c>
      <c r="B226" s="5">
        <v>1</v>
      </c>
    </row>
    <row r="227" spans="1:2">
      <c r="A227" s="5" t="s">
        <v>2415</v>
      </c>
      <c r="B227" s="5">
        <v>1</v>
      </c>
    </row>
    <row r="228" spans="1:2">
      <c r="A228" s="5" t="s">
        <v>2415</v>
      </c>
      <c r="B228" s="5">
        <v>1</v>
      </c>
    </row>
    <row r="229" spans="1:2">
      <c r="A229" s="5" t="s">
        <v>2415</v>
      </c>
      <c r="B229" s="5">
        <v>1</v>
      </c>
    </row>
    <row r="230" spans="1:2">
      <c r="A230" s="5" t="s">
        <v>2415</v>
      </c>
      <c r="B230" s="5">
        <v>1</v>
      </c>
    </row>
    <row r="231" spans="1:2">
      <c r="A231" s="5" t="s">
        <v>2415</v>
      </c>
      <c r="B231" s="5">
        <v>1</v>
      </c>
    </row>
    <row r="232" spans="1:2">
      <c r="A232" s="5" t="s">
        <v>2415</v>
      </c>
      <c r="B232" s="5">
        <v>1</v>
      </c>
    </row>
    <row r="233" spans="1:2">
      <c r="A233" s="5" t="s">
        <v>2415</v>
      </c>
      <c r="B233" s="5">
        <v>1</v>
      </c>
    </row>
    <row r="234" spans="1:2">
      <c r="A234" s="5" t="s">
        <v>2415</v>
      </c>
      <c r="B234" s="5">
        <v>1</v>
      </c>
    </row>
    <row r="235" spans="1:2">
      <c r="A235" s="5" t="s">
        <v>2415</v>
      </c>
      <c r="B235" s="5">
        <v>1</v>
      </c>
    </row>
    <row r="236" spans="1:2">
      <c r="A236" s="5" t="s">
        <v>2415</v>
      </c>
      <c r="B236" s="5">
        <v>1</v>
      </c>
    </row>
    <row r="237" spans="1:2">
      <c r="A237" s="5" t="s">
        <v>2415</v>
      </c>
      <c r="B237" s="5">
        <v>1</v>
      </c>
    </row>
    <row r="238" spans="1:2">
      <c r="A238" s="5" t="s">
        <v>2415</v>
      </c>
      <c r="B238" s="5">
        <v>1</v>
      </c>
    </row>
    <row r="239" spans="1:2">
      <c r="A239" s="5" t="s">
        <v>2415</v>
      </c>
      <c r="B239" s="5">
        <v>1</v>
      </c>
    </row>
    <row r="240" spans="1:2">
      <c r="A240" s="5" t="s">
        <v>2415</v>
      </c>
      <c r="B240" s="5">
        <v>1</v>
      </c>
    </row>
    <row r="241" spans="1:2">
      <c r="A241" s="5" t="s">
        <v>2415</v>
      </c>
      <c r="B241" s="5">
        <v>1</v>
      </c>
    </row>
    <row r="242" spans="1:2">
      <c r="A242" s="5" t="s">
        <v>2415</v>
      </c>
      <c r="B242" s="5">
        <v>1</v>
      </c>
    </row>
    <row r="243" spans="1:2">
      <c r="A243" s="5" t="s">
        <v>2415</v>
      </c>
      <c r="B243" s="5">
        <v>1</v>
      </c>
    </row>
    <row r="244" spans="1:2">
      <c r="A244" s="5" t="s">
        <v>2415</v>
      </c>
      <c r="B244" s="5">
        <v>1</v>
      </c>
    </row>
    <row r="245" spans="1:2">
      <c r="A245" s="5" t="s">
        <v>2415</v>
      </c>
      <c r="B245" s="5">
        <v>1</v>
      </c>
    </row>
    <row r="246" spans="1:2">
      <c r="A246" s="5" t="s">
        <v>2415</v>
      </c>
      <c r="B246" s="5">
        <v>1</v>
      </c>
    </row>
    <row r="247" spans="1:2">
      <c r="A247" s="5" t="s">
        <v>2415</v>
      </c>
      <c r="B247" s="5">
        <v>1</v>
      </c>
    </row>
    <row r="248" spans="1:2">
      <c r="A248" s="5" t="s">
        <v>2415</v>
      </c>
      <c r="B248" s="5">
        <v>1</v>
      </c>
    </row>
    <row r="249" spans="1:2">
      <c r="A249" s="5" t="s">
        <v>2415</v>
      </c>
      <c r="B249" s="5">
        <v>1</v>
      </c>
    </row>
    <row r="250" spans="1:2">
      <c r="A250" s="5" t="s">
        <v>2415</v>
      </c>
      <c r="B250" s="5">
        <v>1</v>
      </c>
    </row>
    <row r="251" spans="1:2">
      <c r="A251" s="5" t="s">
        <v>2415</v>
      </c>
      <c r="B251" s="5">
        <v>1</v>
      </c>
    </row>
    <row r="252" spans="1:2">
      <c r="A252" s="5" t="s">
        <v>2415</v>
      </c>
      <c r="B252" s="5">
        <v>1</v>
      </c>
    </row>
    <row r="253" spans="1:2">
      <c r="A253" s="5" t="s">
        <v>2415</v>
      </c>
      <c r="B253" s="5">
        <v>1</v>
      </c>
    </row>
    <row r="254" spans="1:2">
      <c r="A254" s="5" t="s">
        <v>2415</v>
      </c>
      <c r="B254" s="5">
        <v>1</v>
      </c>
    </row>
    <row r="255" spans="1:2">
      <c r="A255" s="5" t="s">
        <v>2415</v>
      </c>
      <c r="B255" s="5">
        <v>1</v>
      </c>
    </row>
    <row r="256" spans="1:2">
      <c r="A256" s="5" t="s">
        <v>2415</v>
      </c>
      <c r="B256" s="5">
        <v>1</v>
      </c>
    </row>
    <row r="257" spans="1:2">
      <c r="A257" s="5" t="s">
        <v>2415</v>
      </c>
      <c r="B257" s="5">
        <v>1</v>
      </c>
    </row>
    <row r="258" spans="1:2">
      <c r="A258" s="5" t="s">
        <v>2415</v>
      </c>
      <c r="B258" s="5">
        <v>1</v>
      </c>
    </row>
    <row r="259" spans="1:2">
      <c r="A259" s="5" t="s">
        <v>2415</v>
      </c>
      <c r="B259" s="5">
        <v>1</v>
      </c>
    </row>
    <row r="260" spans="1:2">
      <c r="A260" s="5" t="s">
        <v>2415</v>
      </c>
      <c r="B260" s="5">
        <v>1</v>
      </c>
    </row>
    <row r="261" spans="1:2">
      <c r="A261" s="5" t="s">
        <v>2415</v>
      </c>
      <c r="B261" s="5">
        <v>1</v>
      </c>
    </row>
    <row r="262" spans="1:2">
      <c r="A262" s="5" t="s">
        <v>2415</v>
      </c>
      <c r="B262" s="5">
        <v>1</v>
      </c>
    </row>
    <row r="263" spans="1:2">
      <c r="A263" s="5" t="s">
        <v>2415</v>
      </c>
      <c r="B263" s="5">
        <v>1</v>
      </c>
    </row>
    <row r="264" spans="1:2">
      <c r="A264" s="5" t="s">
        <v>2415</v>
      </c>
      <c r="B264" s="5">
        <v>1</v>
      </c>
    </row>
    <row r="265" spans="1:2">
      <c r="A265" s="5" t="s">
        <v>2415</v>
      </c>
      <c r="B265" s="5">
        <v>1</v>
      </c>
    </row>
    <row r="266" spans="1:2">
      <c r="A266" s="5" t="s">
        <v>2415</v>
      </c>
      <c r="B266" s="5">
        <v>1</v>
      </c>
    </row>
    <row r="267" spans="1:2">
      <c r="A267" s="5" t="s">
        <v>2415</v>
      </c>
      <c r="B267" s="5">
        <v>1</v>
      </c>
    </row>
    <row r="268" spans="1:2">
      <c r="A268" s="5" t="s">
        <v>2417</v>
      </c>
      <c r="B268" s="5">
        <v>1</v>
      </c>
    </row>
    <row r="269" spans="1:2">
      <c r="A269" s="5" t="s">
        <v>2417</v>
      </c>
      <c r="B269" s="5">
        <v>1</v>
      </c>
    </row>
    <row r="270" spans="1:2">
      <c r="A270" s="5" t="s">
        <v>2417</v>
      </c>
      <c r="B270" s="5">
        <v>1</v>
      </c>
    </row>
    <row r="271" spans="1:2">
      <c r="A271" s="5" t="s">
        <v>2417</v>
      </c>
      <c r="B271" s="5">
        <v>1</v>
      </c>
    </row>
    <row r="272" spans="1:2">
      <c r="A272" s="5" t="s">
        <v>2417</v>
      </c>
      <c r="B272" s="5">
        <v>1</v>
      </c>
    </row>
    <row r="273" spans="1:2">
      <c r="A273" s="5" t="s">
        <v>2417</v>
      </c>
      <c r="B273" s="5">
        <v>1</v>
      </c>
    </row>
    <row r="274" spans="1:2">
      <c r="A274" s="5" t="s">
        <v>2417</v>
      </c>
      <c r="B274" s="5">
        <v>1</v>
      </c>
    </row>
    <row r="275" spans="1:2">
      <c r="A275" s="5" t="s">
        <v>2417</v>
      </c>
      <c r="B275" s="5">
        <v>1</v>
      </c>
    </row>
    <row r="276" spans="1:2">
      <c r="A276" s="5" t="s">
        <v>2417</v>
      </c>
      <c r="B276" s="5">
        <v>1</v>
      </c>
    </row>
    <row r="277" spans="1:2">
      <c r="A277" s="5" t="s">
        <v>2417</v>
      </c>
      <c r="B277" s="5">
        <v>1</v>
      </c>
    </row>
    <row r="278" spans="1:2">
      <c r="A278" s="5" t="s">
        <v>2414</v>
      </c>
      <c r="B278" s="5">
        <v>1</v>
      </c>
    </row>
    <row r="279" spans="1:2">
      <c r="A279" s="5" t="s">
        <v>2414</v>
      </c>
      <c r="B279" s="5">
        <v>1</v>
      </c>
    </row>
    <row r="280" spans="1:2">
      <c r="A280" s="5" t="s">
        <v>2414</v>
      </c>
      <c r="B280" s="5">
        <v>1</v>
      </c>
    </row>
    <row r="281" spans="1:2">
      <c r="A281" s="5" t="s">
        <v>2414</v>
      </c>
      <c r="B281" s="5">
        <v>1</v>
      </c>
    </row>
    <row r="282" spans="1:2">
      <c r="A282" s="5" t="s">
        <v>2414</v>
      </c>
      <c r="B282" s="5">
        <v>1</v>
      </c>
    </row>
    <row r="283" spans="1:2">
      <c r="A283" s="5" t="s">
        <v>2414</v>
      </c>
      <c r="B283" s="5">
        <v>1</v>
      </c>
    </row>
    <row r="284" spans="1:2">
      <c r="A284" s="5" t="s">
        <v>2414</v>
      </c>
      <c r="B284" s="5">
        <v>1</v>
      </c>
    </row>
    <row r="285" spans="1:2">
      <c r="A285" s="5" t="s">
        <v>2414</v>
      </c>
      <c r="B285" s="5">
        <v>1</v>
      </c>
    </row>
    <row r="286" spans="1:2">
      <c r="A286" s="5" t="s">
        <v>2414</v>
      </c>
      <c r="B286" s="5">
        <v>1</v>
      </c>
    </row>
    <row r="287" spans="1:2">
      <c r="A287" s="8" t="s">
        <v>2414</v>
      </c>
      <c r="B287" s="5">
        <v>1</v>
      </c>
    </row>
    <row r="288" spans="1:2">
      <c r="A288" s="5" t="s">
        <v>2414</v>
      </c>
      <c r="B288" s="5">
        <v>1</v>
      </c>
    </row>
    <row r="289" spans="1:2">
      <c r="A289" s="5" t="s">
        <v>2414</v>
      </c>
      <c r="B289" s="5">
        <v>1</v>
      </c>
    </row>
    <row r="290" spans="1:2">
      <c r="A290" s="5" t="s">
        <v>2414</v>
      </c>
      <c r="B290" s="5">
        <v>1</v>
      </c>
    </row>
    <row r="291" spans="1:2">
      <c r="A291" s="5" t="s">
        <v>2414</v>
      </c>
      <c r="B291" s="5">
        <v>1</v>
      </c>
    </row>
    <row r="292" spans="1:2">
      <c r="A292" s="5" t="s">
        <v>2414</v>
      </c>
      <c r="B292" s="5">
        <v>1</v>
      </c>
    </row>
    <row r="293" spans="1:2">
      <c r="A293" s="5" t="s">
        <v>2414</v>
      </c>
      <c r="B293" s="5">
        <v>1</v>
      </c>
    </row>
    <row r="294" spans="1:2">
      <c r="A294" s="5" t="s">
        <v>2414</v>
      </c>
      <c r="B294" s="5">
        <v>1</v>
      </c>
    </row>
    <row r="295" spans="1:2">
      <c r="A295" s="5" t="s">
        <v>2414</v>
      </c>
      <c r="B295" s="5">
        <v>1</v>
      </c>
    </row>
    <row r="296" spans="1:2">
      <c r="A296" s="5" t="s">
        <v>2414</v>
      </c>
      <c r="B296" s="5">
        <v>1</v>
      </c>
    </row>
    <row r="297" spans="1:2">
      <c r="A297" s="5" t="s">
        <v>2414</v>
      </c>
      <c r="B297" s="5">
        <v>1</v>
      </c>
    </row>
    <row r="298" spans="1:2">
      <c r="A298" s="5" t="s">
        <v>2414</v>
      </c>
      <c r="B298" s="5">
        <v>1</v>
      </c>
    </row>
    <row r="299" spans="1:2">
      <c r="A299" s="5" t="s">
        <v>2414</v>
      </c>
      <c r="B299" s="5">
        <v>1</v>
      </c>
    </row>
    <row r="300" spans="1:2">
      <c r="A300" s="5" t="s">
        <v>2414</v>
      </c>
      <c r="B300" s="5">
        <v>1</v>
      </c>
    </row>
    <row r="301" spans="1:2">
      <c r="A301" s="5" t="s">
        <v>2419</v>
      </c>
      <c r="B301" s="5">
        <v>1</v>
      </c>
    </row>
    <row r="302" spans="1:2">
      <c r="A302" s="5" t="s">
        <v>2433</v>
      </c>
      <c r="B302" s="5">
        <v>1</v>
      </c>
    </row>
    <row r="303" spans="1:2">
      <c r="A303" s="5" t="s">
        <v>2433</v>
      </c>
      <c r="B303" s="5">
        <v>1</v>
      </c>
    </row>
    <row r="304" spans="1:2">
      <c r="A304" s="5" t="s">
        <v>2433</v>
      </c>
      <c r="B304" s="5">
        <v>1</v>
      </c>
    </row>
    <row r="305" spans="1:2">
      <c r="A305" s="5" t="s">
        <v>2433</v>
      </c>
      <c r="B305" s="5">
        <v>1</v>
      </c>
    </row>
    <row r="306" spans="1:2">
      <c r="A306" s="5" t="s">
        <v>2433</v>
      </c>
      <c r="B306" s="5">
        <v>1</v>
      </c>
    </row>
    <row r="307" spans="1:2">
      <c r="A307" s="5" t="s">
        <v>2433</v>
      </c>
      <c r="B307" s="5">
        <v>1</v>
      </c>
    </row>
    <row r="308" spans="1:2">
      <c r="A308" s="5" t="s">
        <v>2433</v>
      </c>
      <c r="B308" s="5">
        <v>1</v>
      </c>
    </row>
    <row r="309" spans="1:2">
      <c r="A309" s="5" t="s">
        <v>2428</v>
      </c>
      <c r="B309" s="5">
        <v>1</v>
      </c>
    </row>
    <row r="310" spans="1:2">
      <c r="A310" s="5" t="s">
        <v>2428</v>
      </c>
      <c r="B310" s="5">
        <v>1</v>
      </c>
    </row>
    <row r="311" spans="1:2">
      <c r="A311" s="5" t="s">
        <v>2428</v>
      </c>
      <c r="B311" s="5">
        <v>1</v>
      </c>
    </row>
    <row r="312" spans="1:2">
      <c r="A312" s="5" t="s">
        <v>2416</v>
      </c>
      <c r="B312" s="5">
        <v>1</v>
      </c>
    </row>
    <row r="313" spans="1:2">
      <c r="A313" s="5" t="s">
        <v>2416</v>
      </c>
      <c r="B313" s="5">
        <v>1</v>
      </c>
    </row>
    <row r="314" spans="1:2">
      <c r="A314" s="5" t="s">
        <v>2418</v>
      </c>
      <c r="B314" s="5">
        <v>2</v>
      </c>
    </row>
    <row r="315" spans="1:2">
      <c r="A315" s="5" t="s">
        <v>2418</v>
      </c>
      <c r="B315" s="5">
        <v>2</v>
      </c>
    </row>
    <row r="316" spans="1:2">
      <c r="A316" s="5" t="s">
        <v>2418</v>
      </c>
      <c r="B316" s="5">
        <v>2</v>
      </c>
    </row>
    <row r="317" spans="1:2">
      <c r="A317" s="5" t="s">
        <v>2418</v>
      </c>
      <c r="B317" s="5">
        <v>2</v>
      </c>
    </row>
    <row r="318" spans="1:2">
      <c r="A318" s="5" t="s">
        <v>2418</v>
      </c>
      <c r="B318" s="5">
        <v>2</v>
      </c>
    </row>
    <row r="319" spans="1:2">
      <c r="A319" s="5" t="s">
        <v>2418</v>
      </c>
      <c r="B319" s="5">
        <v>2</v>
      </c>
    </row>
    <row r="320" spans="1:2">
      <c r="A320" s="5" t="s">
        <v>2418</v>
      </c>
      <c r="B320" s="5">
        <v>2</v>
      </c>
    </row>
    <row r="321" spans="1:2">
      <c r="A321" s="5" t="s">
        <v>2418</v>
      </c>
      <c r="B321" s="5">
        <v>2</v>
      </c>
    </row>
    <row r="322" spans="1:2">
      <c r="A322" s="5" t="s">
        <v>2418</v>
      </c>
      <c r="B322" s="5">
        <v>2</v>
      </c>
    </row>
    <row r="323" spans="1:2">
      <c r="A323" s="5" t="s">
        <v>2418</v>
      </c>
      <c r="B323" s="5">
        <v>2</v>
      </c>
    </row>
    <row r="324" spans="1:2">
      <c r="A324" s="5" t="s">
        <v>2418</v>
      </c>
      <c r="B324" s="5">
        <v>2</v>
      </c>
    </row>
    <row r="325" spans="1:2">
      <c r="A325" s="7" t="s">
        <v>2434</v>
      </c>
      <c r="B325" s="5">
        <v>2</v>
      </c>
    </row>
    <row r="326" spans="1:2">
      <c r="A326" s="5" t="s">
        <v>2434</v>
      </c>
      <c r="B326" s="5">
        <v>2</v>
      </c>
    </row>
    <row r="327" spans="1:2">
      <c r="A327" s="5" t="s">
        <v>2434</v>
      </c>
      <c r="B327" s="5">
        <v>2</v>
      </c>
    </row>
    <row r="328" spans="1:2">
      <c r="A328" s="5" t="s">
        <v>2434</v>
      </c>
      <c r="B328" s="5">
        <v>2</v>
      </c>
    </row>
    <row r="329" spans="1:2">
      <c r="A329" s="5" t="s">
        <v>2434</v>
      </c>
      <c r="B329" s="5">
        <v>2</v>
      </c>
    </row>
    <row r="330" spans="1:2">
      <c r="A330" s="5" t="s">
        <v>2434</v>
      </c>
      <c r="B330" s="5">
        <v>2</v>
      </c>
    </row>
    <row r="331" spans="1:2">
      <c r="A331" s="5" t="s">
        <v>2434</v>
      </c>
      <c r="B331" s="5">
        <v>2</v>
      </c>
    </row>
    <row r="332" spans="1:2">
      <c r="A332" s="5" t="s">
        <v>2415</v>
      </c>
      <c r="B332" s="5">
        <v>2</v>
      </c>
    </row>
    <row r="333" spans="1:2">
      <c r="A333" s="5" t="s">
        <v>2415</v>
      </c>
      <c r="B333" s="5">
        <v>2</v>
      </c>
    </row>
    <row r="334" spans="1:2">
      <c r="A334" s="5" t="s">
        <v>2415</v>
      </c>
      <c r="B334" s="5">
        <v>2</v>
      </c>
    </row>
    <row r="335" spans="1:2">
      <c r="A335" s="5" t="s">
        <v>2415</v>
      </c>
      <c r="B335" s="5">
        <v>2</v>
      </c>
    </row>
    <row r="336" spans="1:2">
      <c r="A336" s="5" t="s">
        <v>2415</v>
      </c>
      <c r="B336" s="5">
        <v>2</v>
      </c>
    </row>
    <row r="337" spans="1:2">
      <c r="A337" s="5" t="s">
        <v>2415</v>
      </c>
      <c r="B337" s="5">
        <v>2</v>
      </c>
    </row>
    <row r="338" spans="1:2">
      <c r="A338" s="5" t="s">
        <v>2415</v>
      </c>
      <c r="B338" s="5">
        <v>2</v>
      </c>
    </row>
    <row r="339" spans="1:2">
      <c r="A339" s="5" t="s">
        <v>2415</v>
      </c>
      <c r="B339" s="5">
        <v>2</v>
      </c>
    </row>
    <row r="340" spans="1:2">
      <c r="A340" s="5" t="s">
        <v>2415</v>
      </c>
      <c r="B340" s="5">
        <v>2</v>
      </c>
    </row>
    <row r="341" spans="1:2">
      <c r="A341" s="5" t="s">
        <v>2415</v>
      </c>
      <c r="B341" s="5">
        <v>2</v>
      </c>
    </row>
    <row r="342" spans="1:2">
      <c r="A342" s="5" t="s">
        <v>2415</v>
      </c>
      <c r="B342" s="5">
        <v>2</v>
      </c>
    </row>
    <row r="343" spans="1:2">
      <c r="A343" s="5" t="s">
        <v>2415</v>
      </c>
      <c r="B343" s="5">
        <v>2</v>
      </c>
    </row>
    <row r="344" spans="1:2">
      <c r="A344" s="5" t="s">
        <v>2415</v>
      </c>
      <c r="B344" s="5">
        <v>2</v>
      </c>
    </row>
    <row r="345" spans="1:2">
      <c r="A345" s="5" t="s">
        <v>2415</v>
      </c>
      <c r="B345" s="5">
        <v>2</v>
      </c>
    </row>
    <row r="346" spans="1:2">
      <c r="A346" s="5" t="s">
        <v>2415</v>
      </c>
      <c r="B346" s="5">
        <v>2</v>
      </c>
    </row>
    <row r="347" spans="1:2">
      <c r="A347" s="5" t="s">
        <v>2415</v>
      </c>
      <c r="B347" s="5">
        <v>2</v>
      </c>
    </row>
    <row r="348" spans="1:2">
      <c r="A348" s="5" t="s">
        <v>2415</v>
      </c>
      <c r="B348" s="5">
        <v>2</v>
      </c>
    </row>
    <row r="349" spans="1:2">
      <c r="A349" s="5" t="s">
        <v>2415</v>
      </c>
      <c r="B349" s="5">
        <v>2</v>
      </c>
    </row>
    <row r="350" spans="1:2">
      <c r="A350" s="5" t="s">
        <v>2415</v>
      </c>
      <c r="B350" s="5">
        <v>2</v>
      </c>
    </row>
    <row r="351" spans="1:2">
      <c r="A351" s="5" t="s">
        <v>2415</v>
      </c>
      <c r="B351" s="5">
        <v>2</v>
      </c>
    </row>
    <row r="352" spans="1:2">
      <c r="A352" s="5" t="s">
        <v>2415</v>
      </c>
      <c r="B352" s="5">
        <v>2</v>
      </c>
    </row>
    <row r="353" spans="1:2">
      <c r="A353" s="5" t="s">
        <v>2415</v>
      </c>
      <c r="B353" s="5">
        <v>2</v>
      </c>
    </row>
    <row r="354" spans="1:2">
      <c r="A354" s="5" t="s">
        <v>2415</v>
      </c>
      <c r="B354" s="5">
        <v>2</v>
      </c>
    </row>
    <row r="355" spans="1:2">
      <c r="A355" s="5" t="s">
        <v>2415</v>
      </c>
      <c r="B355" s="5">
        <v>2</v>
      </c>
    </row>
    <row r="356" spans="1:2">
      <c r="A356" s="5" t="s">
        <v>2415</v>
      </c>
      <c r="B356" s="5">
        <v>2</v>
      </c>
    </row>
    <row r="357" spans="1:2">
      <c r="A357" s="5" t="s">
        <v>2415</v>
      </c>
      <c r="B357" s="5">
        <v>2</v>
      </c>
    </row>
    <row r="358" spans="1:2">
      <c r="A358" s="5" t="s">
        <v>2415</v>
      </c>
      <c r="B358" s="5">
        <v>2</v>
      </c>
    </row>
    <row r="359" spans="1:2">
      <c r="A359" s="5" t="s">
        <v>2415</v>
      </c>
      <c r="B359" s="5">
        <v>2</v>
      </c>
    </row>
    <row r="360" spans="1:2">
      <c r="A360" s="5" t="s">
        <v>2415</v>
      </c>
      <c r="B360" s="5">
        <v>2</v>
      </c>
    </row>
    <row r="361" spans="1:2">
      <c r="A361" s="5" t="s">
        <v>2415</v>
      </c>
      <c r="B361" s="5">
        <v>2</v>
      </c>
    </row>
    <row r="362" spans="1:2">
      <c r="A362" s="5" t="s">
        <v>2415</v>
      </c>
      <c r="B362" s="5">
        <v>2</v>
      </c>
    </row>
    <row r="363" spans="1:2">
      <c r="A363" s="5" t="s">
        <v>2417</v>
      </c>
      <c r="B363" s="5">
        <v>2</v>
      </c>
    </row>
    <row r="364" spans="1:2">
      <c r="A364" s="5" t="s">
        <v>2417</v>
      </c>
      <c r="B364" s="5">
        <v>2</v>
      </c>
    </row>
    <row r="365" spans="1:2">
      <c r="A365" s="5" t="s">
        <v>2417</v>
      </c>
      <c r="B365" s="5">
        <v>2</v>
      </c>
    </row>
    <row r="366" spans="1:2">
      <c r="A366" s="5" t="s">
        <v>2417</v>
      </c>
      <c r="B366" s="5">
        <v>2</v>
      </c>
    </row>
    <row r="367" spans="1:2">
      <c r="A367" s="5" t="s">
        <v>2417</v>
      </c>
      <c r="B367" s="5">
        <v>2</v>
      </c>
    </row>
    <row r="368" spans="1:2">
      <c r="A368" s="5" t="s">
        <v>2417</v>
      </c>
      <c r="B368" s="5">
        <v>2</v>
      </c>
    </row>
    <row r="369" spans="1:2">
      <c r="A369" s="5" t="s">
        <v>2417</v>
      </c>
      <c r="B369" s="5">
        <v>2</v>
      </c>
    </row>
    <row r="370" spans="1:2">
      <c r="A370" s="5" t="s">
        <v>2417</v>
      </c>
      <c r="B370" s="5">
        <v>2</v>
      </c>
    </row>
    <row r="371" spans="1:2">
      <c r="A371" s="5" t="s">
        <v>2417</v>
      </c>
      <c r="B371" s="5">
        <v>2</v>
      </c>
    </row>
    <row r="372" spans="1:2">
      <c r="A372" s="5" t="s">
        <v>2417</v>
      </c>
      <c r="B372" s="5">
        <v>2</v>
      </c>
    </row>
    <row r="373" spans="1:2">
      <c r="A373" s="5" t="s">
        <v>2417</v>
      </c>
      <c r="B373" s="5">
        <v>2</v>
      </c>
    </row>
    <row r="374" spans="1:2">
      <c r="A374" s="5" t="s">
        <v>2417</v>
      </c>
      <c r="B374" s="5">
        <v>2</v>
      </c>
    </row>
    <row r="375" spans="1:2">
      <c r="A375" s="5" t="s">
        <v>2432</v>
      </c>
      <c r="B375" s="5">
        <v>2</v>
      </c>
    </row>
    <row r="376" spans="1:2">
      <c r="A376" s="5" t="s">
        <v>2414</v>
      </c>
      <c r="B376" s="5">
        <v>2</v>
      </c>
    </row>
    <row r="377" spans="1:2">
      <c r="A377" s="5" t="s">
        <v>2414</v>
      </c>
      <c r="B377" s="5">
        <v>2</v>
      </c>
    </row>
    <row r="378" spans="1:2">
      <c r="A378" s="5" t="s">
        <v>2414</v>
      </c>
      <c r="B378" s="5">
        <v>2</v>
      </c>
    </row>
    <row r="379" spans="1:2">
      <c r="A379" s="5" t="s">
        <v>2414</v>
      </c>
      <c r="B379" s="5">
        <v>2</v>
      </c>
    </row>
    <row r="380" spans="1:2">
      <c r="A380" s="5" t="s">
        <v>2414</v>
      </c>
      <c r="B380" s="5">
        <v>2</v>
      </c>
    </row>
    <row r="381" spans="1:2">
      <c r="A381" s="5" t="s">
        <v>2414</v>
      </c>
      <c r="B381" s="5">
        <v>2</v>
      </c>
    </row>
    <row r="382" spans="1:2">
      <c r="A382" s="5" t="s">
        <v>2414</v>
      </c>
      <c r="B382" s="5">
        <v>2</v>
      </c>
    </row>
    <row r="383" spans="1:2">
      <c r="A383" s="5" t="s">
        <v>2414</v>
      </c>
      <c r="B383" s="5">
        <v>2</v>
      </c>
    </row>
    <row r="384" spans="1:2">
      <c r="A384" s="5" t="s">
        <v>2414</v>
      </c>
      <c r="B384" s="5">
        <v>2</v>
      </c>
    </row>
    <row r="385" spans="1:2">
      <c r="A385" s="5" t="s">
        <v>2433</v>
      </c>
      <c r="B385" s="5">
        <v>2</v>
      </c>
    </row>
    <row r="386" spans="1:2">
      <c r="A386" s="5" t="s">
        <v>2433</v>
      </c>
      <c r="B386" s="5">
        <v>2</v>
      </c>
    </row>
    <row r="387" spans="1:2">
      <c r="A387" s="5" t="s">
        <v>2433</v>
      </c>
      <c r="B387" s="5">
        <v>2</v>
      </c>
    </row>
    <row r="388" spans="1:2">
      <c r="A388" s="5" t="s">
        <v>2428</v>
      </c>
      <c r="B388" s="5">
        <v>2</v>
      </c>
    </row>
    <row r="389" spans="1:2">
      <c r="A389" s="5" t="s">
        <v>2428</v>
      </c>
      <c r="B389" s="5">
        <v>2</v>
      </c>
    </row>
    <row r="390" spans="1:2">
      <c r="A390" s="5" t="s">
        <v>2428</v>
      </c>
      <c r="B390" s="5">
        <v>2</v>
      </c>
    </row>
    <row r="391" spans="1:2">
      <c r="A391" s="5" t="s">
        <v>2428</v>
      </c>
      <c r="B391" s="5">
        <v>2</v>
      </c>
    </row>
    <row r="392" spans="1:2">
      <c r="A392" s="5" t="s">
        <v>2416</v>
      </c>
      <c r="B392" s="5">
        <v>2</v>
      </c>
    </row>
    <row r="393" spans="1:2">
      <c r="A393" s="5" t="s">
        <v>2416</v>
      </c>
      <c r="B393" s="5">
        <v>2</v>
      </c>
    </row>
    <row r="394" spans="1:2">
      <c r="A394" s="5" t="s">
        <v>2416</v>
      </c>
      <c r="B394" s="5">
        <v>2</v>
      </c>
    </row>
    <row r="395" spans="1:2">
      <c r="A395" s="5" t="s">
        <v>2418</v>
      </c>
      <c r="B395" s="5">
        <v>3</v>
      </c>
    </row>
    <row r="396" spans="1:2">
      <c r="A396" s="5" t="s">
        <v>2418</v>
      </c>
      <c r="B396" s="5">
        <v>3</v>
      </c>
    </row>
    <row r="397" spans="1:2">
      <c r="A397" s="5" t="s">
        <v>2418</v>
      </c>
      <c r="B397" s="5">
        <v>3</v>
      </c>
    </row>
    <row r="398" spans="1:2">
      <c r="A398" s="5" t="s">
        <v>2418</v>
      </c>
      <c r="B398" s="5">
        <v>3</v>
      </c>
    </row>
    <row r="399" spans="1:2">
      <c r="A399" s="5" t="s">
        <v>2418</v>
      </c>
      <c r="B399" s="5">
        <v>3</v>
      </c>
    </row>
    <row r="400" spans="1:2">
      <c r="A400" s="5" t="s">
        <v>2418</v>
      </c>
      <c r="B400" s="5">
        <v>3</v>
      </c>
    </row>
    <row r="401" spans="1:2">
      <c r="A401" s="5" t="s">
        <v>2418</v>
      </c>
      <c r="B401" s="5">
        <v>3</v>
      </c>
    </row>
    <row r="402" spans="1:2">
      <c r="A402" s="5" t="s">
        <v>2418</v>
      </c>
      <c r="B402" s="5">
        <v>3</v>
      </c>
    </row>
    <row r="403" spans="1:2">
      <c r="A403" s="5" t="s">
        <v>2418</v>
      </c>
      <c r="B403" s="5">
        <v>3</v>
      </c>
    </row>
    <row r="404" spans="1:2">
      <c r="A404" s="5" t="s">
        <v>2418</v>
      </c>
      <c r="B404" s="5">
        <v>3</v>
      </c>
    </row>
    <row r="405" spans="1:2">
      <c r="A405" s="5" t="s">
        <v>2418</v>
      </c>
      <c r="B405" s="5">
        <v>3</v>
      </c>
    </row>
    <row r="406" spans="1:2">
      <c r="A406" s="5" t="s">
        <v>2418</v>
      </c>
      <c r="B406" s="5">
        <v>3</v>
      </c>
    </row>
    <row r="407" spans="1:2">
      <c r="A407" s="5" t="s">
        <v>2418</v>
      </c>
      <c r="B407" s="5">
        <v>3</v>
      </c>
    </row>
    <row r="408" spans="1:2">
      <c r="A408" s="5" t="s">
        <v>2418</v>
      </c>
      <c r="B408" s="5">
        <v>3</v>
      </c>
    </row>
    <row r="409" spans="1:2">
      <c r="A409" s="5" t="s">
        <v>2418</v>
      </c>
      <c r="B409" s="5">
        <v>3</v>
      </c>
    </row>
    <row r="410" spans="1:2">
      <c r="A410" s="5" t="s">
        <v>2418</v>
      </c>
      <c r="B410" s="5">
        <v>3</v>
      </c>
    </row>
    <row r="411" spans="1:2">
      <c r="A411" s="5" t="s">
        <v>2418</v>
      </c>
      <c r="B411" s="5">
        <v>3</v>
      </c>
    </row>
    <row r="412" spans="1:2">
      <c r="A412" s="5" t="s">
        <v>2418</v>
      </c>
      <c r="B412" s="5">
        <v>3</v>
      </c>
    </row>
    <row r="413" spans="1:2">
      <c r="A413" s="5" t="s">
        <v>2418</v>
      </c>
      <c r="B413" s="5">
        <v>3</v>
      </c>
    </row>
    <row r="414" spans="1:2">
      <c r="A414" s="5" t="s">
        <v>2418</v>
      </c>
      <c r="B414" s="5">
        <v>3</v>
      </c>
    </row>
    <row r="415" spans="1:2">
      <c r="A415" s="5" t="s">
        <v>2418</v>
      </c>
      <c r="B415" s="5">
        <v>3</v>
      </c>
    </row>
    <row r="416" spans="1:2">
      <c r="A416" s="5" t="s">
        <v>2418</v>
      </c>
      <c r="B416" s="5">
        <v>3</v>
      </c>
    </row>
    <row r="417" spans="1:2">
      <c r="A417" s="5" t="s">
        <v>2418</v>
      </c>
      <c r="B417" s="5">
        <v>3</v>
      </c>
    </row>
    <row r="418" spans="1:2">
      <c r="A418" s="5" t="s">
        <v>2418</v>
      </c>
      <c r="B418" s="5">
        <v>3</v>
      </c>
    </row>
    <row r="419" spans="1:2">
      <c r="A419" s="5" t="s">
        <v>2434</v>
      </c>
      <c r="B419" s="5">
        <v>3</v>
      </c>
    </row>
    <row r="420" spans="1:2">
      <c r="A420" s="5" t="s">
        <v>2415</v>
      </c>
      <c r="B420" s="5">
        <v>3</v>
      </c>
    </row>
    <row r="421" spans="1:2">
      <c r="A421" s="5" t="s">
        <v>2415</v>
      </c>
      <c r="B421" s="5">
        <v>3</v>
      </c>
    </row>
    <row r="422" spans="1:2">
      <c r="A422" s="5" t="s">
        <v>2415</v>
      </c>
      <c r="B422" s="5">
        <v>3</v>
      </c>
    </row>
    <row r="423" spans="1:2">
      <c r="A423" s="5" t="s">
        <v>2415</v>
      </c>
      <c r="B423" s="5">
        <v>3</v>
      </c>
    </row>
    <row r="424" spans="1:2">
      <c r="A424" s="5" t="s">
        <v>2415</v>
      </c>
      <c r="B424" s="5">
        <v>3</v>
      </c>
    </row>
    <row r="425" spans="1:2">
      <c r="A425" s="5" t="s">
        <v>2415</v>
      </c>
      <c r="B425" s="5">
        <v>3</v>
      </c>
    </row>
    <row r="426" spans="1:2">
      <c r="A426" s="5" t="s">
        <v>2415</v>
      </c>
      <c r="B426" s="5">
        <v>3</v>
      </c>
    </row>
    <row r="427" spans="1:2">
      <c r="A427" s="5" t="s">
        <v>2415</v>
      </c>
      <c r="B427" s="5">
        <v>3</v>
      </c>
    </row>
    <row r="428" spans="1:2">
      <c r="A428" s="5" t="s">
        <v>2415</v>
      </c>
      <c r="B428" s="5">
        <v>3</v>
      </c>
    </row>
    <row r="429" spans="1:2">
      <c r="A429" s="5" t="s">
        <v>2415</v>
      </c>
      <c r="B429" s="5">
        <v>3</v>
      </c>
    </row>
    <row r="430" spans="1:2">
      <c r="A430" s="5" t="s">
        <v>2415</v>
      </c>
      <c r="B430" s="5">
        <v>3</v>
      </c>
    </row>
    <row r="431" spans="1:2">
      <c r="A431" s="5" t="s">
        <v>2415</v>
      </c>
      <c r="B431" s="5">
        <v>3</v>
      </c>
    </row>
    <row r="432" spans="1:2">
      <c r="A432" s="5" t="s">
        <v>2415</v>
      </c>
      <c r="B432" s="5">
        <v>3</v>
      </c>
    </row>
    <row r="433" spans="1:2">
      <c r="A433" s="5" t="s">
        <v>2415</v>
      </c>
      <c r="B433" s="5">
        <v>3</v>
      </c>
    </row>
    <row r="434" spans="1:2">
      <c r="A434" s="5" t="s">
        <v>2415</v>
      </c>
      <c r="B434" s="5">
        <v>3</v>
      </c>
    </row>
    <row r="435" spans="1:2">
      <c r="A435" s="5" t="s">
        <v>2415</v>
      </c>
      <c r="B435" s="5">
        <v>3</v>
      </c>
    </row>
    <row r="436" spans="1:2">
      <c r="A436" s="5" t="s">
        <v>2415</v>
      </c>
      <c r="B436" s="5">
        <v>3</v>
      </c>
    </row>
    <row r="437" spans="1:2">
      <c r="A437" s="5" t="s">
        <v>2417</v>
      </c>
      <c r="B437" s="5">
        <v>3</v>
      </c>
    </row>
    <row r="438" spans="1:2">
      <c r="A438" s="5" t="s">
        <v>2417</v>
      </c>
      <c r="B438" s="5">
        <v>3</v>
      </c>
    </row>
    <row r="439" spans="1:2">
      <c r="A439" s="5" t="s">
        <v>2417</v>
      </c>
      <c r="B439" s="5">
        <v>3</v>
      </c>
    </row>
    <row r="440" spans="1:2">
      <c r="A440" s="5" t="s">
        <v>2417</v>
      </c>
      <c r="B440" s="5">
        <v>3</v>
      </c>
    </row>
    <row r="441" spans="1:2">
      <c r="A441" s="5" t="s">
        <v>2429</v>
      </c>
      <c r="B441" s="5">
        <v>3</v>
      </c>
    </row>
    <row r="442" spans="1:2">
      <c r="A442" s="5" t="s">
        <v>2414</v>
      </c>
      <c r="B442" s="5">
        <v>3</v>
      </c>
    </row>
    <row r="443" spans="1:2">
      <c r="A443" s="5" t="s">
        <v>2414</v>
      </c>
      <c r="B443" s="5">
        <v>3</v>
      </c>
    </row>
    <row r="444" spans="1:2">
      <c r="A444" s="5" t="s">
        <v>2414</v>
      </c>
      <c r="B444" s="5">
        <v>3</v>
      </c>
    </row>
    <row r="445" spans="1:2">
      <c r="A445" s="5" t="s">
        <v>2414</v>
      </c>
      <c r="B445" s="5">
        <v>3</v>
      </c>
    </row>
    <row r="446" spans="1:2">
      <c r="A446" s="5" t="s">
        <v>2414</v>
      </c>
      <c r="B446" s="5">
        <v>3</v>
      </c>
    </row>
    <row r="447" spans="1:2">
      <c r="A447" s="5" t="s">
        <v>2414</v>
      </c>
      <c r="B447" s="5">
        <v>3</v>
      </c>
    </row>
    <row r="448" spans="1:2">
      <c r="A448" s="5" t="s">
        <v>2414</v>
      </c>
      <c r="B448" s="5">
        <v>3</v>
      </c>
    </row>
    <row r="449" spans="1:2">
      <c r="A449" s="5" t="s">
        <v>2414</v>
      </c>
      <c r="B449" s="5">
        <v>3</v>
      </c>
    </row>
    <row r="450" spans="1:2">
      <c r="A450" s="5" t="s">
        <v>2414</v>
      </c>
      <c r="B450" s="5">
        <v>3</v>
      </c>
    </row>
    <row r="451" spans="1:2">
      <c r="A451" s="5" t="s">
        <v>2414</v>
      </c>
      <c r="B451" s="5">
        <v>3</v>
      </c>
    </row>
    <row r="452" spans="1:2">
      <c r="A452" s="5" t="s">
        <v>2414</v>
      </c>
      <c r="B452" s="5">
        <v>3</v>
      </c>
    </row>
    <row r="453" spans="1:2">
      <c r="A453" s="5" t="s">
        <v>2419</v>
      </c>
      <c r="B453" s="5">
        <v>3</v>
      </c>
    </row>
    <row r="454" spans="1:2">
      <c r="A454" s="5" t="s">
        <v>2433</v>
      </c>
      <c r="B454" s="5">
        <v>3</v>
      </c>
    </row>
    <row r="455" spans="1:2">
      <c r="A455" s="5" t="s">
        <v>2433</v>
      </c>
      <c r="B455" s="5">
        <v>3</v>
      </c>
    </row>
    <row r="456" spans="1:2">
      <c r="A456" s="5" t="s">
        <v>2433</v>
      </c>
      <c r="B456" s="5">
        <v>3</v>
      </c>
    </row>
    <row r="457" spans="1:2">
      <c r="A457" s="5" t="s">
        <v>2433</v>
      </c>
      <c r="B457" s="5">
        <v>3</v>
      </c>
    </row>
    <row r="458" spans="1:2">
      <c r="A458" s="5" t="s">
        <v>2416</v>
      </c>
      <c r="B458" s="5">
        <v>3</v>
      </c>
    </row>
    <row r="459" spans="1:2">
      <c r="A459" s="5" t="s">
        <v>2418</v>
      </c>
      <c r="B459" s="5">
        <v>4</v>
      </c>
    </row>
    <row r="460" spans="1:2">
      <c r="A460" s="5" t="s">
        <v>2418</v>
      </c>
      <c r="B460" s="5">
        <v>4</v>
      </c>
    </row>
    <row r="461" spans="1:2">
      <c r="A461" s="5" t="s">
        <v>2418</v>
      </c>
      <c r="B461" s="5">
        <v>4</v>
      </c>
    </row>
    <row r="462" spans="1:2">
      <c r="A462" s="5" t="s">
        <v>2418</v>
      </c>
      <c r="B462" s="5">
        <v>4</v>
      </c>
    </row>
    <row r="463" spans="1:2">
      <c r="A463" s="5" t="s">
        <v>2418</v>
      </c>
      <c r="B463" s="5">
        <v>4</v>
      </c>
    </row>
    <row r="464" spans="1:2">
      <c r="A464" s="5" t="s">
        <v>2418</v>
      </c>
      <c r="B464" s="5">
        <v>4</v>
      </c>
    </row>
    <row r="465" spans="1:2">
      <c r="A465" s="5" t="s">
        <v>2418</v>
      </c>
      <c r="B465" s="5">
        <v>4</v>
      </c>
    </row>
    <row r="466" spans="1:2">
      <c r="A466" s="5" t="s">
        <v>2418</v>
      </c>
      <c r="B466" s="5">
        <v>4</v>
      </c>
    </row>
    <row r="467" spans="1:2">
      <c r="A467" s="5" t="s">
        <v>2418</v>
      </c>
      <c r="B467" s="5">
        <v>4</v>
      </c>
    </row>
    <row r="468" spans="1:2">
      <c r="A468" s="5" t="s">
        <v>2418</v>
      </c>
      <c r="B468" s="5">
        <v>4</v>
      </c>
    </row>
    <row r="469" spans="1:2">
      <c r="A469" s="5" t="s">
        <v>2434</v>
      </c>
      <c r="B469" s="5">
        <v>4</v>
      </c>
    </row>
    <row r="470" spans="1:2">
      <c r="A470" s="5" t="s">
        <v>2434</v>
      </c>
      <c r="B470" s="5">
        <v>4</v>
      </c>
    </row>
    <row r="471" spans="1:2">
      <c r="A471" s="5" t="s">
        <v>2434</v>
      </c>
      <c r="B471" s="5">
        <v>4</v>
      </c>
    </row>
    <row r="472" spans="1:2">
      <c r="A472" s="5" t="s">
        <v>2434</v>
      </c>
      <c r="B472" s="5">
        <v>4</v>
      </c>
    </row>
    <row r="473" spans="1:2">
      <c r="A473" s="5" t="s">
        <v>2415</v>
      </c>
      <c r="B473" s="5">
        <v>4</v>
      </c>
    </row>
    <row r="474" spans="1:2">
      <c r="A474" s="5" t="s">
        <v>2415</v>
      </c>
      <c r="B474" s="5">
        <v>4</v>
      </c>
    </row>
    <row r="475" spans="1:2">
      <c r="A475" s="5" t="s">
        <v>2415</v>
      </c>
      <c r="B475" s="5">
        <v>4</v>
      </c>
    </row>
    <row r="476" spans="1:2">
      <c r="A476" s="5" t="s">
        <v>2415</v>
      </c>
      <c r="B476" s="5">
        <v>4</v>
      </c>
    </row>
    <row r="477" spans="1:2">
      <c r="A477" s="5" t="s">
        <v>2415</v>
      </c>
      <c r="B477" s="5">
        <v>4</v>
      </c>
    </row>
    <row r="478" spans="1:2">
      <c r="A478" s="5" t="s">
        <v>2415</v>
      </c>
      <c r="B478" s="5">
        <v>4</v>
      </c>
    </row>
    <row r="479" spans="1:2">
      <c r="A479" s="5" t="s">
        <v>2415</v>
      </c>
      <c r="B479" s="5">
        <v>4</v>
      </c>
    </row>
    <row r="480" spans="1:2">
      <c r="A480" s="5" t="s">
        <v>2415</v>
      </c>
      <c r="B480" s="5">
        <v>4</v>
      </c>
    </row>
    <row r="481" spans="1:2">
      <c r="A481" s="5" t="s">
        <v>2415</v>
      </c>
      <c r="B481" s="5">
        <v>4</v>
      </c>
    </row>
    <row r="482" spans="1:2">
      <c r="A482" s="5" t="s">
        <v>2415</v>
      </c>
      <c r="B482" s="5">
        <v>4</v>
      </c>
    </row>
    <row r="483" spans="1:2">
      <c r="A483" s="5" t="s">
        <v>2415</v>
      </c>
      <c r="B483" s="5">
        <v>4</v>
      </c>
    </row>
    <row r="484" spans="1:2">
      <c r="A484" s="5" t="s">
        <v>2415</v>
      </c>
      <c r="B484" s="5">
        <v>4</v>
      </c>
    </row>
    <row r="485" spans="1:2">
      <c r="A485" s="5" t="s">
        <v>2415</v>
      </c>
      <c r="B485" s="5">
        <v>4</v>
      </c>
    </row>
    <row r="486" spans="1:2">
      <c r="A486" s="5" t="s">
        <v>2415</v>
      </c>
      <c r="B486" s="5">
        <v>4</v>
      </c>
    </row>
    <row r="487" spans="1:2">
      <c r="A487" s="5" t="s">
        <v>2415</v>
      </c>
      <c r="B487" s="5">
        <v>4</v>
      </c>
    </row>
    <row r="488" spans="1:2">
      <c r="A488" s="5" t="s">
        <v>2415</v>
      </c>
      <c r="B488" s="5">
        <v>4</v>
      </c>
    </row>
    <row r="489" spans="1:2">
      <c r="A489" s="5" t="s">
        <v>2415</v>
      </c>
      <c r="B489" s="5">
        <v>4</v>
      </c>
    </row>
    <row r="490" spans="1:2">
      <c r="A490" s="5" t="s">
        <v>2417</v>
      </c>
      <c r="B490" s="5">
        <v>4</v>
      </c>
    </row>
    <row r="491" spans="1:2">
      <c r="A491" s="5" t="s">
        <v>2417</v>
      </c>
      <c r="B491" s="5">
        <v>4</v>
      </c>
    </row>
    <row r="492" spans="1:2">
      <c r="A492" s="5" t="s">
        <v>2417</v>
      </c>
      <c r="B492" s="5">
        <v>4</v>
      </c>
    </row>
    <row r="493" spans="1:2">
      <c r="A493" s="5" t="s">
        <v>2417</v>
      </c>
      <c r="B493" s="5">
        <v>4</v>
      </c>
    </row>
    <row r="494" spans="1:2">
      <c r="A494" s="5" t="s">
        <v>2417</v>
      </c>
      <c r="B494" s="5">
        <v>4</v>
      </c>
    </row>
    <row r="495" spans="1:2">
      <c r="A495" s="5" t="s">
        <v>2414</v>
      </c>
      <c r="B495" s="5">
        <v>4</v>
      </c>
    </row>
    <row r="496" spans="1:2">
      <c r="A496" s="5" t="s">
        <v>2414</v>
      </c>
      <c r="B496" s="5">
        <v>4</v>
      </c>
    </row>
    <row r="497" spans="1:2">
      <c r="A497" s="5" t="s">
        <v>2414</v>
      </c>
      <c r="B497" s="5">
        <v>4</v>
      </c>
    </row>
    <row r="498" spans="1:2">
      <c r="A498" s="5" t="s">
        <v>2414</v>
      </c>
      <c r="B498" s="5">
        <v>4</v>
      </c>
    </row>
    <row r="499" spans="1:2">
      <c r="A499" s="5" t="s">
        <v>2414</v>
      </c>
      <c r="B499" s="5">
        <v>4</v>
      </c>
    </row>
    <row r="500" spans="1:2">
      <c r="A500" s="5" t="s">
        <v>2414</v>
      </c>
      <c r="B500" s="5">
        <v>4</v>
      </c>
    </row>
    <row r="501" spans="1:2">
      <c r="A501" s="5" t="s">
        <v>2433</v>
      </c>
      <c r="B501" s="5">
        <v>4</v>
      </c>
    </row>
    <row r="502" spans="1:2">
      <c r="A502" s="5" t="s">
        <v>2433</v>
      </c>
      <c r="B502" s="5">
        <v>4</v>
      </c>
    </row>
    <row r="503" spans="1:2">
      <c r="A503" s="5" t="s">
        <v>2433</v>
      </c>
      <c r="B503" s="5">
        <v>4</v>
      </c>
    </row>
    <row r="504" spans="1:2">
      <c r="A504" s="5" t="s">
        <v>2433</v>
      </c>
      <c r="B504" s="5">
        <v>4</v>
      </c>
    </row>
    <row r="505" spans="1:2">
      <c r="A505" s="5" t="s">
        <v>2433</v>
      </c>
      <c r="B505" s="5">
        <v>4</v>
      </c>
    </row>
    <row r="506" spans="1:2">
      <c r="A506" s="5" t="s">
        <v>2428</v>
      </c>
      <c r="B506" s="5">
        <v>4</v>
      </c>
    </row>
    <row r="507" spans="1:2">
      <c r="A507" s="5" t="s">
        <v>2428</v>
      </c>
      <c r="B507" s="5">
        <v>4</v>
      </c>
    </row>
    <row r="508" spans="1:2">
      <c r="A508" s="5" t="s">
        <v>2416</v>
      </c>
      <c r="B508" s="5">
        <v>4</v>
      </c>
    </row>
    <row r="509" spans="1:2">
      <c r="A509" s="5" t="s">
        <v>2416</v>
      </c>
      <c r="B509" s="5">
        <v>4</v>
      </c>
    </row>
    <row r="510" spans="1:2">
      <c r="A510" s="5" t="s">
        <v>2416</v>
      </c>
      <c r="B510" s="5">
        <v>4</v>
      </c>
    </row>
    <row r="511" spans="1:2">
      <c r="A511" s="5" t="s">
        <v>2418</v>
      </c>
      <c r="B511" s="5">
        <v>5</v>
      </c>
    </row>
    <row r="512" spans="1:2">
      <c r="A512" s="5" t="s">
        <v>2418</v>
      </c>
      <c r="B512" s="5">
        <v>5</v>
      </c>
    </row>
    <row r="513" spans="1:2">
      <c r="A513" s="5" t="s">
        <v>2418</v>
      </c>
      <c r="B513" s="5">
        <v>5</v>
      </c>
    </row>
    <row r="514" spans="1:2">
      <c r="A514" s="5" t="s">
        <v>2418</v>
      </c>
      <c r="B514" s="5">
        <v>5</v>
      </c>
    </row>
    <row r="515" spans="1:2">
      <c r="A515" s="5" t="s">
        <v>2434</v>
      </c>
      <c r="B515" s="5">
        <v>5</v>
      </c>
    </row>
    <row r="516" spans="1:2">
      <c r="A516" s="5" t="s">
        <v>2415</v>
      </c>
      <c r="B516" s="5">
        <v>5</v>
      </c>
    </row>
    <row r="517" spans="1:2">
      <c r="A517" s="5" t="s">
        <v>2415</v>
      </c>
      <c r="B517" s="5">
        <v>5</v>
      </c>
    </row>
    <row r="518" spans="1:2">
      <c r="A518" s="5" t="s">
        <v>2415</v>
      </c>
      <c r="B518" s="5">
        <v>5</v>
      </c>
    </row>
    <row r="519" spans="1:2">
      <c r="A519" s="5" t="s">
        <v>2415</v>
      </c>
      <c r="B519" s="5">
        <v>5</v>
      </c>
    </row>
    <row r="520" spans="1:2">
      <c r="A520" s="5" t="s">
        <v>2415</v>
      </c>
      <c r="B520" s="5">
        <v>5</v>
      </c>
    </row>
    <row r="521" spans="1:2">
      <c r="A521" s="5" t="s">
        <v>2415</v>
      </c>
      <c r="B521" s="5">
        <v>5</v>
      </c>
    </row>
    <row r="522" spans="1:2">
      <c r="A522" s="5" t="s">
        <v>2415</v>
      </c>
      <c r="B522" s="5">
        <v>5</v>
      </c>
    </row>
    <row r="523" spans="1:2">
      <c r="A523" s="5" t="s">
        <v>2415</v>
      </c>
      <c r="B523" s="5">
        <v>5</v>
      </c>
    </row>
    <row r="524" spans="1:2">
      <c r="A524" s="5" t="s">
        <v>2417</v>
      </c>
      <c r="B524" s="5">
        <v>5</v>
      </c>
    </row>
    <row r="525" spans="1:2">
      <c r="A525" s="5" t="s">
        <v>2417</v>
      </c>
      <c r="B525" s="5">
        <v>5</v>
      </c>
    </row>
    <row r="526" spans="1:2">
      <c r="A526" s="5" t="s">
        <v>2417</v>
      </c>
      <c r="B526" s="5">
        <v>5</v>
      </c>
    </row>
    <row r="527" spans="1:2">
      <c r="A527" s="5" t="s">
        <v>2414</v>
      </c>
      <c r="B527" s="5">
        <v>5</v>
      </c>
    </row>
    <row r="528" spans="1:2">
      <c r="A528" s="5" t="s">
        <v>2414</v>
      </c>
      <c r="B528" s="5">
        <v>5</v>
      </c>
    </row>
    <row r="529" spans="1:2">
      <c r="A529" s="5" t="s">
        <v>2414</v>
      </c>
      <c r="B529" s="5">
        <v>5</v>
      </c>
    </row>
    <row r="530" spans="1:2">
      <c r="A530" s="5" t="s">
        <v>2414</v>
      </c>
      <c r="B530" s="5">
        <v>5</v>
      </c>
    </row>
    <row r="531" spans="1:2">
      <c r="A531" s="5" t="s">
        <v>2428</v>
      </c>
      <c r="B531" s="5">
        <v>5</v>
      </c>
    </row>
    <row r="532" spans="1:2">
      <c r="A532" s="5" t="s">
        <v>2418</v>
      </c>
      <c r="B532" s="5">
        <v>6</v>
      </c>
    </row>
    <row r="533" spans="1:2">
      <c r="A533" s="5" t="s">
        <v>2418</v>
      </c>
      <c r="B533" s="5">
        <v>6</v>
      </c>
    </row>
    <row r="534" spans="1:2">
      <c r="A534" s="5" t="s">
        <v>2418</v>
      </c>
      <c r="B534" s="5">
        <v>6</v>
      </c>
    </row>
    <row r="535" spans="1:2">
      <c r="A535" s="5" t="s">
        <v>2418</v>
      </c>
      <c r="B535" s="5">
        <v>6</v>
      </c>
    </row>
    <row r="536" spans="1:2">
      <c r="A536" s="5" t="s">
        <v>2418</v>
      </c>
      <c r="B536" s="5">
        <v>6</v>
      </c>
    </row>
    <row r="537" spans="1:2">
      <c r="A537" s="5" t="s">
        <v>2418</v>
      </c>
      <c r="B537" s="5">
        <v>6</v>
      </c>
    </row>
    <row r="538" spans="1:2">
      <c r="A538" s="5" t="s">
        <v>2418</v>
      </c>
      <c r="B538" s="5">
        <v>6</v>
      </c>
    </row>
    <row r="539" spans="1:2">
      <c r="A539" s="5" t="s">
        <v>2415</v>
      </c>
      <c r="B539" s="5">
        <v>6</v>
      </c>
    </row>
    <row r="540" spans="1:2">
      <c r="A540" s="5" t="s">
        <v>2415</v>
      </c>
      <c r="B540" s="5">
        <v>6</v>
      </c>
    </row>
    <row r="541" spans="1:2">
      <c r="A541" s="5" t="s">
        <v>2415</v>
      </c>
      <c r="B541" s="5">
        <v>6</v>
      </c>
    </row>
    <row r="542" spans="1:2">
      <c r="A542" s="5" t="s">
        <v>2415</v>
      </c>
      <c r="B542" s="5">
        <v>6</v>
      </c>
    </row>
    <row r="543" spans="1:2">
      <c r="A543" s="5" t="s">
        <v>2415</v>
      </c>
      <c r="B543" s="5">
        <v>6</v>
      </c>
    </row>
    <row r="544" spans="1:2">
      <c r="A544" s="5" t="s">
        <v>2415</v>
      </c>
      <c r="B544" s="5">
        <v>6</v>
      </c>
    </row>
    <row r="545" spans="1:2">
      <c r="A545" s="5" t="s">
        <v>2415</v>
      </c>
      <c r="B545" s="5">
        <v>6</v>
      </c>
    </row>
    <row r="546" spans="1:2">
      <c r="A546" s="5" t="s">
        <v>2415</v>
      </c>
      <c r="B546" s="5">
        <v>6</v>
      </c>
    </row>
    <row r="547" spans="1:2">
      <c r="A547" s="5" t="s">
        <v>2415</v>
      </c>
      <c r="B547" s="5">
        <v>6</v>
      </c>
    </row>
    <row r="548" spans="1:2">
      <c r="A548" s="5" t="s">
        <v>2415</v>
      </c>
      <c r="B548" s="5">
        <v>6</v>
      </c>
    </row>
    <row r="549" spans="1:2">
      <c r="A549" s="5" t="s">
        <v>2415</v>
      </c>
      <c r="B549" s="5">
        <v>6</v>
      </c>
    </row>
    <row r="550" spans="1:2">
      <c r="A550" s="5" t="s">
        <v>2415</v>
      </c>
      <c r="B550" s="5">
        <v>6</v>
      </c>
    </row>
    <row r="551" spans="1:2">
      <c r="A551" s="5" t="s">
        <v>2417</v>
      </c>
      <c r="B551" s="5">
        <v>6</v>
      </c>
    </row>
    <row r="552" spans="1:2">
      <c r="A552" s="5" t="s">
        <v>2417</v>
      </c>
      <c r="B552" s="5">
        <v>6</v>
      </c>
    </row>
    <row r="553" spans="1:2">
      <c r="A553" s="5" t="s">
        <v>2414</v>
      </c>
      <c r="B553" s="5">
        <v>6</v>
      </c>
    </row>
    <row r="554" spans="1:2">
      <c r="A554" s="5" t="s">
        <v>2414</v>
      </c>
      <c r="B554" s="5">
        <v>6</v>
      </c>
    </row>
    <row r="555" spans="1:2">
      <c r="A555" s="5" t="s">
        <v>2414</v>
      </c>
      <c r="B555" s="5">
        <v>6</v>
      </c>
    </row>
    <row r="556" spans="1:2">
      <c r="A556" s="5" t="s">
        <v>2414</v>
      </c>
      <c r="B556" s="5">
        <v>6</v>
      </c>
    </row>
    <row r="557" spans="1:2">
      <c r="A557" s="5" t="s">
        <v>2428</v>
      </c>
      <c r="B557" s="5">
        <v>6</v>
      </c>
    </row>
    <row r="558" spans="1:2">
      <c r="A558" s="5" t="s">
        <v>2416</v>
      </c>
      <c r="B558" s="5">
        <v>6</v>
      </c>
    </row>
    <row r="559" spans="1:2">
      <c r="A559" s="5" t="s">
        <v>2416</v>
      </c>
      <c r="B559" s="5">
        <v>6</v>
      </c>
    </row>
    <row r="560" spans="1:2">
      <c r="A560" s="5" t="s">
        <v>2416</v>
      </c>
      <c r="B560" s="5">
        <v>6</v>
      </c>
    </row>
    <row r="561" spans="1:2">
      <c r="A561" s="5" t="s">
        <v>2416</v>
      </c>
      <c r="B561" s="5">
        <v>6</v>
      </c>
    </row>
    <row r="562" spans="1:2">
      <c r="A562" s="5" t="s">
        <v>2418</v>
      </c>
      <c r="B562" s="5">
        <v>7</v>
      </c>
    </row>
    <row r="563" spans="1:2">
      <c r="A563" s="5" t="s">
        <v>2418</v>
      </c>
      <c r="B563" s="5">
        <v>7</v>
      </c>
    </row>
    <row r="564" spans="1:2">
      <c r="A564" s="5" t="s">
        <v>2418</v>
      </c>
      <c r="B564" s="5">
        <v>7</v>
      </c>
    </row>
    <row r="565" spans="1:2">
      <c r="A565" s="5" t="s">
        <v>2418</v>
      </c>
      <c r="B565" s="5">
        <v>7</v>
      </c>
    </row>
    <row r="566" spans="1:2">
      <c r="A566" s="5" t="s">
        <v>2434</v>
      </c>
      <c r="B566" s="5">
        <v>7</v>
      </c>
    </row>
    <row r="567" spans="1:2">
      <c r="A567" s="5" t="s">
        <v>2415</v>
      </c>
      <c r="B567" s="5">
        <v>7</v>
      </c>
    </row>
    <row r="568" spans="1:2">
      <c r="A568" s="5" t="s">
        <v>2415</v>
      </c>
      <c r="B568" s="5">
        <v>7</v>
      </c>
    </row>
    <row r="569" spans="1:2">
      <c r="A569" s="5" t="s">
        <v>2415</v>
      </c>
      <c r="B569" s="5">
        <v>7</v>
      </c>
    </row>
    <row r="570" spans="1:2">
      <c r="A570" s="5" t="s">
        <v>2415</v>
      </c>
      <c r="B570" s="5">
        <v>7</v>
      </c>
    </row>
    <row r="571" spans="1:2">
      <c r="A571" s="5" t="s">
        <v>2415</v>
      </c>
      <c r="B571" s="5">
        <v>7</v>
      </c>
    </row>
    <row r="572" spans="1:2">
      <c r="A572" s="5" t="s">
        <v>2415</v>
      </c>
      <c r="B572" s="5">
        <v>7</v>
      </c>
    </row>
    <row r="573" spans="1:2">
      <c r="A573" s="5" t="s">
        <v>2415</v>
      </c>
      <c r="B573" s="5">
        <v>7</v>
      </c>
    </row>
    <row r="574" spans="1:2">
      <c r="A574" s="5" t="s">
        <v>2415</v>
      </c>
      <c r="B574" s="5">
        <v>7</v>
      </c>
    </row>
    <row r="575" spans="1:2">
      <c r="A575" s="5" t="s">
        <v>2415</v>
      </c>
      <c r="B575" s="5">
        <v>7</v>
      </c>
    </row>
    <row r="576" spans="1:2">
      <c r="A576" s="5" t="s">
        <v>2415</v>
      </c>
      <c r="B576" s="5">
        <v>7</v>
      </c>
    </row>
    <row r="577" spans="1:2">
      <c r="A577" s="5" t="s">
        <v>2415</v>
      </c>
      <c r="B577" s="5">
        <v>7</v>
      </c>
    </row>
    <row r="578" spans="1:2">
      <c r="A578" s="5" t="s">
        <v>2417</v>
      </c>
      <c r="B578" s="5">
        <v>7</v>
      </c>
    </row>
    <row r="579" spans="1:2">
      <c r="A579" s="5" t="s">
        <v>2431</v>
      </c>
      <c r="B579" s="5">
        <v>7</v>
      </c>
    </row>
    <row r="580" spans="1:2">
      <c r="A580" s="5" t="s">
        <v>2414</v>
      </c>
      <c r="B580" s="5">
        <v>7</v>
      </c>
    </row>
    <row r="581" spans="1:2">
      <c r="A581" s="5" t="s">
        <v>2414</v>
      </c>
      <c r="B581" s="5">
        <v>7</v>
      </c>
    </row>
    <row r="582" spans="1:2">
      <c r="A582" s="5" t="s">
        <v>2414</v>
      </c>
      <c r="B582" s="5">
        <v>7</v>
      </c>
    </row>
    <row r="583" spans="1:2">
      <c r="A583" s="5" t="s">
        <v>2414</v>
      </c>
      <c r="B583" s="5">
        <v>7</v>
      </c>
    </row>
    <row r="584" spans="1:2">
      <c r="A584" s="5" t="s">
        <v>2414</v>
      </c>
      <c r="B584" s="5">
        <v>7</v>
      </c>
    </row>
    <row r="585" spans="1:2">
      <c r="A585" s="5" t="s">
        <v>2414</v>
      </c>
      <c r="B585" s="5">
        <v>7</v>
      </c>
    </row>
    <row r="586" spans="1:2">
      <c r="A586" s="5" t="s">
        <v>2433</v>
      </c>
      <c r="B586" s="5">
        <v>7</v>
      </c>
    </row>
    <row r="587" spans="1:2">
      <c r="A587" s="5" t="s">
        <v>2428</v>
      </c>
      <c r="B587" s="5">
        <v>7</v>
      </c>
    </row>
    <row r="588" spans="1:2">
      <c r="A588" s="5" t="s">
        <v>2428</v>
      </c>
      <c r="B588" s="5">
        <v>7</v>
      </c>
    </row>
    <row r="589" spans="1:2">
      <c r="A589" s="5" t="s">
        <v>2416</v>
      </c>
      <c r="B589" s="5">
        <v>7</v>
      </c>
    </row>
    <row r="590" spans="1:2">
      <c r="A590" s="5" t="s">
        <v>2418</v>
      </c>
      <c r="B590" s="5">
        <v>8</v>
      </c>
    </row>
    <row r="591" spans="1:2">
      <c r="A591" s="5" t="s">
        <v>2418</v>
      </c>
      <c r="B591" s="5">
        <v>8</v>
      </c>
    </row>
    <row r="592" spans="1:2">
      <c r="A592" s="5" t="s">
        <v>2418</v>
      </c>
      <c r="B592" s="5">
        <v>8</v>
      </c>
    </row>
    <row r="593" spans="1:2">
      <c r="A593" s="5" t="s">
        <v>2418</v>
      </c>
      <c r="B593" s="5">
        <v>8</v>
      </c>
    </row>
    <row r="594" spans="1:2">
      <c r="A594" s="5" t="s">
        <v>2434</v>
      </c>
      <c r="B594" s="5">
        <v>8</v>
      </c>
    </row>
    <row r="595" spans="1:2">
      <c r="A595" s="5" t="s">
        <v>2415</v>
      </c>
      <c r="B595" s="5">
        <v>8</v>
      </c>
    </row>
    <row r="596" spans="1:2">
      <c r="A596" s="5" t="s">
        <v>2415</v>
      </c>
      <c r="B596" s="5">
        <v>8</v>
      </c>
    </row>
    <row r="597" spans="1:2">
      <c r="A597" s="5" t="s">
        <v>2415</v>
      </c>
      <c r="B597" s="5">
        <v>8</v>
      </c>
    </row>
    <row r="598" spans="1:2">
      <c r="A598" s="5" t="s">
        <v>2415</v>
      </c>
      <c r="B598" s="5">
        <v>8</v>
      </c>
    </row>
    <row r="599" spans="1:2">
      <c r="A599" s="5" t="s">
        <v>2415</v>
      </c>
      <c r="B599" s="5">
        <v>8</v>
      </c>
    </row>
    <row r="600" spans="1:2">
      <c r="A600" s="5" t="s">
        <v>2415</v>
      </c>
      <c r="B600" s="5">
        <v>8</v>
      </c>
    </row>
    <row r="601" spans="1:2">
      <c r="A601" s="5" t="s">
        <v>2415</v>
      </c>
      <c r="B601" s="5">
        <v>8</v>
      </c>
    </row>
    <row r="602" spans="1:2">
      <c r="A602" s="5" t="s">
        <v>2417</v>
      </c>
      <c r="B602" s="5">
        <v>8</v>
      </c>
    </row>
    <row r="603" spans="1:2">
      <c r="A603" s="5" t="s">
        <v>2414</v>
      </c>
      <c r="B603" s="5">
        <v>8</v>
      </c>
    </row>
    <row r="604" spans="1:2">
      <c r="A604" s="5" t="s">
        <v>2414</v>
      </c>
      <c r="B604" s="5">
        <v>8</v>
      </c>
    </row>
    <row r="605" spans="1:2">
      <c r="A605" s="5" t="s">
        <v>2414</v>
      </c>
      <c r="B605" s="5">
        <v>8</v>
      </c>
    </row>
    <row r="606" spans="1:2">
      <c r="A606" s="5" t="s">
        <v>2414</v>
      </c>
      <c r="B606" s="5">
        <v>8</v>
      </c>
    </row>
    <row r="607" spans="1:2">
      <c r="A607" s="5" t="s">
        <v>2419</v>
      </c>
      <c r="B607" s="5">
        <v>8</v>
      </c>
    </row>
    <row r="608" spans="1:2">
      <c r="A608" s="5" t="s">
        <v>2418</v>
      </c>
      <c r="B608" s="5">
        <v>9</v>
      </c>
    </row>
    <row r="609" spans="1:2">
      <c r="A609" s="5" t="s">
        <v>2418</v>
      </c>
      <c r="B609" s="5">
        <v>9</v>
      </c>
    </row>
    <row r="610" spans="1:2">
      <c r="A610" s="5" t="s">
        <v>2418</v>
      </c>
      <c r="B610" s="5">
        <v>9</v>
      </c>
    </row>
    <row r="611" spans="1:2">
      <c r="A611" s="5" t="s">
        <v>2434</v>
      </c>
      <c r="B611" s="5">
        <v>9</v>
      </c>
    </row>
    <row r="612" spans="1:2">
      <c r="A612" s="5" t="s">
        <v>2415</v>
      </c>
      <c r="B612" s="5">
        <v>9</v>
      </c>
    </row>
    <row r="613" spans="1:2">
      <c r="A613" s="5" t="s">
        <v>2415</v>
      </c>
      <c r="B613" s="5">
        <v>9</v>
      </c>
    </row>
    <row r="614" spans="1:2">
      <c r="A614" s="5" t="s">
        <v>2415</v>
      </c>
      <c r="B614" s="5">
        <v>9</v>
      </c>
    </row>
    <row r="615" spans="1:2">
      <c r="A615" s="5" t="s">
        <v>2415</v>
      </c>
      <c r="B615" s="5">
        <v>9</v>
      </c>
    </row>
    <row r="616" spans="1:2">
      <c r="A616" s="5" t="s">
        <v>2415</v>
      </c>
      <c r="B616" s="5">
        <v>9</v>
      </c>
    </row>
    <row r="617" spans="1:2">
      <c r="A617" s="5" t="s">
        <v>2415</v>
      </c>
      <c r="B617" s="5">
        <v>9</v>
      </c>
    </row>
    <row r="618" spans="1:2">
      <c r="A618" s="5" t="s">
        <v>2415</v>
      </c>
      <c r="B618" s="5">
        <v>9</v>
      </c>
    </row>
    <row r="619" spans="1:2">
      <c r="A619" s="5" t="s">
        <v>2415</v>
      </c>
      <c r="B619" s="5">
        <v>9</v>
      </c>
    </row>
    <row r="620" spans="1:2">
      <c r="A620" s="5" t="s">
        <v>2417</v>
      </c>
      <c r="B620" s="5">
        <v>9</v>
      </c>
    </row>
    <row r="621" spans="1:2">
      <c r="A621" s="5" t="s">
        <v>2417</v>
      </c>
      <c r="B621" s="5">
        <v>9</v>
      </c>
    </row>
    <row r="622" spans="1:2">
      <c r="A622" s="5" t="s">
        <v>2417</v>
      </c>
      <c r="B622" s="5">
        <v>9</v>
      </c>
    </row>
    <row r="623" spans="1:2">
      <c r="A623" s="5" t="s">
        <v>2414</v>
      </c>
      <c r="B623" s="5">
        <v>9</v>
      </c>
    </row>
    <row r="624" spans="1:2">
      <c r="A624" s="5" t="s">
        <v>2414</v>
      </c>
      <c r="B624" s="5">
        <v>9</v>
      </c>
    </row>
    <row r="625" spans="1:2">
      <c r="A625" s="5" t="s">
        <v>2414</v>
      </c>
      <c r="B625" s="5">
        <v>9</v>
      </c>
    </row>
    <row r="626" spans="1:2">
      <c r="A626" s="5" t="s">
        <v>2418</v>
      </c>
      <c r="B626" s="5">
        <v>10</v>
      </c>
    </row>
    <row r="627" spans="1:2">
      <c r="A627" s="5" t="s">
        <v>2418</v>
      </c>
      <c r="B627" s="5">
        <v>10</v>
      </c>
    </row>
    <row r="628" spans="1:2">
      <c r="A628" s="5" t="s">
        <v>2418</v>
      </c>
      <c r="B628" s="5">
        <v>10</v>
      </c>
    </row>
    <row r="629" spans="1:2">
      <c r="A629" s="5" t="s">
        <v>2434</v>
      </c>
      <c r="B629" s="5">
        <v>10</v>
      </c>
    </row>
    <row r="630" spans="1:2">
      <c r="A630" s="5" t="s">
        <v>2415</v>
      </c>
      <c r="B630" s="5">
        <v>10</v>
      </c>
    </row>
    <row r="631" spans="1:2">
      <c r="A631" s="5" t="s">
        <v>2415</v>
      </c>
      <c r="B631" s="5">
        <v>10</v>
      </c>
    </row>
    <row r="632" spans="1:2">
      <c r="A632" s="5" t="s">
        <v>2415</v>
      </c>
      <c r="B632" s="5">
        <v>10</v>
      </c>
    </row>
    <row r="633" spans="1:2">
      <c r="A633" s="5" t="s">
        <v>2414</v>
      </c>
      <c r="B633" s="5">
        <v>10</v>
      </c>
    </row>
    <row r="634" spans="1:2">
      <c r="A634" s="5" t="s">
        <v>2414</v>
      </c>
      <c r="B634" s="5">
        <v>10</v>
      </c>
    </row>
    <row r="635" spans="1:2">
      <c r="A635" s="5" t="s">
        <v>2414</v>
      </c>
      <c r="B635" s="5">
        <v>10</v>
      </c>
    </row>
    <row r="636" spans="1:2">
      <c r="A636" s="5" t="s">
        <v>2428</v>
      </c>
      <c r="B636" s="5">
        <v>10</v>
      </c>
    </row>
    <row r="637" spans="1:2">
      <c r="A637" s="5" t="s">
        <v>2415</v>
      </c>
      <c r="B637" s="5">
        <v>11</v>
      </c>
    </row>
    <row r="638" spans="1:2">
      <c r="A638" s="5" t="s">
        <v>2415</v>
      </c>
      <c r="B638" s="5">
        <v>11</v>
      </c>
    </row>
    <row r="639" spans="1:2">
      <c r="A639" s="5" t="s">
        <v>2414</v>
      </c>
      <c r="B639" s="5">
        <v>11</v>
      </c>
    </row>
    <row r="640" spans="1:2">
      <c r="A640" s="5" t="s">
        <v>2428</v>
      </c>
      <c r="B640" s="5">
        <v>11</v>
      </c>
    </row>
    <row r="641" spans="1:2">
      <c r="A641" s="5" t="s">
        <v>2430</v>
      </c>
      <c r="B641" s="5">
        <v>11</v>
      </c>
    </row>
    <row r="642" spans="1:2">
      <c r="A642" s="5" t="s">
        <v>2418</v>
      </c>
      <c r="B642" s="5">
        <v>12</v>
      </c>
    </row>
    <row r="643" spans="1:2">
      <c r="A643" s="5" t="s">
        <v>2418</v>
      </c>
      <c r="B643" s="5">
        <v>12</v>
      </c>
    </row>
    <row r="644" spans="1:2">
      <c r="A644" s="5" t="s">
        <v>2415</v>
      </c>
      <c r="B644" s="5">
        <v>12</v>
      </c>
    </row>
    <row r="645" spans="1:2">
      <c r="A645" s="5" t="s">
        <v>2415</v>
      </c>
      <c r="B645" s="5">
        <v>12</v>
      </c>
    </row>
    <row r="646" spans="1:2">
      <c r="A646" s="5" t="s">
        <v>2415</v>
      </c>
      <c r="B646" s="5">
        <v>12</v>
      </c>
    </row>
    <row r="647" spans="1:2">
      <c r="A647" s="5" t="s">
        <v>2415</v>
      </c>
      <c r="B647" s="5">
        <v>12</v>
      </c>
    </row>
    <row r="648" spans="1:2">
      <c r="A648" s="5" t="s">
        <v>2414</v>
      </c>
      <c r="B648" s="5">
        <v>12</v>
      </c>
    </row>
    <row r="649" spans="1:2">
      <c r="A649" s="5" t="s">
        <v>2418</v>
      </c>
      <c r="B649" s="5">
        <v>13</v>
      </c>
    </row>
    <row r="650" spans="1:2">
      <c r="A650" s="5" t="s">
        <v>2418</v>
      </c>
      <c r="B650" s="5">
        <v>13</v>
      </c>
    </row>
    <row r="651" spans="1:2">
      <c r="A651" s="5" t="s">
        <v>2418</v>
      </c>
      <c r="B651" s="5">
        <v>13</v>
      </c>
    </row>
    <row r="652" spans="1:2">
      <c r="A652" s="5" t="s">
        <v>2415</v>
      </c>
      <c r="B652" s="5">
        <v>13</v>
      </c>
    </row>
    <row r="653" spans="1:2">
      <c r="A653" s="5" t="s">
        <v>2415</v>
      </c>
      <c r="B653" s="5">
        <v>13</v>
      </c>
    </row>
    <row r="654" spans="1:2">
      <c r="A654" s="5" t="s">
        <v>2415</v>
      </c>
      <c r="B654" s="5">
        <v>13</v>
      </c>
    </row>
    <row r="655" spans="1:2">
      <c r="A655" s="5" t="s">
        <v>2415</v>
      </c>
      <c r="B655" s="5">
        <v>13</v>
      </c>
    </row>
    <row r="656" spans="1:2">
      <c r="A656" s="5" t="s">
        <v>2415</v>
      </c>
      <c r="B656" s="5">
        <v>13</v>
      </c>
    </row>
    <row r="657" spans="1:2">
      <c r="A657" s="5" t="s">
        <v>2414</v>
      </c>
      <c r="B657" s="5">
        <v>13</v>
      </c>
    </row>
    <row r="658" spans="1:2">
      <c r="A658" s="5" t="s">
        <v>2428</v>
      </c>
      <c r="B658" s="5">
        <v>13</v>
      </c>
    </row>
    <row r="659" spans="1:2">
      <c r="A659" s="5" t="s">
        <v>2418</v>
      </c>
      <c r="B659" s="5">
        <v>14</v>
      </c>
    </row>
    <row r="660" spans="1:2">
      <c r="A660" s="5" t="s">
        <v>2418</v>
      </c>
      <c r="B660" s="5">
        <v>14</v>
      </c>
    </row>
    <row r="661" spans="1:2">
      <c r="A661" s="5" t="s">
        <v>2415</v>
      </c>
      <c r="B661" s="5">
        <v>14</v>
      </c>
    </row>
    <row r="662" spans="1:2">
      <c r="A662" s="5" t="s">
        <v>2415</v>
      </c>
      <c r="B662" s="5">
        <v>14</v>
      </c>
    </row>
    <row r="663" spans="1:2">
      <c r="A663" s="5" t="s">
        <v>2414</v>
      </c>
      <c r="B663" s="5">
        <v>14</v>
      </c>
    </row>
    <row r="664" spans="1:2">
      <c r="A664" s="5" t="s">
        <v>2414</v>
      </c>
      <c r="B664" s="5">
        <v>14</v>
      </c>
    </row>
    <row r="665" spans="1:2">
      <c r="A665" s="5" t="s">
        <v>2414</v>
      </c>
      <c r="B665" s="5">
        <v>14</v>
      </c>
    </row>
    <row r="666" spans="1:2">
      <c r="A666" s="5" t="s">
        <v>2414</v>
      </c>
      <c r="B666" s="5">
        <v>14</v>
      </c>
    </row>
    <row r="667" spans="1:2">
      <c r="A667" s="5" t="s">
        <v>2418</v>
      </c>
      <c r="B667" s="5">
        <v>15</v>
      </c>
    </row>
    <row r="668" spans="1:2">
      <c r="A668" s="5" t="s">
        <v>2434</v>
      </c>
      <c r="B668" s="5">
        <v>15</v>
      </c>
    </row>
    <row r="669" spans="1:2">
      <c r="A669" s="5" t="s">
        <v>2415</v>
      </c>
      <c r="B669" s="5">
        <v>15</v>
      </c>
    </row>
    <row r="670" spans="1:2">
      <c r="A670" s="5" t="s">
        <v>2415</v>
      </c>
      <c r="B670" s="5">
        <v>15</v>
      </c>
    </row>
    <row r="671" spans="1:2">
      <c r="A671" s="5" t="s">
        <v>2417</v>
      </c>
      <c r="B671" s="5">
        <v>15</v>
      </c>
    </row>
    <row r="672" spans="1:2">
      <c r="A672" s="5" t="s">
        <v>2414</v>
      </c>
      <c r="B672" s="5">
        <v>15</v>
      </c>
    </row>
    <row r="673" spans="1:2">
      <c r="A673" s="5" t="s">
        <v>2415</v>
      </c>
      <c r="B673" s="5">
        <v>16</v>
      </c>
    </row>
    <row r="674" spans="1:2">
      <c r="A674" s="5" t="s">
        <v>2415</v>
      </c>
      <c r="B674" s="5">
        <v>16</v>
      </c>
    </row>
    <row r="675" spans="1:2">
      <c r="A675" s="5" t="s">
        <v>2415</v>
      </c>
      <c r="B675" s="5">
        <v>16</v>
      </c>
    </row>
    <row r="676" spans="1:2">
      <c r="A676" s="5" t="s">
        <v>2415</v>
      </c>
      <c r="B676" s="5">
        <v>16</v>
      </c>
    </row>
    <row r="677" spans="1:2">
      <c r="A677" s="5" t="s">
        <v>2416</v>
      </c>
      <c r="B677" s="5">
        <v>16</v>
      </c>
    </row>
    <row r="678" spans="1:2">
      <c r="A678" s="5" t="s">
        <v>2418</v>
      </c>
      <c r="B678" s="5">
        <v>17</v>
      </c>
    </row>
    <row r="679" spans="1:2">
      <c r="A679" s="5" t="s">
        <v>2434</v>
      </c>
      <c r="B679" s="5">
        <v>17</v>
      </c>
    </row>
    <row r="680" spans="1:2">
      <c r="A680" s="5" t="s">
        <v>2415</v>
      </c>
      <c r="B680" s="5">
        <v>17</v>
      </c>
    </row>
    <row r="681" spans="1:2">
      <c r="A681" s="5" t="s">
        <v>2415</v>
      </c>
      <c r="B681" s="5">
        <v>17</v>
      </c>
    </row>
    <row r="682" spans="1:2">
      <c r="A682" s="5" t="s">
        <v>2415</v>
      </c>
      <c r="B682" s="5">
        <v>17</v>
      </c>
    </row>
    <row r="683" spans="1:2">
      <c r="A683" s="5" t="s">
        <v>2415</v>
      </c>
      <c r="B683" s="5">
        <v>17</v>
      </c>
    </row>
    <row r="684" spans="1:2">
      <c r="A684" s="5" t="s">
        <v>2415</v>
      </c>
      <c r="B684" s="5">
        <v>17</v>
      </c>
    </row>
    <row r="685" spans="1:2">
      <c r="A685" s="5" t="s">
        <v>2415</v>
      </c>
      <c r="B685" s="5">
        <v>17</v>
      </c>
    </row>
    <row r="686" spans="1:2">
      <c r="A686" s="5" t="s">
        <v>2418</v>
      </c>
      <c r="B686" s="5">
        <v>18</v>
      </c>
    </row>
    <row r="687" spans="1:2">
      <c r="A687" s="5" t="s">
        <v>2434</v>
      </c>
      <c r="B687" s="5">
        <v>18</v>
      </c>
    </row>
    <row r="688" spans="1:2">
      <c r="A688" s="5" t="s">
        <v>2415</v>
      </c>
      <c r="B688" s="5">
        <v>18</v>
      </c>
    </row>
    <row r="689" spans="1:2">
      <c r="A689" s="5" t="s">
        <v>2415</v>
      </c>
      <c r="B689" s="5">
        <v>18</v>
      </c>
    </row>
    <row r="690" spans="1:2">
      <c r="A690" s="5" t="s">
        <v>2414</v>
      </c>
      <c r="B690" s="5">
        <v>18</v>
      </c>
    </row>
    <row r="691" spans="1:2">
      <c r="A691" s="5" t="s">
        <v>2414</v>
      </c>
      <c r="B691" s="5">
        <v>18</v>
      </c>
    </row>
    <row r="692" spans="1:2">
      <c r="A692" s="5" t="s">
        <v>2414</v>
      </c>
      <c r="B692" s="5">
        <v>18</v>
      </c>
    </row>
    <row r="693" spans="1:2">
      <c r="A693" s="5" t="s">
        <v>2415</v>
      </c>
      <c r="B693" s="5">
        <v>19</v>
      </c>
    </row>
    <row r="694" spans="1:2">
      <c r="A694" s="5" t="s">
        <v>2415</v>
      </c>
      <c r="B694" s="5">
        <v>19</v>
      </c>
    </row>
    <row r="695" spans="1:2">
      <c r="A695" s="5" t="s">
        <v>2415</v>
      </c>
      <c r="B695" s="5">
        <v>19</v>
      </c>
    </row>
    <row r="696" spans="1:2">
      <c r="A696" s="5" t="s">
        <v>2415</v>
      </c>
      <c r="B696" s="5">
        <v>19</v>
      </c>
    </row>
    <row r="697" spans="1:2">
      <c r="A697" s="5" t="s">
        <v>2415</v>
      </c>
      <c r="B697" s="5">
        <v>19</v>
      </c>
    </row>
    <row r="698" spans="1:2">
      <c r="A698" s="5" t="s">
        <v>2418</v>
      </c>
      <c r="B698" s="5">
        <v>20</v>
      </c>
    </row>
    <row r="699" spans="1:2">
      <c r="A699" s="5" t="s">
        <v>2415</v>
      </c>
      <c r="B699" s="5">
        <v>20</v>
      </c>
    </row>
    <row r="700" spans="1:2">
      <c r="A700" s="5" t="s">
        <v>2415</v>
      </c>
      <c r="B700" s="5">
        <v>21</v>
      </c>
    </row>
    <row r="701" spans="1:2">
      <c r="A701" s="5" t="s">
        <v>2415</v>
      </c>
      <c r="B701" s="5">
        <v>21</v>
      </c>
    </row>
    <row r="702" spans="1:2">
      <c r="A702" s="5" t="s">
        <v>2415</v>
      </c>
      <c r="B702" s="5">
        <v>22</v>
      </c>
    </row>
    <row r="703" spans="1:2">
      <c r="A703" s="5" t="s">
        <v>2419</v>
      </c>
      <c r="B703" s="5">
        <v>22</v>
      </c>
    </row>
    <row r="704" spans="1:2">
      <c r="A704" s="5" t="s">
        <v>2415</v>
      </c>
      <c r="B704" s="5">
        <v>23</v>
      </c>
    </row>
    <row r="705" spans="1:2">
      <c r="A705" s="5" t="s">
        <v>2414</v>
      </c>
      <c r="B705" s="5">
        <v>23</v>
      </c>
    </row>
    <row r="706" spans="1:2">
      <c r="A706" s="5" t="s">
        <v>2415</v>
      </c>
      <c r="B706" s="5">
        <v>24</v>
      </c>
    </row>
    <row r="707" spans="1:2">
      <c r="A707" s="5" t="s">
        <v>2415</v>
      </c>
      <c r="B707" s="5">
        <v>24</v>
      </c>
    </row>
    <row r="708" spans="1:2">
      <c r="A708" s="5" t="s">
        <v>2415</v>
      </c>
      <c r="B708" s="5">
        <v>25</v>
      </c>
    </row>
    <row r="709" spans="1:2">
      <c r="A709" s="5" t="s">
        <v>2433</v>
      </c>
      <c r="B709" s="5">
        <v>25</v>
      </c>
    </row>
    <row r="710" spans="1:2">
      <c r="A710" s="5" t="s">
        <v>2415</v>
      </c>
      <c r="B710" s="5">
        <v>26</v>
      </c>
    </row>
    <row r="711" spans="1:2">
      <c r="A711" s="5" t="s">
        <v>2415</v>
      </c>
      <c r="B711" s="5">
        <v>27</v>
      </c>
    </row>
    <row r="712" spans="1:2">
      <c r="A712" s="5" t="s">
        <v>2414</v>
      </c>
      <c r="B712" s="5">
        <v>27</v>
      </c>
    </row>
    <row r="713" spans="1:2">
      <c r="A713" s="5" t="s">
        <v>2414</v>
      </c>
      <c r="B713" s="5">
        <v>27</v>
      </c>
    </row>
    <row r="714" spans="1:2">
      <c r="A714" s="5" t="s">
        <v>2418</v>
      </c>
      <c r="B714" s="5">
        <v>28</v>
      </c>
    </row>
    <row r="715" spans="1:2">
      <c r="A715" s="5" t="s">
        <v>2415</v>
      </c>
      <c r="B715" s="5">
        <v>28</v>
      </c>
    </row>
    <row r="716" spans="1:2">
      <c r="A716" s="5" t="s">
        <v>2414</v>
      </c>
      <c r="B716" s="5">
        <v>28</v>
      </c>
    </row>
    <row r="717" spans="1:2">
      <c r="A717" s="5" t="s">
        <v>2415</v>
      </c>
      <c r="B717" s="5">
        <v>29</v>
      </c>
    </row>
    <row r="718" spans="1:2">
      <c r="A718" s="5" t="s">
        <v>2415</v>
      </c>
      <c r="B718" s="5">
        <v>30</v>
      </c>
    </row>
    <row r="719" spans="1:2">
      <c r="A719" s="5" t="s">
        <v>2415</v>
      </c>
      <c r="B719" s="5">
        <v>31</v>
      </c>
    </row>
    <row r="720" spans="1:2">
      <c r="A720" s="5" t="s">
        <v>2415</v>
      </c>
      <c r="B720" s="5">
        <v>31</v>
      </c>
    </row>
    <row r="721" spans="1:2">
      <c r="A721" s="5" t="s">
        <v>2417</v>
      </c>
      <c r="B721" s="5">
        <v>33</v>
      </c>
    </row>
    <row r="722" spans="1:2">
      <c r="A722" s="5" t="s">
        <v>2414</v>
      </c>
      <c r="B722" s="5">
        <v>33</v>
      </c>
    </row>
    <row r="723" spans="1:2">
      <c r="A723" s="5" t="s">
        <v>2415</v>
      </c>
      <c r="B723" s="5">
        <v>34</v>
      </c>
    </row>
    <row r="724" spans="1:2">
      <c r="A724" s="5" t="s">
        <v>2415</v>
      </c>
      <c r="B724" s="5">
        <v>34</v>
      </c>
    </row>
    <row r="725" spans="1:2">
      <c r="A725" s="5" t="s">
        <v>2415</v>
      </c>
      <c r="B725" s="5">
        <v>34</v>
      </c>
    </row>
    <row r="726" spans="1:2">
      <c r="A726" s="5" t="s">
        <v>2415</v>
      </c>
      <c r="B726" s="5">
        <v>35</v>
      </c>
    </row>
    <row r="727" spans="1:2">
      <c r="A727" s="5" t="s">
        <v>2415</v>
      </c>
      <c r="B727" s="5">
        <v>37</v>
      </c>
    </row>
    <row r="728" spans="1:2">
      <c r="A728" s="5" t="s">
        <v>2415</v>
      </c>
      <c r="B728" s="5">
        <v>37</v>
      </c>
    </row>
    <row r="729" spans="1:2">
      <c r="A729" s="5" t="s">
        <v>2414</v>
      </c>
      <c r="B729" s="5">
        <v>37</v>
      </c>
    </row>
    <row r="730" spans="1:2">
      <c r="A730" s="5" t="s">
        <v>2415</v>
      </c>
      <c r="B730" s="5">
        <v>39</v>
      </c>
    </row>
    <row r="731" spans="1:2">
      <c r="A731" s="5" t="s">
        <v>2415</v>
      </c>
      <c r="B731" s="5">
        <v>41</v>
      </c>
    </row>
    <row r="732" spans="1:2">
      <c r="A732" s="5" t="s">
        <v>2415</v>
      </c>
      <c r="B732" s="5">
        <v>48</v>
      </c>
    </row>
    <row r="733" spans="1:2">
      <c r="A733" s="5" t="s">
        <v>2415</v>
      </c>
      <c r="B733" s="5">
        <v>51</v>
      </c>
    </row>
    <row r="734" spans="1:2">
      <c r="A734" s="5" t="s">
        <v>2415</v>
      </c>
      <c r="B734" s="5">
        <v>63</v>
      </c>
    </row>
    <row r="735" spans="1:2">
      <c r="A735" s="5" t="s">
        <v>2415</v>
      </c>
      <c r="B735" s="5">
        <v>69</v>
      </c>
    </row>
    <row r="736" spans="1:2">
      <c r="A736" s="5" t="s">
        <v>2415</v>
      </c>
      <c r="B736" s="5">
        <v>91</v>
      </c>
    </row>
    <row r="737" spans="1:2">
      <c r="A737" s="5" t="s">
        <v>2415</v>
      </c>
      <c r="B737" s="5">
        <v>98</v>
      </c>
    </row>
    <row r="738" spans="1:2">
      <c r="A738" s="5" t="s">
        <v>2418</v>
      </c>
      <c r="B738" s="5">
        <v>111</v>
      </c>
    </row>
    <row r="739" spans="1:2">
      <c r="A739" s="5" t="s">
        <v>2415</v>
      </c>
      <c r="B739" s="5">
        <v>144</v>
      </c>
    </row>
  </sheetData>
  <autoFilter ref="A1:B1">
    <sortState ref="A2:B739">
      <sortCondition ref="B1:B739"/>
    </sortState>
  </autoFilter>
  <sortState ref="A2:B739">
    <sortCondition ref="A2:A739"/>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workbookViewId="0">
      <selection activeCell="B4" sqref="B4"/>
    </sheetView>
  </sheetViews>
  <sheetFormatPr baseColWidth="10" defaultRowHeight="14" x14ac:dyDescent="0"/>
  <cols>
    <col min="1" max="1" width="17.5" style="14" bestFit="1" customWidth="1"/>
    <col min="2" max="2" width="18.33203125" style="14" bestFit="1" customWidth="1"/>
  </cols>
  <sheetData>
    <row r="1" spans="1:5">
      <c r="A1" s="14" t="s">
        <v>2457</v>
      </c>
      <c r="B1" s="14" t="s">
        <v>2473</v>
      </c>
      <c r="C1" s="7"/>
      <c r="D1" s="7"/>
      <c r="E1" s="7"/>
    </row>
    <row r="2" spans="1:5" ht="17">
      <c r="A2" s="15" t="s">
        <v>2458</v>
      </c>
      <c r="B2" s="14">
        <v>193</v>
      </c>
      <c r="C2" s="12"/>
      <c r="D2" s="7"/>
      <c r="E2" s="7"/>
    </row>
    <row r="3" spans="1:5" ht="17">
      <c r="A3" s="15" t="s">
        <v>2463</v>
      </c>
      <c r="B3" s="14">
        <v>41</v>
      </c>
      <c r="C3" s="12"/>
      <c r="D3" s="7"/>
      <c r="E3" s="7"/>
    </row>
    <row r="4" spans="1:5" ht="17">
      <c r="A4" s="15" t="s">
        <v>2465</v>
      </c>
      <c r="B4" s="14">
        <v>30</v>
      </c>
      <c r="C4" s="12"/>
      <c r="D4" s="7"/>
      <c r="E4" s="7"/>
    </row>
    <row r="5" spans="1:5" ht="17">
      <c r="A5" s="15" t="s">
        <v>2459</v>
      </c>
      <c r="B5" s="14">
        <v>25</v>
      </c>
      <c r="C5" s="12"/>
      <c r="D5" s="7"/>
      <c r="E5" s="7"/>
    </row>
    <row r="6" spans="1:5" ht="17">
      <c r="A6" s="15" t="s">
        <v>2466</v>
      </c>
      <c r="B6" s="14">
        <v>23</v>
      </c>
      <c r="C6" s="12"/>
      <c r="D6" s="7"/>
      <c r="E6" s="7"/>
    </row>
    <row r="7" spans="1:5" ht="17">
      <c r="A7" s="15" t="s">
        <v>2467</v>
      </c>
      <c r="B7" s="14">
        <v>21</v>
      </c>
      <c r="C7" s="12"/>
      <c r="D7" s="7"/>
      <c r="E7" s="7"/>
    </row>
    <row r="8" spans="1:5" ht="17">
      <c r="A8" s="15" t="s">
        <v>2475</v>
      </c>
      <c r="B8" s="14">
        <v>18</v>
      </c>
      <c r="C8" s="12"/>
      <c r="D8" s="7"/>
      <c r="E8" s="7"/>
    </row>
    <row r="9" spans="1:5" ht="17">
      <c r="A9" s="15" t="s">
        <v>2462</v>
      </c>
      <c r="B9" s="14">
        <v>17</v>
      </c>
      <c r="C9" s="12"/>
      <c r="D9" s="7"/>
      <c r="E9" s="7"/>
    </row>
    <row r="10" spans="1:5" ht="17">
      <c r="A10" s="15" t="s">
        <v>2460</v>
      </c>
      <c r="B10" s="14">
        <v>15</v>
      </c>
      <c r="C10" s="12"/>
      <c r="D10" s="7"/>
      <c r="E10" s="7"/>
    </row>
    <row r="11" spans="1:5" ht="17">
      <c r="A11" s="15" t="s">
        <v>2461</v>
      </c>
      <c r="B11" s="14">
        <v>13</v>
      </c>
      <c r="C11" s="12"/>
      <c r="D11" s="7"/>
      <c r="E11" s="7"/>
    </row>
    <row r="12" spans="1:5" ht="17">
      <c r="A12" s="15"/>
      <c r="C12" s="12"/>
      <c r="D12" s="7"/>
      <c r="E12" s="7"/>
    </row>
    <row r="13" spans="1:5" ht="17">
      <c r="A13" s="14" t="s">
        <v>2457</v>
      </c>
      <c r="B13" s="14" t="s">
        <v>2474</v>
      </c>
      <c r="C13" s="12"/>
      <c r="D13" s="7"/>
      <c r="E13" s="7"/>
    </row>
    <row r="14" spans="1:5" ht="17">
      <c r="A14" s="15" t="s">
        <v>2458</v>
      </c>
      <c r="B14" s="14">
        <v>949</v>
      </c>
      <c r="C14" s="12"/>
      <c r="D14" s="7"/>
      <c r="E14" s="7"/>
    </row>
    <row r="15" spans="1:5" ht="17">
      <c r="A15" s="15" t="s">
        <v>2459</v>
      </c>
      <c r="B15" s="14">
        <v>309</v>
      </c>
      <c r="C15" s="12"/>
      <c r="D15" s="7"/>
      <c r="E15" s="7"/>
    </row>
    <row r="16" spans="1:5" ht="17">
      <c r="A16" s="15" t="s">
        <v>2462</v>
      </c>
      <c r="B16" s="14">
        <v>245</v>
      </c>
      <c r="C16" s="12"/>
      <c r="D16" s="7"/>
      <c r="E16" s="7"/>
    </row>
    <row r="17" spans="1:5" ht="17">
      <c r="A17" s="15" t="s">
        <v>2463</v>
      </c>
      <c r="B17" s="14">
        <v>227</v>
      </c>
      <c r="C17" s="12"/>
      <c r="D17" s="7"/>
      <c r="E17" s="7"/>
    </row>
    <row r="18" spans="1:5" ht="17">
      <c r="A18" s="15" t="s">
        <v>2465</v>
      </c>
      <c r="B18" s="14">
        <v>173</v>
      </c>
      <c r="C18" s="12"/>
      <c r="D18" s="7"/>
      <c r="E18" s="7"/>
    </row>
    <row r="19" spans="1:5" ht="17">
      <c r="A19" s="15" t="s">
        <v>2464</v>
      </c>
      <c r="B19" s="14">
        <v>118</v>
      </c>
      <c r="C19" s="12"/>
      <c r="D19" s="7"/>
      <c r="E19" s="7"/>
    </row>
    <row r="20" spans="1:5" ht="17">
      <c r="A20" s="15" t="s">
        <v>2476</v>
      </c>
      <c r="B20" s="14">
        <v>99</v>
      </c>
      <c r="C20" s="12"/>
      <c r="D20" s="7"/>
      <c r="E20" s="7"/>
    </row>
    <row r="21" spans="1:5" ht="17">
      <c r="A21" s="15" t="s">
        <v>2477</v>
      </c>
      <c r="B21" s="14">
        <v>98</v>
      </c>
      <c r="C21" s="12"/>
      <c r="D21" s="7"/>
      <c r="E21" s="7"/>
    </row>
    <row r="22" spans="1:5" ht="17">
      <c r="A22" s="15" t="s">
        <v>2478</v>
      </c>
      <c r="B22" s="14">
        <v>81</v>
      </c>
      <c r="C22" s="12"/>
      <c r="D22" s="7"/>
      <c r="E22" s="7"/>
    </row>
    <row r="23" spans="1:5" ht="17">
      <c r="A23" s="15" t="s">
        <v>2479</v>
      </c>
      <c r="B23" s="14">
        <v>60</v>
      </c>
      <c r="C23" s="12"/>
      <c r="D23" s="7"/>
      <c r="E23"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H4860"/>
  <sheetViews>
    <sheetView workbookViewId="0">
      <selection activeCell="G2" sqref="G2:H4"/>
    </sheetView>
  </sheetViews>
  <sheetFormatPr baseColWidth="10" defaultRowHeight="14" x14ac:dyDescent="0"/>
  <cols>
    <col min="7" max="7" width="24.33203125" bestFit="1" customWidth="1"/>
  </cols>
  <sheetData>
    <row r="1" spans="1:8">
      <c r="A1" t="s">
        <v>2468</v>
      </c>
      <c r="B1" t="s">
        <v>2469</v>
      </c>
      <c r="C1" t="s">
        <v>1</v>
      </c>
    </row>
    <row r="2" spans="1:8" ht="20">
      <c r="A2">
        <v>986438</v>
      </c>
      <c r="B2" s="13" t="b">
        <f>IF(ISERROR(VLOOKUP(A2,$C$2:$C$11, 1, FALSE)),FALSE,TRUE )</f>
        <v>1</v>
      </c>
      <c r="C2" s="3">
        <v>170265</v>
      </c>
      <c r="G2" t="s">
        <v>2470</v>
      </c>
      <c r="H2">
        <f>COUNTIF(B:B,"TRUE")</f>
        <v>10</v>
      </c>
    </row>
    <row r="3" spans="1:8" ht="20">
      <c r="A3">
        <v>33123616</v>
      </c>
      <c r="B3" s="13" t="b">
        <f t="shared" ref="B3:B4" si="0">IF(ISERROR(VLOOKUP(A3,$C$2:$C$11, 1, FALSE)),FALSE,TRUE )</f>
        <v>0</v>
      </c>
      <c r="C3" s="3">
        <v>13315406</v>
      </c>
      <c r="G3" t="s">
        <v>2471</v>
      </c>
      <c r="H3">
        <f>COUNTIF(B:B,"FALSE")</f>
        <v>396</v>
      </c>
    </row>
    <row r="4" spans="1:8" ht="20">
      <c r="A4">
        <v>13315406</v>
      </c>
      <c r="B4" s="13" t="b">
        <f t="shared" si="0"/>
        <v>1</v>
      </c>
      <c r="C4" s="3">
        <v>4692272</v>
      </c>
      <c r="G4" t="s">
        <v>2472</v>
      </c>
      <c r="H4">
        <f>SUM(H2:H3)</f>
        <v>406</v>
      </c>
    </row>
    <row r="5" spans="1:8" hidden="1">
      <c r="A5">
        <v>986438</v>
      </c>
      <c r="C5" s="3">
        <v>986438</v>
      </c>
    </row>
    <row r="6" spans="1:8" ht="20">
      <c r="A6">
        <v>4714748</v>
      </c>
      <c r="B6" s="13" t="b">
        <f t="shared" ref="B6:B7" si="1">IF(ISERROR(VLOOKUP(A6,$C$2:$C$11, 1, FALSE)),FALSE,TRUE )</f>
        <v>0</v>
      </c>
      <c r="C6" s="3">
        <v>536250</v>
      </c>
    </row>
    <row r="7" spans="1:8" ht="20">
      <c r="A7">
        <v>15154697</v>
      </c>
      <c r="B7" s="13" t="b">
        <f t="shared" si="1"/>
        <v>0</v>
      </c>
      <c r="C7" s="3">
        <v>6901294</v>
      </c>
    </row>
    <row r="8" spans="1:8" hidden="1">
      <c r="A8">
        <v>13315406</v>
      </c>
      <c r="C8" s="3">
        <v>3696477</v>
      </c>
    </row>
    <row r="9" spans="1:8" ht="20">
      <c r="A9">
        <v>170265</v>
      </c>
      <c r="B9" s="13" t="b">
        <f>IF(ISERROR(VLOOKUP(A9,$C$2:$C$11, 1, FALSE)),FALSE,TRUE )</f>
        <v>1</v>
      </c>
      <c r="C9" s="3">
        <v>671238</v>
      </c>
    </row>
    <row r="10" spans="1:8" hidden="1">
      <c r="A10">
        <v>170265</v>
      </c>
      <c r="C10" s="3">
        <v>2728945</v>
      </c>
    </row>
    <row r="11" spans="1:8" ht="20">
      <c r="A11">
        <v>536250</v>
      </c>
      <c r="B11" s="13" t="b">
        <f>IF(ISERROR(VLOOKUP(A11,$C$2:$C$11, 1, FALSE)),FALSE,TRUE )</f>
        <v>1</v>
      </c>
      <c r="C11" s="3">
        <v>1033730</v>
      </c>
    </row>
    <row r="12" spans="1:8" hidden="1">
      <c r="A12">
        <v>170265</v>
      </c>
      <c r="C12" s="3">
        <v>95672</v>
      </c>
    </row>
    <row r="13" spans="1:8" ht="20">
      <c r="A13">
        <v>5252362</v>
      </c>
      <c r="B13" s="13" t="b">
        <f>IF(ISERROR(VLOOKUP(A13,$C$2:$C$11, 1, FALSE)),FALSE,TRUE )</f>
        <v>0</v>
      </c>
      <c r="C13" s="3">
        <v>5718022</v>
      </c>
    </row>
    <row r="14" spans="1:8" hidden="1">
      <c r="A14">
        <v>536250</v>
      </c>
      <c r="C14" s="3">
        <v>50891</v>
      </c>
    </row>
    <row r="15" spans="1:8" hidden="1">
      <c r="A15">
        <v>170265</v>
      </c>
      <c r="C15" s="3">
        <v>1651447</v>
      </c>
    </row>
    <row r="16" spans="1:8" hidden="1">
      <c r="A16">
        <v>536250</v>
      </c>
      <c r="C16" s="3">
        <v>4692258</v>
      </c>
    </row>
    <row r="17" spans="1:3" hidden="1">
      <c r="A17">
        <v>5252362</v>
      </c>
      <c r="C17" s="3">
        <v>109082</v>
      </c>
    </row>
    <row r="18" spans="1:3" hidden="1">
      <c r="A18">
        <v>986438</v>
      </c>
      <c r="C18" s="3">
        <v>38491</v>
      </c>
    </row>
    <row r="19" spans="1:3" hidden="1">
      <c r="A19">
        <v>536250</v>
      </c>
      <c r="C19" s="3">
        <v>11330577</v>
      </c>
    </row>
    <row r="20" spans="1:3" hidden="1">
      <c r="A20">
        <v>170265</v>
      </c>
      <c r="C20" s="3">
        <v>7320889</v>
      </c>
    </row>
    <row r="21" spans="1:3" ht="20">
      <c r="A21">
        <v>46296</v>
      </c>
      <c r="B21" s="13" t="b">
        <f>IF(ISERROR(VLOOKUP(A21,$C$2:$C$11, 1, FALSE)),FALSE,TRUE )</f>
        <v>0</v>
      </c>
      <c r="C21" s="3">
        <v>196849</v>
      </c>
    </row>
    <row r="22" spans="1:3" hidden="1">
      <c r="A22">
        <v>536250</v>
      </c>
      <c r="C22" s="3">
        <v>6871670</v>
      </c>
    </row>
    <row r="23" spans="1:3" hidden="1">
      <c r="A23">
        <v>170265</v>
      </c>
      <c r="C23" s="3">
        <v>1728037</v>
      </c>
    </row>
    <row r="24" spans="1:3" hidden="1">
      <c r="C24" s="3">
        <v>458123</v>
      </c>
    </row>
    <row r="25" spans="1:3" hidden="1">
      <c r="A25">
        <v>13315406</v>
      </c>
      <c r="C25" s="3">
        <v>1056637</v>
      </c>
    </row>
    <row r="26" spans="1:3" hidden="1">
      <c r="A26">
        <v>986438</v>
      </c>
      <c r="C26" s="3">
        <v>413458</v>
      </c>
    </row>
    <row r="27" spans="1:3" hidden="1">
      <c r="A27">
        <v>13315406</v>
      </c>
      <c r="C27" s="3">
        <v>13189510</v>
      </c>
    </row>
    <row r="28" spans="1:3" ht="20">
      <c r="A28">
        <v>304403</v>
      </c>
      <c r="B28" s="13" t="b">
        <f>IF(ISERROR(VLOOKUP(A28,$C$2:$C$11, 1, FALSE)),FALSE,TRUE )</f>
        <v>0</v>
      </c>
      <c r="C28" s="3">
        <v>5750656</v>
      </c>
    </row>
    <row r="29" spans="1:3" hidden="1">
      <c r="A29">
        <v>986438</v>
      </c>
      <c r="C29" s="3">
        <v>1269403</v>
      </c>
    </row>
    <row r="30" spans="1:3" hidden="1">
      <c r="A30">
        <v>304403</v>
      </c>
      <c r="C30" s="3">
        <v>5252362</v>
      </c>
    </row>
    <row r="31" spans="1:3" hidden="1">
      <c r="C31" s="3">
        <v>21245789</v>
      </c>
    </row>
    <row r="32" spans="1:3" hidden="1">
      <c r="A32">
        <v>986438</v>
      </c>
      <c r="C32" s="3">
        <v>15908796</v>
      </c>
    </row>
    <row r="33" spans="1:3" ht="20">
      <c r="A33">
        <v>658047</v>
      </c>
      <c r="B33" s="13" t="b">
        <f>IF(ISERROR(VLOOKUP(A33,$C$2:$C$11, 1, FALSE)),FALSE,TRUE )</f>
        <v>0</v>
      </c>
      <c r="C33" s="3">
        <v>990840</v>
      </c>
    </row>
    <row r="34" spans="1:3" hidden="1">
      <c r="A34">
        <v>986438</v>
      </c>
      <c r="C34" s="3">
        <v>393259</v>
      </c>
    </row>
    <row r="35" spans="1:3" hidden="1">
      <c r="A35">
        <v>658047</v>
      </c>
      <c r="C35" s="3">
        <v>733695</v>
      </c>
    </row>
    <row r="36" spans="1:3" hidden="1">
      <c r="A36">
        <v>986438</v>
      </c>
      <c r="C36" s="3">
        <v>6464618</v>
      </c>
    </row>
    <row r="37" spans="1:3" hidden="1">
      <c r="A37">
        <v>658047</v>
      </c>
      <c r="C37" s="3">
        <v>11272613</v>
      </c>
    </row>
    <row r="38" spans="1:3" hidden="1">
      <c r="C38" s="3">
        <v>876431</v>
      </c>
    </row>
    <row r="39" spans="1:3" hidden="1">
      <c r="C39" s="3">
        <v>658047</v>
      </c>
    </row>
    <row r="40" spans="1:3" hidden="1">
      <c r="C40" s="3">
        <v>26493779</v>
      </c>
    </row>
    <row r="41" spans="1:3" ht="20">
      <c r="A41">
        <v>502518</v>
      </c>
      <c r="B41" s="13" t="b">
        <f>IF(ISERROR(VLOOKUP(A41,$C$2:$C$11, 1, FALSE)),FALSE,TRUE )</f>
        <v>0</v>
      </c>
      <c r="C41" s="3">
        <v>4714748</v>
      </c>
    </row>
    <row r="42" spans="1:3" hidden="1">
      <c r="A42">
        <v>658047</v>
      </c>
      <c r="C42" s="3">
        <v>153391</v>
      </c>
    </row>
    <row r="43" spans="1:3" hidden="1">
      <c r="A43">
        <v>13315406</v>
      </c>
      <c r="C43" s="3">
        <v>2270364</v>
      </c>
    </row>
    <row r="44" spans="1:3" hidden="1">
      <c r="A44">
        <v>658047</v>
      </c>
      <c r="C44" s="3">
        <v>25625096</v>
      </c>
    </row>
    <row r="45" spans="1:3" hidden="1">
      <c r="A45">
        <v>13315406</v>
      </c>
      <c r="C45" s="3">
        <v>5932728</v>
      </c>
    </row>
    <row r="46" spans="1:3" hidden="1">
      <c r="A46">
        <v>13315406</v>
      </c>
      <c r="C46" s="3">
        <v>9773803</v>
      </c>
    </row>
    <row r="47" spans="1:3" hidden="1">
      <c r="C47" s="3">
        <v>10158661</v>
      </c>
    </row>
    <row r="48" spans="1:3" hidden="1">
      <c r="C48" s="3">
        <v>160292</v>
      </c>
    </row>
    <row r="49" spans="1:3" hidden="1">
      <c r="C49" s="3">
        <v>1225897</v>
      </c>
    </row>
    <row r="50" spans="1:3" hidden="1">
      <c r="C50" s="3">
        <v>4699807</v>
      </c>
    </row>
    <row r="51" spans="1:3" ht="20">
      <c r="A51">
        <v>9198869</v>
      </c>
      <c r="B51" s="13" t="b">
        <f t="shared" ref="B51:B52" si="2">IF(ISERROR(VLOOKUP(A51,$C$2:$C$11, 1, FALSE)),FALSE,TRUE )</f>
        <v>0</v>
      </c>
      <c r="C51" s="3">
        <v>8071692</v>
      </c>
    </row>
    <row r="52" spans="1:3" ht="20">
      <c r="A52">
        <v>14883455</v>
      </c>
      <c r="B52" s="13" t="b">
        <f t="shared" si="2"/>
        <v>0</v>
      </c>
      <c r="C52" s="3">
        <v>23151</v>
      </c>
    </row>
    <row r="53" spans="1:3" hidden="1">
      <c r="C53" s="3">
        <v>12483572</v>
      </c>
    </row>
    <row r="54" spans="1:3" ht="20">
      <c r="A54">
        <v>31579512</v>
      </c>
      <c r="B54" s="13" t="b">
        <f t="shared" ref="B54:B56" si="3">IF(ISERROR(VLOOKUP(A54,$C$2:$C$11, 1, FALSE)),FALSE,TRUE )</f>
        <v>0</v>
      </c>
      <c r="C54" s="3">
        <v>16148969</v>
      </c>
    </row>
    <row r="55" spans="1:3" ht="20">
      <c r="A55">
        <v>576174</v>
      </c>
      <c r="B55" s="13" t="b">
        <f t="shared" si="3"/>
        <v>0</v>
      </c>
      <c r="C55" s="3">
        <v>20768252</v>
      </c>
    </row>
    <row r="56" spans="1:3" ht="20">
      <c r="A56">
        <v>13617914</v>
      </c>
      <c r="B56" s="13" t="b">
        <f t="shared" si="3"/>
        <v>0</v>
      </c>
      <c r="C56" s="3">
        <v>692345</v>
      </c>
    </row>
    <row r="57" spans="1:3" hidden="1">
      <c r="A57">
        <v>31579512</v>
      </c>
      <c r="C57" s="3">
        <v>22487882</v>
      </c>
    </row>
    <row r="58" spans="1:3" hidden="1">
      <c r="A58">
        <v>31579512</v>
      </c>
      <c r="C58" s="3">
        <v>517736</v>
      </c>
    </row>
    <row r="59" spans="1:3" hidden="1">
      <c r="A59">
        <v>31579512</v>
      </c>
      <c r="C59" s="3">
        <v>1135542</v>
      </c>
    </row>
    <row r="60" spans="1:3" hidden="1">
      <c r="A60">
        <v>13617914</v>
      </c>
      <c r="C60" s="3">
        <v>34682</v>
      </c>
    </row>
    <row r="61" spans="1:3" hidden="1">
      <c r="A61">
        <v>31579512</v>
      </c>
      <c r="C61" s="3">
        <v>15261745</v>
      </c>
    </row>
    <row r="62" spans="1:3" hidden="1">
      <c r="A62">
        <v>13617914</v>
      </c>
      <c r="C62" s="3">
        <v>13607576</v>
      </c>
    </row>
    <row r="63" spans="1:3" hidden="1">
      <c r="C63" s="3">
        <v>30665</v>
      </c>
    </row>
    <row r="64" spans="1:3" ht="20">
      <c r="A64">
        <v>4692272</v>
      </c>
      <c r="B64" s="13" t="b">
        <f>IF(ISERROR(VLOOKUP(A64,$C$2:$C$11, 1, FALSE)),FALSE,TRUE )</f>
        <v>1</v>
      </c>
      <c r="C64" s="3">
        <v>14294</v>
      </c>
    </row>
    <row r="65" spans="1:3" hidden="1">
      <c r="A65">
        <v>170265</v>
      </c>
      <c r="C65" s="3">
        <v>3037439</v>
      </c>
    </row>
    <row r="66" spans="1:3" hidden="1">
      <c r="A66">
        <v>986438</v>
      </c>
      <c r="C66" s="3">
        <v>429987</v>
      </c>
    </row>
    <row r="67" spans="1:3" hidden="1">
      <c r="A67">
        <v>986438</v>
      </c>
      <c r="C67" s="3">
        <v>317113</v>
      </c>
    </row>
    <row r="68" spans="1:3" hidden="1">
      <c r="A68">
        <v>170265</v>
      </c>
      <c r="C68" s="3">
        <v>456407</v>
      </c>
    </row>
    <row r="69" spans="1:3" hidden="1">
      <c r="A69">
        <v>986438</v>
      </c>
      <c r="C69" s="3">
        <v>46296</v>
      </c>
    </row>
    <row r="70" spans="1:3" ht="20">
      <c r="A70">
        <v>11435431</v>
      </c>
      <c r="B70" s="13" t="b">
        <f>IF(ISERROR(VLOOKUP(A70,$C$2:$C$11, 1, FALSE)),FALSE,TRUE )</f>
        <v>0</v>
      </c>
      <c r="C70" s="3">
        <v>312349</v>
      </c>
    </row>
    <row r="71" spans="1:3" hidden="1">
      <c r="C71" s="3">
        <v>327651</v>
      </c>
    </row>
    <row r="72" spans="1:3" hidden="1">
      <c r="C72" s="3">
        <v>2478333</v>
      </c>
    </row>
    <row r="73" spans="1:3" hidden="1">
      <c r="C73" s="3">
        <v>33123616</v>
      </c>
    </row>
    <row r="74" spans="1:3" hidden="1">
      <c r="A74">
        <v>13315406</v>
      </c>
      <c r="C74" s="3">
        <v>15154697</v>
      </c>
    </row>
    <row r="75" spans="1:3" ht="20">
      <c r="A75">
        <v>8491635</v>
      </c>
      <c r="B75" s="13" t="b">
        <f>IF(ISERROR(VLOOKUP(A75,$C$2:$C$11, 1, FALSE)),FALSE,TRUE )</f>
        <v>0</v>
      </c>
      <c r="C75" s="3">
        <v>304403</v>
      </c>
    </row>
    <row r="76" spans="1:3" hidden="1">
      <c r="A76">
        <v>13315406</v>
      </c>
      <c r="C76" s="3">
        <v>235321</v>
      </c>
    </row>
    <row r="77" spans="1:3" hidden="1">
      <c r="A77">
        <v>8491635</v>
      </c>
      <c r="C77" s="3">
        <v>14883455</v>
      </c>
    </row>
    <row r="78" spans="1:3" hidden="1">
      <c r="A78">
        <v>576174</v>
      </c>
      <c r="C78" s="3">
        <v>31579512</v>
      </c>
    </row>
    <row r="79" spans="1:3" hidden="1">
      <c r="A79">
        <v>13315406</v>
      </c>
      <c r="C79" s="3">
        <v>8491635</v>
      </c>
    </row>
    <row r="80" spans="1:3" hidden="1">
      <c r="C80" s="3">
        <v>1417033</v>
      </c>
    </row>
    <row r="81" spans="1:3" hidden="1">
      <c r="A81">
        <v>13315406</v>
      </c>
      <c r="C81" s="3">
        <v>2687749</v>
      </c>
    </row>
    <row r="82" spans="1:3" hidden="1">
      <c r="C82" s="3">
        <v>115263</v>
      </c>
    </row>
    <row r="83" spans="1:3" hidden="1">
      <c r="A83">
        <v>13315406</v>
      </c>
      <c r="C83" s="3">
        <v>1232202</v>
      </c>
    </row>
    <row r="84" spans="1:3" ht="20">
      <c r="A84">
        <v>6037145</v>
      </c>
      <c r="B84" s="13" t="b">
        <f>IF(ISERROR(VLOOKUP(A84,$C$2:$C$11, 1, FALSE)),FALSE,TRUE )</f>
        <v>0</v>
      </c>
      <c r="C84" s="3">
        <v>25662893</v>
      </c>
    </row>
    <row r="85" spans="1:3" hidden="1">
      <c r="A85">
        <v>170265</v>
      </c>
      <c r="C85" s="3">
        <v>4684857</v>
      </c>
    </row>
    <row r="86" spans="1:3" hidden="1">
      <c r="A86">
        <v>13315406</v>
      </c>
      <c r="C86" s="3">
        <v>502518</v>
      </c>
    </row>
    <row r="87" spans="1:3" hidden="1">
      <c r="A87">
        <v>170265</v>
      </c>
      <c r="C87" s="3">
        <v>17784082</v>
      </c>
    </row>
    <row r="88" spans="1:3" hidden="1">
      <c r="A88">
        <v>170265</v>
      </c>
      <c r="C88" s="3">
        <v>30488221</v>
      </c>
    </row>
    <row r="89" spans="1:3" ht="20">
      <c r="A89">
        <v>1141327</v>
      </c>
      <c r="B89" s="13" t="b">
        <f t="shared" ref="B89:B90" si="4">IF(ISERROR(VLOOKUP(A89,$C$2:$C$11, 1, FALSE)),FALSE,TRUE )</f>
        <v>0</v>
      </c>
      <c r="C89" s="3">
        <v>973543</v>
      </c>
    </row>
    <row r="90" spans="1:3" ht="20">
      <c r="A90">
        <v>3869316</v>
      </c>
      <c r="B90" s="13" t="b">
        <f t="shared" si="4"/>
        <v>0</v>
      </c>
      <c r="C90" s="3">
        <v>1277672</v>
      </c>
    </row>
    <row r="91" spans="1:3" hidden="1">
      <c r="A91">
        <v>6037145</v>
      </c>
      <c r="C91" s="3">
        <v>408368</v>
      </c>
    </row>
    <row r="92" spans="1:3" hidden="1">
      <c r="A92">
        <v>986438</v>
      </c>
      <c r="C92" s="3">
        <v>8995804</v>
      </c>
    </row>
    <row r="93" spans="1:3" ht="20">
      <c r="A93">
        <v>23151</v>
      </c>
      <c r="B93" s="13" t="b">
        <f>IF(ISERROR(VLOOKUP(A93,$C$2:$C$11, 1, FALSE)),FALSE,TRUE )</f>
        <v>0</v>
      </c>
      <c r="C93" s="3">
        <v>23166478</v>
      </c>
    </row>
    <row r="94" spans="1:3" hidden="1">
      <c r="A94">
        <v>6037145</v>
      </c>
      <c r="C94" s="3">
        <v>6771512</v>
      </c>
    </row>
    <row r="95" spans="1:3" hidden="1">
      <c r="A95">
        <v>23151</v>
      </c>
      <c r="C95" s="3">
        <v>1944680</v>
      </c>
    </row>
    <row r="96" spans="1:3" ht="20">
      <c r="A96">
        <v>1417033</v>
      </c>
      <c r="B96" s="13" t="b">
        <f>IF(ISERROR(VLOOKUP(A96,$C$2:$C$11, 1, FALSE)),FALSE,TRUE )</f>
        <v>0</v>
      </c>
      <c r="C96" s="3">
        <v>29261078</v>
      </c>
    </row>
    <row r="97" spans="1:3" hidden="1">
      <c r="A97">
        <v>23151</v>
      </c>
      <c r="C97" s="3">
        <v>26066572</v>
      </c>
    </row>
    <row r="98" spans="1:3" hidden="1">
      <c r="A98">
        <v>6037145</v>
      </c>
      <c r="C98" s="3">
        <v>222586</v>
      </c>
    </row>
    <row r="99" spans="1:3" hidden="1">
      <c r="A99">
        <v>23151</v>
      </c>
      <c r="C99" s="3">
        <v>1256833</v>
      </c>
    </row>
    <row r="100" spans="1:3" hidden="1">
      <c r="C100" s="3">
        <v>28799413</v>
      </c>
    </row>
    <row r="101" spans="1:3" hidden="1">
      <c r="C101" s="3">
        <v>28751530</v>
      </c>
    </row>
    <row r="102" spans="1:3" hidden="1">
      <c r="A102">
        <v>5252362</v>
      </c>
      <c r="C102" s="3">
        <v>3761451</v>
      </c>
    </row>
    <row r="103" spans="1:3" hidden="1">
      <c r="C103" s="3">
        <v>5433883</v>
      </c>
    </row>
    <row r="104" spans="1:3" hidden="1">
      <c r="C104" s="3">
        <v>4135291</v>
      </c>
    </row>
    <row r="105" spans="1:3" hidden="1">
      <c r="A105">
        <v>5252362</v>
      </c>
      <c r="C105" s="3">
        <v>28238233</v>
      </c>
    </row>
    <row r="106" spans="1:3" hidden="1">
      <c r="C106" s="3">
        <v>183310</v>
      </c>
    </row>
    <row r="107" spans="1:3" hidden="1">
      <c r="C107" s="3">
        <v>9383603</v>
      </c>
    </row>
    <row r="108" spans="1:3" hidden="1">
      <c r="C108" s="3">
        <v>2451083</v>
      </c>
    </row>
    <row r="109" spans="1:3" hidden="1">
      <c r="A109">
        <v>4714748</v>
      </c>
      <c r="C109" s="3">
        <v>107194</v>
      </c>
    </row>
    <row r="110" spans="1:3" hidden="1">
      <c r="A110">
        <v>170265</v>
      </c>
      <c r="C110" s="3">
        <v>3425712</v>
      </c>
    </row>
    <row r="111" spans="1:3" hidden="1">
      <c r="A111">
        <v>4714748</v>
      </c>
      <c r="C111" s="3">
        <v>27228713</v>
      </c>
    </row>
    <row r="112" spans="1:3" hidden="1">
      <c r="C112" s="3">
        <v>21243133</v>
      </c>
    </row>
    <row r="113" spans="1:3" hidden="1">
      <c r="C113" s="3">
        <v>3594022</v>
      </c>
    </row>
    <row r="114" spans="1:3" hidden="1">
      <c r="C114" s="3">
        <v>26891626</v>
      </c>
    </row>
    <row r="115" spans="1:3" hidden="1">
      <c r="C115" s="3">
        <v>638605</v>
      </c>
    </row>
    <row r="116" spans="1:3" hidden="1">
      <c r="A116">
        <v>536250</v>
      </c>
      <c r="C116" s="3">
        <v>9313546</v>
      </c>
    </row>
    <row r="117" spans="1:3" hidden="1">
      <c r="A117">
        <v>13315406</v>
      </c>
      <c r="C117" s="3">
        <v>21159570</v>
      </c>
    </row>
    <row r="118" spans="1:3" hidden="1">
      <c r="A118">
        <v>536250</v>
      </c>
      <c r="C118" s="3">
        <v>718827</v>
      </c>
    </row>
    <row r="119" spans="1:3" hidden="1">
      <c r="A119">
        <v>13315406</v>
      </c>
      <c r="C119" s="3">
        <v>3192502</v>
      </c>
    </row>
    <row r="120" spans="1:3" hidden="1">
      <c r="A120">
        <v>536250</v>
      </c>
      <c r="C120" s="3">
        <v>110756</v>
      </c>
    </row>
    <row r="121" spans="1:3" hidden="1">
      <c r="A121">
        <v>536250</v>
      </c>
      <c r="C121" s="3">
        <v>25538599</v>
      </c>
    </row>
    <row r="122" spans="1:3" hidden="1">
      <c r="A122">
        <v>13315406</v>
      </c>
      <c r="C122" s="3">
        <v>4620361</v>
      </c>
    </row>
    <row r="123" spans="1:3" hidden="1">
      <c r="A123">
        <v>536250</v>
      </c>
      <c r="C123" s="3">
        <v>1444003</v>
      </c>
    </row>
    <row r="124" spans="1:3" hidden="1">
      <c r="C124" s="3">
        <v>24799516</v>
      </c>
    </row>
    <row r="125" spans="1:3" hidden="1">
      <c r="A125">
        <v>536250</v>
      </c>
      <c r="C125" s="3">
        <v>174137</v>
      </c>
    </row>
    <row r="126" spans="1:3" hidden="1">
      <c r="C126" s="3">
        <v>17947738</v>
      </c>
    </row>
    <row r="127" spans="1:3" hidden="1">
      <c r="C127" s="3">
        <v>24699476</v>
      </c>
    </row>
    <row r="128" spans="1:3" hidden="1">
      <c r="A128">
        <v>13315406</v>
      </c>
      <c r="C128" s="3">
        <v>942996</v>
      </c>
    </row>
    <row r="129" spans="1:3" hidden="1">
      <c r="C129" s="3">
        <v>9473609</v>
      </c>
    </row>
    <row r="130" spans="1:3" hidden="1">
      <c r="A130">
        <v>170265</v>
      </c>
      <c r="C130" s="3">
        <v>6428741</v>
      </c>
    </row>
    <row r="131" spans="1:3" hidden="1">
      <c r="A131">
        <v>986438</v>
      </c>
      <c r="C131" s="3">
        <v>1903647</v>
      </c>
    </row>
    <row r="132" spans="1:3" ht="20">
      <c r="A132">
        <v>2728945</v>
      </c>
      <c r="B132" s="13" t="b">
        <f>IF(ISERROR(VLOOKUP(A132,$C$2:$C$11, 1, FALSE)),FALSE,TRUE )</f>
        <v>1</v>
      </c>
      <c r="C132" s="3">
        <v>175836</v>
      </c>
    </row>
    <row r="133" spans="1:3" hidden="1">
      <c r="C133" s="3">
        <v>23501939</v>
      </c>
    </row>
    <row r="134" spans="1:3" ht="20">
      <c r="A134">
        <v>671238</v>
      </c>
      <c r="B134" s="13" t="b">
        <f>IF(ISERROR(VLOOKUP(A134,$C$2:$C$11, 1, FALSE)),FALSE,TRUE )</f>
        <v>1</v>
      </c>
      <c r="C134" s="3">
        <v>8336157</v>
      </c>
    </row>
    <row r="135" spans="1:3" hidden="1">
      <c r="A135">
        <v>4692272</v>
      </c>
      <c r="C135" s="3">
        <v>2173174</v>
      </c>
    </row>
    <row r="136" spans="1:3" hidden="1">
      <c r="C136" s="3">
        <v>16267789</v>
      </c>
    </row>
    <row r="137" spans="1:3" hidden="1">
      <c r="C137" s="3">
        <v>387325</v>
      </c>
    </row>
    <row r="138" spans="1:3" hidden="1">
      <c r="A138">
        <v>13315406</v>
      </c>
      <c r="C138" s="3">
        <v>3652901</v>
      </c>
    </row>
    <row r="139" spans="1:3" hidden="1">
      <c r="C139" s="3">
        <v>798800</v>
      </c>
    </row>
    <row r="140" spans="1:3" hidden="1">
      <c r="A140">
        <v>13315406</v>
      </c>
      <c r="C140" s="3">
        <v>521867</v>
      </c>
    </row>
    <row r="141" spans="1:3" ht="20">
      <c r="A141">
        <v>7320889</v>
      </c>
      <c r="B141" s="13" t="b">
        <f>IF(ISERROR(VLOOKUP(A141,$C$2:$C$11, 1, FALSE)),FALSE,TRUE )</f>
        <v>0</v>
      </c>
      <c r="C141" s="3">
        <v>150670</v>
      </c>
    </row>
    <row r="142" spans="1:3" hidden="1">
      <c r="A142">
        <v>13315406</v>
      </c>
      <c r="C142" s="3">
        <v>2000473</v>
      </c>
    </row>
    <row r="143" spans="1:3" hidden="1">
      <c r="A143">
        <v>7320889</v>
      </c>
      <c r="C143" s="3">
        <v>16411857</v>
      </c>
    </row>
    <row r="144" spans="1:3" hidden="1">
      <c r="A144">
        <v>7320889</v>
      </c>
      <c r="C144" s="3">
        <v>3837</v>
      </c>
    </row>
    <row r="145" spans="1:3" hidden="1">
      <c r="A145">
        <v>13315406</v>
      </c>
      <c r="C145" s="3">
        <v>1135515</v>
      </c>
    </row>
    <row r="146" spans="1:3" hidden="1">
      <c r="A146">
        <v>7320889</v>
      </c>
      <c r="C146" s="3">
        <v>2062396</v>
      </c>
    </row>
    <row r="147" spans="1:3" hidden="1">
      <c r="C147" s="3">
        <v>13617914</v>
      </c>
    </row>
    <row r="148" spans="1:3" hidden="1">
      <c r="A148">
        <v>2728945</v>
      </c>
      <c r="C148" s="3">
        <v>335486</v>
      </c>
    </row>
    <row r="149" spans="1:3" hidden="1">
      <c r="A149">
        <v>536250</v>
      </c>
      <c r="C149" s="3">
        <v>708637</v>
      </c>
    </row>
    <row r="150" spans="1:3" hidden="1">
      <c r="A150">
        <v>4714748</v>
      </c>
      <c r="C150" s="3">
        <v>1102886</v>
      </c>
    </row>
    <row r="151" spans="1:3" hidden="1">
      <c r="A151">
        <v>2728945</v>
      </c>
      <c r="C151" s="3">
        <v>19955799</v>
      </c>
    </row>
    <row r="152" spans="1:3" ht="20">
      <c r="A152">
        <v>2094370</v>
      </c>
      <c r="B152" s="13" t="b">
        <f>IF(ISERROR(VLOOKUP(A152,$C$2:$C$11, 1, FALSE)),FALSE,TRUE )</f>
        <v>0</v>
      </c>
      <c r="C152" s="3">
        <v>19953527</v>
      </c>
    </row>
    <row r="153" spans="1:3" hidden="1">
      <c r="A153">
        <v>170265</v>
      </c>
      <c r="C153" s="3">
        <v>104154</v>
      </c>
    </row>
    <row r="154" spans="1:3" hidden="1">
      <c r="C154" s="3">
        <v>1121110</v>
      </c>
    </row>
    <row r="155" spans="1:3" hidden="1">
      <c r="A155">
        <v>13315406</v>
      </c>
      <c r="C155" s="3">
        <v>2052894</v>
      </c>
    </row>
    <row r="156" spans="1:3" hidden="1">
      <c r="A156">
        <v>7320889</v>
      </c>
      <c r="C156" s="3">
        <v>19348616</v>
      </c>
    </row>
    <row r="157" spans="1:3" ht="20">
      <c r="A157">
        <v>11649720</v>
      </c>
      <c r="B157" s="13" t="b">
        <f>IF(ISERROR(VLOOKUP(A157,$C$2:$C$11, 1, FALSE)),FALSE,TRUE )</f>
        <v>0</v>
      </c>
      <c r="C157" s="3">
        <v>11780028</v>
      </c>
    </row>
    <row r="158" spans="1:3" hidden="1">
      <c r="A158">
        <v>671238</v>
      </c>
      <c r="C158" s="3">
        <v>9729098</v>
      </c>
    </row>
    <row r="159" spans="1:3" hidden="1">
      <c r="A159">
        <v>13315406</v>
      </c>
      <c r="C159" s="3">
        <v>7803071</v>
      </c>
    </row>
    <row r="160" spans="1:3" hidden="1">
      <c r="A160">
        <v>7320889</v>
      </c>
      <c r="C160" s="3">
        <v>11649720</v>
      </c>
    </row>
    <row r="161" spans="1:3" hidden="1">
      <c r="A161">
        <v>4692272</v>
      </c>
      <c r="C161" s="3">
        <v>11875605</v>
      </c>
    </row>
    <row r="162" spans="1:3" hidden="1">
      <c r="A162">
        <v>11649720</v>
      </c>
      <c r="C162" s="3">
        <v>5915682</v>
      </c>
    </row>
    <row r="163" spans="1:3" hidden="1">
      <c r="A163">
        <v>5252362</v>
      </c>
      <c r="C163" s="3">
        <v>694034</v>
      </c>
    </row>
    <row r="164" spans="1:3" hidden="1">
      <c r="A164">
        <v>13315406</v>
      </c>
      <c r="C164" s="3">
        <v>17923160</v>
      </c>
    </row>
    <row r="165" spans="1:3" ht="20">
      <c r="A165">
        <v>1051318</v>
      </c>
      <c r="B165" s="13" t="b">
        <f>IF(ISERROR(VLOOKUP(A165,$C$2:$C$11, 1, FALSE)),FALSE,TRUE )</f>
        <v>0</v>
      </c>
      <c r="C165" s="3">
        <v>1141327</v>
      </c>
    </row>
    <row r="166" spans="1:3" hidden="1">
      <c r="A166">
        <v>5252362</v>
      </c>
      <c r="C166" s="3">
        <v>1689815</v>
      </c>
    </row>
    <row r="167" spans="1:3" hidden="1">
      <c r="A167">
        <v>170265</v>
      </c>
      <c r="C167" s="3">
        <v>5635121</v>
      </c>
    </row>
    <row r="168" spans="1:3" hidden="1">
      <c r="A168">
        <v>671238</v>
      </c>
      <c r="C168" s="3">
        <v>1362083</v>
      </c>
    </row>
    <row r="169" spans="1:3" hidden="1">
      <c r="A169">
        <v>13315406</v>
      </c>
      <c r="C169" s="3">
        <v>583021</v>
      </c>
    </row>
    <row r="170" spans="1:3" hidden="1">
      <c r="A170">
        <v>13315406</v>
      </c>
      <c r="C170" s="3">
        <v>16050346</v>
      </c>
    </row>
    <row r="171" spans="1:3" hidden="1">
      <c r="A171">
        <v>5252362</v>
      </c>
      <c r="C171" s="3">
        <v>15313997</v>
      </c>
    </row>
    <row r="172" spans="1:3" hidden="1">
      <c r="A172">
        <v>671238</v>
      </c>
      <c r="C172" s="3">
        <v>284214</v>
      </c>
    </row>
    <row r="173" spans="1:3" hidden="1">
      <c r="A173">
        <v>4692272</v>
      </c>
      <c r="C173" s="3">
        <v>15012696</v>
      </c>
    </row>
    <row r="174" spans="1:3" hidden="1">
      <c r="A174">
        <v>986438</v>
      </c>
      <c r="C174" s="3">
        <v>4517853</v>
      </c>
    </row>
    <row r="175" spans="1:3" hidden="1">
      <c r="C175" s="3">
        <v>16675278</v>
      </c>
    </row>
    <row r="176" spans="1:3" hidden="1">
      <c r="A176">
        <v>4692272</v>
      </c>
      <c r="C176" s="3">
        <v>294523</v>
      </c>
    </row>
    <row r="177" spans="1:3" hidden="1">
      <c r="C177" s="3">
        <v>5064148</v>
      </c>
    </row>
    <row r="178" spans="1:3" hidden="1">
      <c r="C178" s="3">
        <v>164973</v>
      </c>
    </row>
    <row r="179" spans="1:3" hidden="1">
      <c r="C179" s="3">
        <v>22796</v>
      </c>
    </row>
    <row r="180" spans="1:3" ht="20">
      <c r="A180">
        <v>1728037</v>
      </c>
      <c r="B180" s="13" t="b">
        <f>IF(ISERROR(VLOOKUP(A180,$C$2:$C$11, 1, FALSE)),FALSE,TRUE )</f>
        <v>0</v>
      </c>
      <c r="C180" s="3">
        <v>20818</v>
      </c>
    </row>
    <row r="181" spans="1:3" hidden="1">
      <c r="A181">
        <v>536250</v>
      </c>
      <c r="C181" s="3">
        <v>26548</v>
      </c>
    </row>
    <row r="182" spans="1:3" hidden="1">
      <c r="A182">
        <v>1728037</v>
      </c>
      <c r="C182" s="3">
        <v>15193326</v>
      </c>
    </row>
    <row r="183" spans="1:3" hidden="1">
      <c r="C183" s="3">
        <v>15254</v>
      </c>
    </row>
    <row r="184" spans="1:3" hidden="1">
      <c r="A184">
        <v>1728037</v>
      </c>
      <c r="C184" s="3">
        <v>3039178</v>
      </c>
    </row>
    <row r="185" spans="1:3" hidden="1">
      <c r="A185">
        <v>536250</v>
      </c>
      <c r="C185" s="3">
        <v>5685667</v>
      </c>
    </row>
    <row r="186" spans="1:3" hidden="1">
      <c r="C186" s="3">
        <v>6115760</v>
      </c>
    </row>
    <row r="187" spans="1:3" hidden="1">
      <c r="A187">
        <v>658047</v>
      </c>
      <c r="C187" s="3">
        <v>10196278</v>
      </c>
    </row>
    <row r="188" spans="1:3" hidden="1">
      <c r="A188">
        <v>4692272</v>
      </c>
      <c r="C188" s="3">
        <v>77741</v>
      </c>
    </row>
    <row r="189" spans="1:3" hidden="1">
      <c r="A189">
        <v>658047</v>
      </c>
      <c r="C189" s="3">
        <v>3906823</v>
      </c>
    </row>
    <row r="190" spans="1:3" ht="20">
      <c r="A190">
        <v>2939046</v>
      </c>
      <c r="B190" s="13" t="b">
        <f>IF(ISERROR(VLOOKUP(A190,$C$2:$C$11, 1, FALSE)),FALSE,TRUE )</f>
        <v>0</v>
      </c>
      <c r="C190" s="3">
        <v>28534</v>
      </c>
    </row>
    <row r="191" spans="1:3" hidden="1">
      <c r="C191" s="3">
        <v>12546385</v>
      </c>
    </row>
    <row r="192" spans="1:3" hidden="1">
      <c r="A192">
        <v>13315406</v>
      </c>
      <c r="C192" s="3">
        <v>1239406</v>
      </c>
    </row>
    <row r="193" spans="1:3" hidden="1">
      <c r="A193">
        <v>536250</v>
      </c>
      <c r="C193" s="3">
        <v>437263</v>
      </c>
    </row>
    <row r="194" spans="1:3" hidden="1">
      <c r="A194">
        <v>13315406</v>
      </c>
      <c r="C194" s="3">
        <v>12330000</v>
      </c>
    </row>
    <row r="195" spans="1:3" hidden="1">
      <c r="A195">
        <v>536250</v>
      </c>
      <c r="C195" s="3">
        <v>189316</v>
      </c>
    </row>
    <row r="196" spans="1:3" hidden="1">
      <c r="C196" s="3">
        <v>6188802</v>
      </c>
    </row>
    <row r="197" spans="1:3" hidden="1">
      <c r="A197">
        <v>170265</v>
      </c>
      <c r="C197" s="3">
        <v>377139</v>
      </c>
    </row>
    <row r="198" spans="1:3" hidden="1">
      <c r="A198">
        <v>5252362</v>
      </c>
      <c r="C198" s="3">
        <v>626244</v>
      </c>
    </row>
    <row r="199" spans="1:3" hidden="1">
      <c r="A199">
        <v>4692272</v>
      </c>
      <c r="C199" s="3">
        <v>33569</v>
      </c>
    </row>
    <row r="200" spans="1:3" hidden="1">
      <c r="A200">
        <v>1728037</v>
      </c>
      <c r="C200" s="3">
        <v>694366</v>
      </c>
    </row>
    <row r="201" spans="1:3" ht="20">
      <c r="A201">
        <v>495472</v>
      </c>
      <c r="B201" s="13" t="b">
        <f t="shared" ref="B201:B202" si="5">IF(ISERROR(VLOOKUP(A201,$C$2:$C$11, 1, FALSE)),FALSE,TRUE )</f>
        <v>0</v>
      </c>
      <c r="C201" s="3">
        <v>70323</v>
      </c>
    </row>
    <row r="202" spans="1:3" ht="20">
      <c r="A202">
        <v>31301956</v>
      </c>
      <c r="B202" s="13" t="b">
        <f t="shared" si="5"/>
        <v>0</v>
      </c>
      <c r="C202" s="3">
        <v>406258</v>
      </c>
    </row>
    <row r="203" spans="1:3" hidden="1">
      <c r="A203">
        <v>536250</v>
      </c>
      <c r="C203" s="3">
        <v>175</v>
      </c>
    </row>
    <row r="204" spans="1:3" hidden="1">
      <c r="A204">
        <v>170265</v>
      </c>
      <c r="C204" s="3">
        <v>10380350</v>
      </c>
    </row>
    <row r="205" spans="1:3" hidden="1">
      <c r="A205">
        <v>170265</v>
      </c>
      <c r="C205" s="3">
        <v>10137</v>
      </c>
    </row>
    <row r="206" spans="1:3" ht="20">
      <c r="A206">
        <v>1033730</v>
      </c>
      <c r="B206" s="13" t="b">
        <f>IF(ISERROR(VLOOKUP(A206,$C$2:$C$11, 1, FALSE)),FALSE,TRUE )</f>
        <v>1</v>
      </c>
      <c r="C206" s="3">
        <v>2115718</v>
      </c>
    </row>
    <row r="207" spans="1:3" hidden="1">
      <c r="A207">
        <v>1728037</v>
      </c>
      <c r="C207" s="3">
        <v>812223</v>
      </c>
    </row>
    <row r="208" spans="1:3" ht="20">
      <c r="A208">
        <v>1541745</v>
      </c>
      <c r="B208" s="13" t="b">
        <f t="shared" ref="B208:B209" si="6">IF(ISERROR(VLOOKUP(A208,$C$2:$C$11, 1, FALSE)),FALSE,TRUE )</f>
        <v>0</v>
      </c>
      <c r="C208" s="3">
        <v>11256715</v>
      </c>
    </row>
    <row r="209" spans="1:3" ht="20">
      <c r="A209">
        <v>495968</v>
      </c>
      <c r="B209" s="13" t="b">
        <f t="shared" si="6"/>
        <v>0</v>
      </c>
      <c r="C209" s="3">
        <v>5804035</v>
      </c>
    </row>
    <row r="210" spans="1:3" hidden="1">
      <c r="A210">
        <v>170265</v>
      </c>
      <c r="C210" s="3">
        <v>2537433</v>
      </c>
    </row>
    <row r="211" spans="1:3" hidden="1">
      <c r="A211">
        <v>170265</v>
      </c>
      <c r="C211" s="3">
        <v>92551</v>
      </c>
    </row>
    <row r="212" spans="1:3" hidden="1">
      <c r="A212">
        <v>170265</v>
      </c>
      <c r="C212" s="3">
        <v>11459148</v>
      </c>
    </row>
    <row r="213" spans="1:3" hidden="1">
      <c r="C213" s="3">
        <v>942608</v>
      </c>
    </row>
    <row r="214" spans="1:3" hidden="1">
      <c r="C214" s="3">
        <v>8128936</v>
      </c>
    </row>
    <row r="215" spans="1:3" hidden="1">
      <c r="C215" s="3">
        <v>236879</v>
      </c>
    </row>
    <row r="216" spans="1:3" ht="20">
      <c r="A216">
        <v>7534601</v>
      </c>
      <c r="B216" s="13" t="b">
        <f>IF(ISERROR(VLOOKUP(A216,$C$2:$C$11, 1, FALSE)),FALSE,TRUE )</f>
        <v>0</v>
      </c>
      <c r="C216" s="3">
        <v>10742931</v>
      </c>
    </row>
    <row r="217" spans="1:3" hidden="1">
      <c r="A217">
        <v>1728037</v>
      </c>
      <c r="C217" s="3">
        <v>8173025</v>
      </c>
    </row>
    <row r="218" spans="1:3" hidden="1">
      <c r="A218">
        <v>536250</v>
      </c>
      <c r="C218" s="3">
        <v>3585551</v>
      </c>
    </row>
    <row r="219" spans="1:3" hidden="1">
      <c r="A219">
        <v>4692272</v>
      </c>
      <c r="C219" s="3">
        <v>654725</v>
      </c>
    </row>
    <row r="220" spans="1:3" hidden="1">
      <c r="A220">
        <v>536250</v>
      </c>
      <c r="C220" s="3">
        <v>2363295</v>
      </c>
    </row>
    <row r="221" spans="1:3" hidden="1">
      <c r="A221">
        <v>1728037</v>
      </c>
      <c r="C221" s="3">
        <v>9203402</v>
      </c>
    </row>
    <row r="222" spans="1:3" hidden="1">
      <c r="A222">
        <v>536250</v>
      </c>
      <c r="C222" s="3">
        <v>5985165</v>
      </c>
    </row>
    <row r="223" spans="1:3" hidden="1">
      <c r="C223" s="3">
        <v>406946</v>
      </c>
    </row>
    <row r="224" spans="1:3" ht="20">
      <c r="A224">
        <v>317113</v>
      </c>
      <c r="B224" s="13" t="b">
        <f>IF(ISERROR(VLOOKUP(A224,$C$2:$C$11, 1, FALSE)),FALSE,TRUE )</f>
        <v>0</v>
      </c>
      <c r="C224" s="3">
        <v>411675</v>
      </c>
    </row>
    <row r="225" spans="1:3" hidden="1">
      <c r="A225">
        <v>13315406</v>
      </c>
      <c r="C225" s="3">
        <v>604561</v>
      </c>
    </row>
    <row r="226" spans="1:3" hidden="1">
      <c r="A226">
        <v>536250</v>
      </c>
      <c r="C226" s="3">
        <v>3117611</v>
      </c>
    </row>
    <row r="227" spans="1:3" hidden="1">
      <c r="A227">
        <v>13315406</v>
      </c>
      <c r="C227" s="3">
        <v>7691552</v>
      </c>
    </row>
    <row r="228" spans="1:3" hidden="1">
      <c r="A228">
        <v>536250</v>
      </c>
      <c r="C228" s="3">
        <v>693738</v>
      </c>
    </row>
    <row r="229" spans="1:3" hidden="1"/>
    <row r="230" spans="1:3" hidden="1">
      <c r="A230">
        <v>536250</v>
      </c>
    </row>
    <row r="231" spans="1:3" ht="20">
      <c r="A231">
        <v>4135291</v>
      </c>
      <c r="B231" s="13" t="b">
        <f>IF(ISERROR(VLOOKUP(A231,$C$2:$C$11, 1, FALSE)),FALSE,TRUE )</f>
        <v>0</v>
      </c>
    </row>
    <row r="232" spans="1:3" hidden="1">
      <c r="A232">
        <v>2728945</v>
      </c>
    </row>
    <row r="233" spans="1:3" ht="20">
      <c r="A233">
        <v>1141265</v>
      </c>
      <c r="B233" s="13" t="b">
        <f>IF(ISERROR(VLOOKUP(A233,$C$2:$C$11, 1, FALSE)),FALSE,TRUE )</f>
        <v>0</v>
      </c>
    </row>
    <row r="234" spans="1:3" hidden="1">
      <c r="A234">
        <v>170265</v>
      </c>
    </row>
    <row r="235" spans="1:3" hidden="1">
      <c r="A235">
        <v>170265</v>
      </c>
    </row>
    <row r="236" spans="1:3" hidden="1">
      <c r="A236">
        <v>2728945</v>
      </c>
    </row>
    <row r="237" spans="1:3" hidden="1"/>
    <row r="238" spans="1:3" hidden="1">
      <c r="A238">
        <v>536250</v>
      </c>
    </row>
    <row r="239" spans="1:3" hidden="1"/>
    <row r="240" spans="1:3" hidden="1"/>
    <row r="241" spans="1:2" hidden="1">
      <c r="A241">
        <v>536250</v>
      </c>
    </row>
    <row r="242" spans="1:2" hidden="1"/>
    <row r="243" spans="1:2" hidden="1">
      <c r="A243">
        <v>536250</v>
      </c>
    </row>
    <row r="244" spans="1:2" hidden="1">
      <c r="A244">
        <v>502518</v>
      </c>
    </row>
    <row r="245" spans="1:2" ht="20">
      <c r="A245">
        <v>40230</v>
      </c>
      <c r="B245" s="13" t="b">
        <f>IF(ISERROR(VLOOKUP(A245,$C$2:$C$11, 1, FALSE)),FALSE,TRUE )</f>
        <v>0</v>
      </c>
    </row>
    <row r="246" spans="1:2" hidden="1">
      <c r="A246">
        <v>502518</v>
      </c>
    </row>
    <row r="247" spans="1:2" hidden="1">
      <c r="A247">
        <v>13315406</v>
      </c>
    </row>
    <row r="248" spans="1:2" hidden="1">
      <c r="A248">
        <v>502518</v>
      </c>
    </row>
    <row r="249" spans="1:2" hidden="1">
      <c r="A249">
        <v>40230</v>
      </c>
    </row>
    <row r="250" spans="1:2" hidden="1">
      <c r="A250">
        <v>502518</v>
      </c>
    </row>
    <row r="251" spans="1:2" hidden="1">
      <c r="A251">
        <v>658047</v>
      </c>
    </row>
    <row r="252" spans="1:2" hidden="1">
      <c r="A252">
        <v>502518</v>
      </c>
    </row>
    <row r="253" spans="1:2" hidden="1">
      <c r="A253">
        <v>13315406</v>
      </c>
    </row>
    <row r="254" spans="1:2" hidden="1">
      <c r="A254">
        <v>40230</v>
      </c>
    </row>
    <row r="255" spans="1:2" hidden="1">
      <c r="A255">
        <v>502518</v>
      </c>
    </row>
    <row r="256" spans="1:2" hidden="1">
      <c r="A256">
        <v>502518</v>
      </c>
    </row>
    <row r="257" spans="1:1" hidden="1">
      <c r="A257">
        <v>658047</v>
      </c>
    </row>
    <row r="258" spans="1:1" hidden="1">
      <c r="A258">
        <v>13315406</v>
      </c>
    </row>
    <row r="259" spans="1:1" hidden="1">
      <c r="A259">
        <v>502518</v>
      </c>
    </row>
    <row r="260" spans="1:1" hidden="1">
      <c r="A260">
        <v>658047</v>
      </c>
    </row>
    <row r="261" spans="1:1" hidden="1">
      <c r="A261">
        <v>986438</v>
      </c>
    </row>
    <row r="262" spans="1:1" hidden="1">
      <c r="A262">
        <v>536250</v>
      </c>
    </row>
    <row r="263" spans="1:1" hidden="1">
      <c r="A263">
        <v>502518</v>
      </c>
    </row>
    <row r="264" spans="1:1" hidden="1">
      <c r="A264">
        <v>536250</v>
      </c>
    </row>
    <row r="265" spans="1:1" hidden="1">
      <c r="A265">
        <v>502518</v>
      </c>
    </row>
    <row r="266" spans="1:1" hidden="1">
      <c r="A266">
        <v>2939046</v>
      </c>
    </row>
    <row r="267" spans="1:1" hidden="1">
      <c r="A267">
        <v>13315406</v>
      </c>
    </row>
    <row r="268" spans="1:1" hidden="1">
      <c r="A268">
        <v>7320889</v>
      </c>
    </row>
    <row r="269" spans="1:1" hidden="1">
      <c r="A269">
        <v>13315406</v>
      </c>
    </row>
    <row r="270" spans="1:1" hidden="1">
      <c r="A270">
        <v>7320889</v>
      </c>
    </row>
    <row r="271" spans="1:1" hidden="1"/>
    <row r="272" spans="1:1" hidden="1"/>
    <row r="273" spans="1:2" ht="20">
      <c r="A273">
        <v>13189510</v>
      </c>
      <c r="B273" s="13" t="b">
        <f>IF(ISERROR(VLOOKUP(A273,$C$2:$C$11, 1, FALSE)),FALSE,TRUE )</f>
        <v>0</v>
      </c>
    </row>
    <row r="274" spans="1:2" hidden="1">
      <c r="A274">
        <v>170265</v>
      </c>
    </row>
    <row r="275" spans="1:2" hidden="1">
      <c r="A275">
        <v>4692272</v>
      </c>
    </row>
    <row r="276" spans="1:2" ht="20">
      <c r="A276">
        <v>17784082</v>
      </c>
      <c r="B276" s="13" t="b">
        <f>IF(ISERROR(VLOOKUP(A276,$C$2:$C$11, 1, FALSE)),FALSE,TRUE )</f>
        <v>0</v>
      </c>
    </row>
    <row r="277" spans="1:2" hidden="1"/>
    <row r="278" spans="1:2" hidden="1"/>
    <row r="279" spans="1:2" hidden="1"/>
    <row r="280" spans="1:2" hidden="1"/>
    <row r="281" spans="1:2" hidden="1"/>
    <row r="282" spans="1:2" hidden="1"/>
    <row r="283" spans="1:2" hidden="1">
      <c r="A283">
        <v>986438</v>
      </c>
    </row>
    <row r="284" spans="1:2" hidden="1">
      <c r="A284">
        <v>7320889</v>
      </c>
    </row>
    <row r="285" spans="1:2" hidden="1">
      <c r="A285">
        <v>4692272</v>
      </c>
    </row>
    <row r="286" spans="1:2" hidden="1">
      <c r="A286">
        <v>4692272</v>
      </c>
    </row>
    <row r="287" spans="1:2" hidden="1">
      <c r="A287">
        <v>658047</v>
      </c>
    </row>
    <row r="288" spans="1:2" hidden="1">
      <c r="A288">
        <v>4692272</v>
      </c>
    </row>
    <row r="289" spans="1:2" hidden="1">
      <c r="A289">
        <v>658047</v>
      </c>
    </row>
    <row r="290" spans="1:2" hidden="1">
      <c r="A290">
        <v>170265</v>
      </c>
    </row>
    <row r="291" spans="1:2" hidden="1">
      <c r="A291">
        <v>986438</v>
      </c>
    </row>
    <row r="292" spans="1:2" ht="20">
      <c r="A292">
        <v>6733177</v>
      </c>
      <c r="B292" s="13" t="b">
        <f>IF(ISERROR(VLOOKUP(A292,$C$2:$C$11, 1, FALSE)),FALSE,TRUE )</f>
        <v>0</v>
      </c>
    </row>
    <row r="293" spans="1:2" hidden="1">
      <c r="A293">
        <v>4692272</v>
      </c>
    </row>
    <row r="294" spans="1:2" hidden="1">
      <c r="A294">
        <v>170265</v>
      </c>
    </row>
    <row r="295" spans="1:2" hidden="1"/>
    <row r="296" spans="1:2" ht="20">
      <c r="A296">
        <v>6901294</v>
      </c>
      <c r="B296" s="13" t="b">
        <f>IF(ISERROR(VLOOKUP(A296,$C$2:$C$11, 1, FALSE)),FALSE,TRUE )</f>
        <v>1</v>
      </c>
    </row>
    <row r="297" spans="1:2" hidden="1"/>
    <row r="298" spans="1:2" hidden="1"/>
    <row r="299" spans="1:2" hidden="1"/>
    <row r="300" spans="1:2" hidden="1"/>
    <row r="301" spans="1:2" hidden="1">
      <c r="A301">
        <v>671238</v>
      </c>
    </row>
    <row r="302" spans="1:2" ht="20">
      <c r="A302">
        <v>327651</v>
      </c>
      <c r="B302" s="13" t="b">
        <f>IF(ISERROR(VLOOKUP(A302,$C$2:$C$11, 1, FALSE)),FALSE,TRUE )</f>
        <v>0</v>
      </c>
    </row>
    <row r="303" spans="1:2" hidden="1">
      <c r="A303">
        <v>4714748</v>
      </c>
    </row>
    <row r="304" spans="1:2" hidden="1">
      <c r="A304">
        <v>327651</v>
      </c>
    </row>
    <row r="305" spans="1:2" hidden="1"/>
    <row r="306" spans="1:2" hidden="1">
      <c r="A306">
        <v>4714748</v>
      </c>
    </row>
    <row r="307" spans="1:2" ht="20">
      <c r="A307">
        <v>153391</v>
      </c>
      <c r="B307" s="13" t="b">
        <f>IF(ISERROR(VLOOKUP(A307,$C$2:$C$11, 1, FALSE)),FALSE,TRUE )</f>
        <v>0</v>
      </c>
    </row>
    <row r="308" spans="1:2" hidden="1">
      <c r="A308">
        <v>170265</v>
      </c>
    </row>
    <row r="309" spans="1:2" hidden="1"/>
    <row r="310" spans="1:2" hidden="1">
      <c r="A310">
        <v>170265</v>
      </c>
    </row>
    <row r="311" spans="1:2" hidden="1">
      <c r="A311">
        <v>4692272</v>
      </c>
    </row>
    <row r="312" spans="1:2" hidden="1">
      <c r="A312">
        <v>170265</v>
      </c>
    </row>
    <row r="313" spans="1:2" hidden="1">
      <c r="A313">
        <v>4692272</v>
      </c>
    </row>
    <row r="314" spans="1:2" hidden="1">
      <c r="A314">
        <v>4692272</v>
      </c>
    </row>
    <row r="315" spans="1:2" hidden="1"/>
    <row r="316" spans="1:2" hidden="1">
      <c r="A316">
        <v>986438</v>
      </c>
    </row>
    <row r="317" spans="1:2" hidden="1">
      <c r="A317">
        <v>170265</v>
      </c>
    </row>
    <row r="318" spans="1:2" hidden="1">
      <c r="A318">
        <v>986438</v>
      </c>
    </row>
    <row r="319" spans="1:2" hidden="1">
      <c r="A319">
        <v>170265</v>
      </c>
    </row>
    <row r="320" spans="1:2" hidden="1">
      <c r="A320">
        <v>170265</v>
      </c>
    </row>
    <row r="321" spans="1:2" ht="20">
      <c r="A321">
        <v>3344792</v>
      </c>
      <c r="B321" s="13" t="b">
        <f>IF(ISERROR(VLOOKUP(A321,$C$2:$C$11, 1, FALSE)),FALSE,TRUE )</f>
        <v>0</v>
      </c>
    </row>
    <row r="322" spans="1:2" hidden="1">
      <c r="A322">
        <v>4714748</v>
      </c>
    </row>
    <row r="323" spans="1:2" ht="20">
      <c r="A323">
        <v>16565842</v>
      </c>
      <c r="B323" s="13" t="b">
        <f>IF(ISERROR(VLOOKUP(A323,$C$2:$C$11, 1, FALSE)),FALSE,TRUE )</f>
        <v>0</v>
      </c>
    </row>
    <row r="324" spans="1:2" hidden="1">
      <c r="A324">
        <v>986438</v>
      </c>
    </row>
    <row r="325" spans="1:2" ht="20">
      <c r="A325">
        <v>24254501</v>
      </c>
      <c r="B325" s="13" t="b">
        <f>IF(ISERROR(VLOOKUP(A325,$C$2:$C$11, 1, FALSE)),FALSE,TRUE )</f>
        <v>0</v>
      </c>
    </row>
    <row r="326" spans="1:2" hidden="1">
      <c r="A326">
        <v>4714748</v>
      </c>
    </row>
    <row r="327" spans="1:2" hidden="1">
      <c r="A327">
        <v>4692272</v>
      </c>
    </row>
    <row r="328" spans="1:2" hidden="1">
      <c r="A328">
        <v>4714748</v>
      </c>
    </row>
    <row r="329" spans="1:2" hidden="1">
      <c r="A329">
        <v>4692272</v>
      </c>
    </row>
    <row r="330" spans="1:2" hidden="1">
      <c r="A330">
        <v>986438</v>
      </c>
    </row>
    <row r="331" spans="1:2" hidden="1">
      <c r="A331">
        <v>24254501</v>
      </c>
    </row>
    <row r="332" spans="1:2" hidden="1">
      <c r="A332">
        <v>986438</v>
      </c>
    </row>
    <row r="333" spans="1:2" hidden="1">
      <c r="A333">
        <v>170265</v>
      </c>
    </row>
    <row r="334" spans="1:2" hidden="1">
      <c r="A334">
        <v>16565842</v>
      </c>
    </row>
    <row r="335" spans="1:2" hidden="1">
      <c r="A335">
        <v>986438</v>
      </c>
    </row>
    <row r="336" spans="1:2" hidden="1">
      <c r="A336">
        <v>24254501</v>
      </c>
    </row>
    <row r="337" spans="1:2" hidden="1">
      <c r="A337">
        <v>4692272</v>
      </c>
    </row>
    <row r="338" spans="1:2" hidden="1">
      <c r="A338">
        <v>16565842</v>
      </c>
    </row>
    <row r="339" spans="1:2" hidden="1">
      <c r="A339">
        <v>170265</v>
      </c>
    </row>
    <row r="340" spans="1:2" hidden="1">
      <c r="A340">
        <v>16565842</v>
      </c>
    </row>
    <row r="341" spans="1:2" hidden="1">
      <c r="A341">
        <v>170265</v>
      </c>
    </row>
    <row r="342" spans="1:2" hidden="1">
      <c r="A342">
        <v>16565842</v>
      </c>
    </row>
    <row r="343" spans="1:2" hidden="1">
      <c r="A343">
        <v>16565842</v>
      </c>
    </row>
    <row r="344" spans="1:2" hidden="1">
      <c r="A344">
        <v>170265</v>
      </c>
    </row>
    <row r="345" spans="1:2" hidden="1"/>
    <row r="346" spans="1:2" ht="20">
      <c r="A346">
        <v>322626</v>
      </c>
      <c r="B346" s="13" t="b">
        <f>IF(ISERROR(VLOOKUP(A346,$C$2:$C$11, 1, FALSE)),FALSE,TRUE )</f>
        <v>0</v>
      </c>
    </row>
    <row r="347" spans="1:2" hidden="1">
      <c r="A347">
        <v>986438</v>
      </c>
    </row>
    <row r="348" spans="1:2" hidden="1">
      <c r="A348">
        <v>170265</v>
      </c>
    </row>
    <row r="349" spans="1:2" hidden="1">
      <c r="A349">
        <v>1051318</v>
      </c>
    </row>
    <row r="350" spans="1:2" hidden="1">
      <c r="A350">
        <v>170265</v>
      </c>
    </row>
    <row r="351" spans="1:2" hidden="1">
      <c r="A351">
        <v>170265</v>
      </c>
    </row>
    <row r="352" spans="1:2" hidden="1">
      <c r="A352">
        <v>170265</v>
      </c>
    </row>
    <row r="353" spans="1:2" hidden="1">
      <c r="A353">
        <v>1051318</v>
      </c>
    </row>
    <row r="354" spans="1:2" hidden="1"/>
    <row r="355" spans="1:2" hidden="1">
      <c r="A355">
        <v>6901294</v>
      </c>
    </row>
    <row r="356" spans="1:2" hidden="1">
      <c r="A356">
        <v>153391</v>
      </c>
    </row>
    <row r="357" spans="1:2" hidden="1">
      <c r="A357">
        <v>4692272</v>
      </c>
    </row>
    <row r="358" spans="1:2" hidden="1">
      <c r="A358">
        <v>153391</v>
      </c>
    </row>
    <row r="359" spans="1:2" hidden="1">
      <c r="A359">
        <v>7320889</v>
      </c>
    </row>
    <row r="360" spans="1:2" hidden="1">
      <c r="A360">
        <v>153391</v>
      </c>
    </row>
    <row r="361" spans="1:2" ht="20">
      <c r="A361">
        <v>7691552</v>
      </c>
      <c r="B361" s="13" t="b">
        <f>IF(ISERROR(VLOOKUP(A361,$C$2:$C$11, 1, FALSE)),FALSE,TRUE )</f>
        <v>0</v>
      </c>
    </row>
    <row r="362" spans="1:2" hidden="1">
      <c r="A362">
        <v>4692272</v>
      </c>
    </row>
    <row r="363" spans="1:2" hidden="1">
      <c r="A363">
        <v>153391</v>
      </c>
    </row>
    <row r="364" spans="1:2" hidden="1"/>
    <row r="365" spans="1:2" hidden="1">
      <c r="A365">
        <v>170265</v>
      </c>
    </row>
    <row r="366" spans="1:2" hidden="1">
      <c r="A366">
        <v>986438</v>
      </c>
    </row>
    <row r="367" spans="1:2" hidden="1">
      <c r="A367">
        <v>327651</v>
      </c>
    </row>
    <row r="368" spans="1:2" hidden="1"/>
    <row r="369" spans="1:2" hidden="1"/>
    <row r="370" spans="1:2" hidden="1">
      <c r="A370">
        <v>6901294</v>
      </c>
    </row>
    <row r="371" spans="1:2" hidden="1">
      <c r="A371">
        <v>13189510</v>
      </c>
    </row>
    <row r="372" spans="1:2" hidden="1"/>
    <row r="373" spans="1:2" ht="20">
      <c r="A373">
        <v>9203402</v>
      </c>
      <c r="B373" s="13" t="b">
        <f t="shared" ref="B373:B375" si="7">IF(ISERROR(VLOOKUP(A373,$C$2:$C$11, 1, FALSE)),FALSE,TRUE )</f>
        <v>0</v>
      </c>
    </row>
    <row r="374" spans="1:2" ht="20">
      <c r="A374">
        <v>7894643</v>
      </c>
      <c r="B374" s="13" t="b">
        <f t="shared" si="7"/>
        <v>0</v>
      </c>
    </row>
    <row r="375" spans="1:2" ht="20">
      <c r="A375">
        <v>6771512</v>
      </c>
      <c r="B375" s="13" t="b">
        <f t="shared" si="7"/>
        <v>0</v>
      </c>
    </row>
    <row r="376" spans="1:2" hidden="1">
      <c r="A376">
        <v>9203402</v>
      </c>
    </row>
    <row r="377" spans="1:2" hidden="1">
      <c r="A377">
        <v>7894643</v>
      </c>
    </row>
    <row r="378" spans="1:2" hidden="1">
      <c r="A378">
        <v>6771512</v>
      </c>
    </row>
    <row r="379" spans="1:2" hidden="1">
      <c r="A379">
        <v>536250</v>
      </c>
    </row>
    <row r="380" spans="1:2" hidden="1">
      <c r="A380">
        <v>6771512</v>
      </c>
    </row>
    <row r="381" spans="1:2" hidden="1">
      <c r="A381">
        <v>536250</v>
      </c>
    </row>
    <row r="382" spans="1:2" hidden="1">
      <c r="A382">
        <v>6771512</v>
      </c>
    </row>
    <row r="383" spans="1:2" hidden="1">
      <c r="A383">
        <v>6771512</v>
      </c>
    </row>
    <row r="384" spans="1:2" hidden="1">
      <c r="A384">
        <v>536250</v>
      </c>
    </row>
    <row r="385" spans="1:2" hidden="1">
      <c r="A385">
        <v>536250</v>
      </c>
    </row>
    <row r="386" spans="1:2" hidden="1">
      <c r="A386">
        <v>6771512</v>
      </c>
    </row>
    <row r="387" spans="1:2" hidden="1">
      <c r="A387">
        <v>536250</v>
      </c>
    </row>
    <row r="388" spans="1:2" hidden="1">
      <c r="A388">
        <v>536250</v>
      </c>
    </row>
    <row r="389" spans="1:2" hidden="1">
      <c r="A389">
        <v>536250</v>
      </c>
    </row>
    <row r="390" spans="1:2" hidden="1"/>
    <row r="391" spans="1:2" hidden="1"/>
    <row r="392" spans="1:2" hidden="1">
      <c r="A392">
        <v>13189510</v>
      </c>
    </row>
    <row r="393" spans="1:2" hidden="1"/>
    <row r="394" spans="1:2" hidden="1">
      <c r="A394">
        <v>170265</v>
      </c>
    </row>
    <row r="395" spans="1:2" hidden="1"/>
    <row r="396" spans="1:2" hidden="1">
      <c r="A396">
        <v>4714748</v>
      </c>
    </row>
    <row r="397" spans="1:2" hidden="1">
      <c r="A397">
        <v>170265</v>
      </c>
    </row>
    <row r="398" spans="1:2" hidden="1">
      <c r="A398">
        <v>4714748</v>
      </c>
    </row>
    <row r="399" spans="1:2" ht="20">
      <c r="A399">
        <v>38491</v>
      </c>
      <c r="B399" s="13" t="b">
        <f>IF(ISERROR(VLOOKUP(A399,$C$2:$C$11, 1, FALSE)),FALSE,TRUE )</f>
        <v>0</v>
      </c>
    </row>
    <row r="400" spans="1:2" hidden="1">
      <c r="A400">
        <v>170265</v>
      </c>
    </row>
    <row r="401" spans="1:2" hidden="1">
      <c r="A401">
        <v>4714748</v>
      </c>
    </row>
    <row r="402" spans="1:2" hidden="1">
      <c r="A402">
        <v>38491</v>
      </c>
    </row>
    <row r="403" spans="1:2" hidden="1">
      <c r="A403">
        <v>1728037</v>
      </c>
    </row>
    <row r="404" spans="1:2" hidden="1">
      <c r="A404">
        <v>170265</v>
      </c>
    </row>
    <row r="405" spans="1:2" hidden="1"/>
    <row r="406" spans="1:2" ht="20">
      <c r="A406">
        <v>1944680</v>
      </c>
      <c r="B406" s="13" t="b">
        <f>IF(ISERROR(VLOOKUP(A406,$C$2:$C$11, 1, FALSE)),FALSE,TRUE )</f>
        <v>0</v>
      </c>
    </row>
    <row r="407" spans="1:2" hidden="1"/>
    <row r="408" spans="1:2" hidden="1">
      <c r="A408">
        <v>7320889</v>
      </c>
    </row>
    <row r="409" spans="1:2" hidden="1">
      <c r="A409">
        <v>4692272</v>
      </c>
    </row>
    <row r="410" spans="1:2" hidden="1">
      <c r="A410">
        <v>7320889</v>
      </c>
    </row>
    <row r="411" spans="1:2" hidden="1">
      <c r="A411">
        <v>170265</v>
      </c>
    </row>
    <row r="412" spans="1:2" hidden="1">
      <c r="A412">
        <v>327651</v>
      </c>
    </row>
    <row r="413" spans="1:2" hidden="1">
      <c r="A413">
        <v>4692272</v>
      </c>
    </row>
    <row r="414" spans="1:2" hidden="1"/>
    <row r="415" spans="1:2" hidden="1"/>
    <row r="416" spans="1:2" hidden="1">
      <c r="A416">
        <v>170265</v>
      </c>
    </row>
    <row r="417" spans="1:2" hidden="1">
      <c r="A417">
        <v>4692272</v>
      </c>
    </row>
    <row r="418" spans="1:2" ht="20">
      <c r="A418">
        <v>8404291</v>
      </c>
      <c r="B418" s="13" t="b">
        <f>IF(ISERROR(VLOOKUP(A418,$C$2:$C$11, 1, FALSE)),FALSE,TRUE )</f>
        <v>0</v>
      </c>
    </row>
    <row r="419" spans="1:2" hidden="1">
      <c r="A419">
        <v>986438</v>
      </c>
    </row>
    <row r="420" spans="1:2" hidden="1"/>
    <row r="421" spans="1:2" hidden="1">
      <c r="A421">
        <v>170265</v>
      </c>
    </row>
    <row r="422" spans="1:2" hidden="1">
      <c r="A422">
        <v>1728037</v>
      </c>
    </row>
    <row r="423" spans="1:2" hidden="1">
      <c r="A423">
        <v>170265</v>
      </c>
    </row>
    <row r="424" spans="1:2" hidden="1"/>
    <row r="425" spans="1:2" ht="20">
      <c r="A425">
        <v>5718022</v>
      </c>
      <c r="B425" s="13" t="b">
        <f>IF(ISERROR(VLOOKUP(A425,$C$2:$C$11, 1, FALSE)),FALSE,TRUE )</f>
        <v>0</v>
      </c>
    </row>
    <row r="426" spans="1:2" hidden="1"/>
    <row r="427" spans="1:2" hidden="1"/>
    <row r="428" spans="1:2" hidden="1">
      <c r="A428">
        <v>13315406</v>
      </c>
    </row>
    <row r="429" spans="1:2" hidden="1">
      <c r="A429">
        <v>5718022</v>
      </c>
    </row>
    <row r="430" spans="1:2" hidden="1">
      <c r="A430">
        <v>13315406</v>
      </c>
    </row>
    <row r="431" spans="1:2" hidden="1">
      <c r="A431">
        <v>5718022</v>
      </c>
    </row>
    <row r="432" spans="1:2" hidden="1"/>
    <row r="433" spans="1:2" hidden="1"/>
    <row r="434" spans="1:2" hidden="1"/>
    <row r="435" spans="1:2" hidden="1">
      <c r="A435">
        <v>5718022</v>
      </c>
    </row>
    <row r="436" spans="1:2" hidden="1"/>
    <row r="437" spans="1:2" hidden="1">
      <c r="A437">
        <v>6901294</v>
      </c>
    </row>
    <row r="438" spans="1:2" hidden="1">
      <c r="A438">
        <v>13315406</v>
      </c>
    </row>
    <row r="439" spans="1:2" hidden="1"/>
    <row r="440" spans="1:2" hidden="1"/>
    <row r="441" spans="1:2" hidden="1">
      <c r="A441">
        <v>5718022</v>
      </c>
    </row>
    <row r="442" spans="1:2" hidden="1">
      <c r="A442">
        <v>5718022</v>
      </c>
    </row>
    <row r="443" spans="1:2" ht="20">
      <c r="A443">
        <v>22481850</v>
      </c>
      <c r="B443" s="13" t="b">
        <f t="shared" ref="B443:B444" si="8">IF(ISERROR(VLOOKUP(A443,$C$2:$C$11, 1, FALSE)),FALSE,TRUE )</f>
        <v>0</v>
      </c>
    </row>
    <row r="444" spans="1:2" ht="20">
      <c r="A444">
        <v>108611</v>
      </c>
      <c r="B444" s="13" t="b">
        <f t="shared" si="8"/>
        <v>0</v>
      </c>
    </row>
    <row r="445" spans="1:2" hidden="1">
      <c r="A445">
        <v>5252362</v>
      </c>
    </row>
    <row r="446" spans="1:2" hidden="1">
      <c r="A446">
        <v>108611</v>
      </c>
    </row>
    <row r="447" spans="1:2" hidden="1"/>
    <row r="448" spans="1:2" hidden="1"/>
    <row r="449" spans="1:2" hidden="1">
      <c r="A449">
        <v>170265</v>
      </c>
    </row>
    <row r="450" spans="1:2" hidden="1">
      <c r="A450">
        <v>170265</v>
      </c>
    </row>
    <row r="451" spans="1:2" ht="20">
      <c r="A451">
        <v>6750271</v>
      </c>
      <c r="B451" s="13" t="b">
        <f>IF(ISERROR(VLOOKUP(A451,$C$2:$C$11, 1, FALSE)),FALSE,TRUE )</f>
        <v>0</v>
      </c>
    </row>
    <row r="452" spans="1:2" hidden="1"/>
    <row r="453" spans="1:2" hidden="1">
      <c r="A453">
        <v>6771512</v>
      </c>
    </row>
    <row r="454" spans="1:2" hidden="1"/>
    <row r="455" spans="1:2" hidden="1">
      <c r="A455">
        <v>671238</v>
      </c>
    </row>
    <row r="456" spans="1:2" hidden="1">
      <c r="A456">
        <v>6771512</v>
      </c>
    </row>
    <row r="457" spans="1:2" hidden="1">
      <c r="A457">
        <v>170265</v>
      </c>
    </row>
    <row r="458" spans="1:2" hidden="1">
      <c r="A458">
        <v>6771512</v>
      </c>
    </row>
    <row r="459" spans="1:2" hidden="1"/>
    <row r="460" spans="1:2" hidden="1">
      <c r="A460">
        <v>13315406</v>
      </c>
    </row>
    <row r="461" spans="1:2" ht="20">
      <c r="A461">
        <v>5750656</v>
      </c>
      <c r="B461" s="13" t="b">
        <f>IF(ISERROR(VLOOKUP(A461,$C$2:$C$11, 1, FALSE)),FALSE,TRUE )</f>
        <v>0</v>
      </c>
    </row>
    <row r="462" spans="1:2" hidden="1">
      <c r="A462">
        <v>13315406</v>
      </c>
    </row>
    <row r="463" spans="1:2" hidden="1">
      <c r="A463">
        <v>5750656</v>
      </c>
    </row>
    <row r="464" spans="1:2" hidden="1"/>
    <row r="465" spans="1:1" hidden="1"/>
    <row r="466" spans="1:1" hidden="1"/>
    <row r="467" spans="1:1" hidden="1"/>
    <row r="468" spans="1:1" hidden="1"/>
    <row r="469" spans="1:1" hidden="1"/>
    <row r="470" spans="1:1" hidden="1"/>
    <row r="471" spans="1:1" hidden="1">
      <c r="A471">
        <v>1728037</v>
      </c>
    </row>
    <row r="472" spans="1:1" hidden="1">
      <c r="A472">
        <v>13315406</v>
      </c>
    </row>
    <row r="473" spans="1:1" hidden="1">
      <c r="A473">
        <v>317113</v>
      </c>
    </row>
    <row r="474" spans="1:1" hidden="1">
      <c r="A474">
        <v>1728037</v>
      </c>
    </row>
    <row r="475" spans="1:1" hidden="1">
      <c r="A475">
        <v>2728945</v>
      </c>
    </row>
    <row r="476" spans="1:1" hidden="1">
      <c r="A476">
        <v>13315406</v>
      </c>
    </row>
    <row r="477" spans="1:1" hidden="1">
      <c r="A477">
        <v>317113</v>
      </c>
    </row>
    <row r="478" spans="1:1" hidden="1">
      <c r="A478">
        <v>1728037</v>
      </c>
    </row>
    <row r="479" spans="1:1" hidden="1">
      <c r="A479">
        <v>1728037</v>
      </c>
    </row>
    <row r="480" spans="1:1" hidden="1">
      <c r="A480">
        <v>170265</v>
      </c>
    </row>
    <row r="481" spans="1:1" hidden="1"/>
    <row r="482" spans="1:1" hidden="1">
      <c r="A482">
        <v>4692272</v>
      </c>
    </row>
    <row r="483" spans="1:1" hidden="1">
      <c r="A483">
        <v>986438</v>
      </c>
    </row>
    <row r="484" spans="1:1" hidden="1"/>
    <row r="485" spans="1:1" hidden="1"/>
    <row r="486" spans="1:1" hidden="1"/>
    <row r="487" spans="1:1" hidden="1"/>
    <row r="488" spans="1:1" hidden="1">
      <c r="A488">
        <v>170265</v>
      </c>
    </row>
    <row r="489" spans="1:1" hidden="1">
      <c r="A489">
        <v>38491</v>
      </c>
    </row>
    <row r="490" spans="1:1" hidden="1">
      <c r="A490">
        <v>46296</v>
      </c>
    </row>
    <row r="491" spans="1:1" hidden="1">
      <c r="A491">
        <v>108611</v>
      </c>
    </row>
    <row r="492" spans="1:1" hidden="1"/>
    <row r="493" spans="1:1" hidden="1"/>
    <row r="494" spans="1:1" hidden="1"/>
    <row r="495" spans="1:1" hidden="1"/>
    <row r="496" spans="1:1" hidden="1"/>
    <row r="497" spans="1:2" hidden="1"/>
    <row r="498" spans="1:2" hidden="1"/>
    <row r="499" spans="1:2" hidden="1">
      <c r="A499">
        <v>170265</v>
      </c>
    </row>
    <row r="500" spans="1:2" hidden="1">
      <c r="A500">
        <v>170265</v>
      </c>
    </row>
    <row r="501" spans="1:2" hidden="1">
      <c r="A501">
        <v>986438</v>
      </c>
    </row>
    <row r="502" spans="1:2" hidden="1">
      <c r="A502">
        <v>170265</v>
      </c>
    </row>
    <row r="503" spans="1:2" hidden="1">
      <c r="A503">
        <v>170265</v>
      </c>
    </row>
    <row r="504" spans="1:2" hidden="1">
      <c r="A504">
        <v>986438</v>
      </c>
    </row>
    <row r="505" spans="1:2" hidden="1">
      <c r="A505">
        <v>5718022</v>
      </c>
    </row>
    <row r="506" spans="1:2" hidden="1">
      <c r="A506">
        <v>5718022</v>
      </c>
    </row>
    <row r="507" spans="1:2" hidden="1">
      <c r="A507">
        <v>5718022</v>
      </c>
    </row>
    <row r="508" spans="1:2" hidden="1">
      <c r="A508">
        <v>5718022</v>
      </c>
    </row>
    <row r="509" spans="1:2" ht="20">
      <c r="A509">
        <v>23193154</v>
      </c>
      <c r="B509" s="13" t="b">
        <f>IF(ISERROR(VLOOKUP(A509,$C$2:$C$11, 1, FALSE)),FALSE,TRUE )</f>
        <v>0</v>
      </c>
    </row>
    <row r="510" spans="1:2" hidden="1">
      <c r="A510">
        <v>1728037</v>
      </c>
    </row>
    <row r="511" spans="1:2" hidden="1"/>
    <row r="512" spans="1:2" hidden="1">
      <c r="A512">
        <v>46296</v>
      </c>
    </row>
    <row r="513" spans="1:2" hidden="1">
      <c r="A513">
        <v>46296</v>
      </c>
    </row>
    <row r="514" spans="1:2" hidden="1"/>
    <row r="515" spans="1:2" hidden="1"/>
    <row r="516" spans="1:2" hidden="1"/>
    <row r="517" spans="1:2" hidden="1">
      <c r="A517">
        <v>986438</v>
      </c>
    </row>
    <row r="518" spans="1:2" ht="20">
      <c r="A518">
        <v>3761451</v>
      </c>
      <c r="B518" s="13" t="b">
        <f>IF(ISERROR(VLOOKUP(A518,$C$2:$C$11, 1, FALSE)),FALSE,TRUE )</f>
        <v>0</v>
      </c>
    </row>
    <row r="519" spans="1:2" hidden="1">
      <c r="A519">
        <v>13315406</v>
      </c>
    </row>
    <row r="520" spans="1:2" hidden="1">
      <c r="A520">
        <v>2939046</v>
      </c>
    </row>
    <row r="521" spans="1:2" hidden="1"/>
    <row r="522" spans="1:2" hidden="1"/>
    <row r="523" spans="1:2" hidden="1">
      <c r="A523">
        <v>658047</v>
      </c>
    </row>
    <row r="524" spans="1:2" hidden="1">
      <c r="A524">
        <v>986438</v>
      </c>
    </row>
    <row r="525" spans="1:2" hidden="1">
      <c r="A525">
        <v>671238</v>
      </c>
    </row>
    <row r="526" spans="1:2" ht="20">
      <c r="A526">
        <v>5433883</v>
      </c>
      <c r="B526" s="13" t="b">
        <f t="shared" ref="B526:B527" si="9">IF(ISERROR(VLOOKUP(A526,$C$2:$C$11, 1, FALSE)),FALSE,TRUE )</f>
        <v>0</v>
      </c>
    </row>
    <row r="527" spans="1:2" ht="20">
      <c r="A527">
        <v>608303</v>
      </c>
      <c r="B527" s="13" t="b">
        <f t="shared" si="9"/>
        <v>0</v>
      </c>
    </row>
    <row r="528" spans="1:2" hidden="1">
      <c r="A528">
        <v>5433883</v>
      </c>
    </row>
    <row r="529" spans="1:2" hidden="1">
      <c r="A529">
        <v>170265</v>
      </c>
    </row>
    <row r="530" spans="1:2" hidden="1">
      <c r="A530">
        <v>608303</v>
      </c>
    </row>
    <row r="531" spans="1:2" hidden="1">
      <c r="A531">
        <v>1033730</v>
      </c>
    </row>
    <row r="532" spans="1:2" hidden="1"/>
    <row r="533" spans="1:2" hidden="1">
      <c r="A533">
        <v>671238</v>
      </c>
    </row>
    <row r="534" spans="1:2" ht="20">
      <c r="A534">
        <v>5932728</v>
      </c>
      <c r="B534" s="13" t="b">
        <f t="shared" ref="B534:B535" si="10">IF(ISERROR(VLOOKUP(A534,$C$2:$C$11, 1, FALSE)),FALSE,TRUE )</f>
        <v>0</v>
      </c>
    </row>
    <row r="535" spans="1:2" ht="20">
      <c r="A535">
        <v>222586</v>
      </c>
      <c r="B535" s="13" t="b">
        <f t="shared" si="10"/>
        <v>0</v>
      </c>
    </row>
    <row r="536" spans="1:2" hidden="1">
      <c r="A536">
        <v>671238</v>
      </c>
    </row>
    <row r="537" spans="1:2" hidden="1">
      <c r="A537">
        <v>5932728</v>
      </c>
    </row>
    <row r="538" spans="1:2" ht="20">
      <c r="A538">
        <v>11824025</v>
      </c>
      <c r="B538" s="13" t="b">
        <f>IF(ISERROR(VLOOKUP(A538,$C$2:$C$11, 1, FALSE)),FALSE,TRUE )</f>
        <v>0</v>
      </c>
    </row>
    <row r="539" spans="1:2" hidden="1">
      <c r="A539">
        <v>5932728</v>
      </c>
    </row>
    <row r="540" spans="1:2" hidden="1">
      <c r="A540">
        <v>986438</v>
      </c>
    </row>
    <row r="541" spans="1:2" hidden="1">
      <c r="A541">
        <v>11824025</v>
      </c>
    </row>
    <row r="542" spans="1:2" hidden="1">
      <c r="A542">
        <v>5932728</v>
      </c>
    </row>
    <row r="543" spans="1:2" hidden="1">
      <c r="A543">
        <v>5932728</v>
      </c>
    </row>
    <row r="544" spans="1:2" hidden="1">
      <c r="A544">
        <v>671238</v>
      </c>
    </row>
    <row r="545" spans="1:2" hidden="1">
      <c r="A545">
        <v>5932728</v>
      </c>
    </row>
    <row r="546" spans="1:2" hidden="1">
      <c r="A546">
        <v>986438</v>
      </c>
    </row>
    <row r="547" spans="1:2" hidden="1"/>
    <row r="548" spans="1:2" hidden="1">
      <c r="A548">
        <v>13315406</v>
      </c>
    </row>
    <row r="549" spans="1:2" hidden="1">
      <c r="A549">
        <v>1728037</v>
      </c>
    </row>
    <row r="550" spans="1:2" hidden="1">
      <c r="A550">
        <v>170265</v>
      </c>
    </row>
    <row r="551" spans="1:2" hidden="1">
      <c r="A551">
        <v>4135291</v>
      </c>
    </row>
    <row r="552" spans="1:2" ht="20">
      <c r="A552">
        <v>1269403</v>
      </c>
      <c r="B552" s="13" t="b">
        <f>IF(ISERROR(VLOOKUP(A552,$C$2:$C$11, 1, FALSE)),FALSE,TRUE )</f>
        <v>0</v>
      </c>
    </row>
    <row r="553" spans="1:2" hidden="1">
      <c r="A553">
        <v>4135291</v>
      </c>
    </row>
    <row r="554" spans="1:2" hidden="1"/>
    <row r="555" spans="1:2" hidden="1">
      <c r="A555">
        <v>4714748</v>
      </c>
    </row>
    <row r="556" spans="1:2" ht="20">
      <c r="A556">
        <v>28238233</v>
      </c>
      <c r="B556" s="13" t="b">
        <f>IF(ISERROR(VLOOKUP(A556,$C$2:$C$11, 1, FALSE)),FALSE,TRUE )</f>
        <v>0</v>
      </c>
    </row>
    <row r="557" spans="1:2" hidden="1">
      <c r="A557">
        <v>7691552</v>
      </c>
    </row>
    <row r="558" spans="1:2" hidden="1"/>
    <row r="559" spans="1:2" hidden="1"/>
    <row r="560" spans="1:2" ht="20">
      <c r="A560">
        <v>28799413</v>
      </c>
      <c r="B560" s="13" t="b">
        <f>IF(ISERROR(VLOOKUP(A560,$C$2:$C$11, 1, FALSE)),FALSE,TRUE )</f>
        <v>0</v>
      </c>
    </row>
    <row r="561" spans="1:2" hidden="1"/>
    <row r="562" spans="1:2" hidden="1"/>
    <row r="563" spans="1:2" hidden="1">
      <c r="A563">
        <v>170265</v>
      </c>
    </row>
    <row r="564" spans="1:2" hidden="1"/>
    <row r="565" spans="1:2" hidden="1"/>
    <row r="566" spans="1:2" hidden="1"/>
    <row r="567" spans="1:2" ht="20">
      <c r="A567">
        <v>3585551</v>
      </c>
      <c r="B567" s="13" t="b">
        <f t="shared" ref="B567:B568" si="11">IF(ISERROR(VLOOKUP(A567,$C$2:$C$11, 1, FALSE)),FALSE,TRUE )</f>
        <v>0</v>
      </c>
    </row>
    <row r="568" spans="1:2" ht="20">
      <c r="A568">
        <v>9383603</v>
      </c>
      <c r="B568" s="13" t="b">
        <f t="shared" si="11"/>
        <v>0</v>
      </c>
    </row>
    <row r="569" spans="1:2" hidden="1">
      <c r="A569">
        <v>3585551</v>
      </c>
    </row>
    <row r="570" spans="1:2" hidden="1">
      <c r="A570">
        <v>3344792</v>
      </c>
    </row>
    <row r="571" spans="1:2" hidden="1"/>
    <row r="572" spans="1:2" ht="20">
      <c r="A572">
        <v>43677</v>
      </c>
      <c r="B572" s="13" t="b">
        <f t="shared" ref="B572:B573" si="12">IF(ISERROR(VLOOKUP(A572,$C$2:$C$11, 1, FALSE)),FALSE,TRUE )</f>
        <v>0</v>
      </c>
    </row>
    <row r="573" spans="1:2" ht="20">
      <c r="A573">
        <v>2451083</v>
      </c>
      <c r="B573" s="13" t="b">
        <f t="shared" si="12"/>
        <v>0</v>
      </c>
    </row>
    <row r="574" spans="1:2" hidden="1">
      <c r="A574">
        <v>1728037</v>
      </c>
    </row>
    <row r="575" spans="1:2" hidden="1"/>
    <row r="576" spans="1:2" hidden="1">
      <c r="A576">
        <v>5252362</v>
      </c>
    </row>
    <row r="577" spans="1:2" hidden="1"/>
    <row r="578" spans="1:2" hidden="1">
      <c r="A578">
        <v>4692272</v>
      </c>
    </row>
    <row r="579" spans="1:2" ht="20">
      <c r="A579">
        <v>9773803</v>
      </c>
      <c r="B579" s="13" t="b">
        <f>IF(ISERROR(VLOOKUP(A579,$C$2:$C$11, 1, FALSE)),FALSE,TRUE )</f>
        <v>0</v>
      </c>
    </row>
    <row r="580" spans="1:2" hidden="1">
      <c r="A580">
        <v>4692272</v>
      </c>
    </row>
    <row r="581" spans="1:2" hidden="1">
      <c r="A581">
        <v>9773803</v>
      </c>
    </row>
    <row r="582" spans="1:2" hidden="1"/>
    <row r="583" spans="1:2" ht="20">
      <c r="A583">
        <v>1999543</v>
      </c>
      <c r="B583" s="13" t="b">
        <f t="shared" ref="B583:B584" si="13">IF(ISERROR(VLOOKUP(A583,$C$2:$C$11, 1, FALSE)),FALSE,TRUE )</f>
        <v>0</v>
      </c>
    </row>
    <row r="584" spans="1:2" ht="20">
      <c r="A584">
        <v>427410</v>
      </c>
      <c r="B584" s="13" t="b">
        <f t="shared" si="13"/>
        <v>0</v>
      </c>
    </row>
    <row r="585" spans="1:2" hidden="1">
      <c r="A585">
        <v>170265</v>
      </c>
    </row>
    <row r="586" spans="1:2" hidden="1">
      <c r="A586">
        <v>13315406</v>
      </c>
    </row>
    <row r="587" spans="1:2" hidden="1">
      <c r="A587">
        <v>5252362</v>
      </c>
    </row>
    <row r="588" spans="1:2" hidden="1">
      <c r="A588">
        <v>13315406</v>
      </c>
    </row>
    <row r="589" spans="1:2" hidden="1">
      <c r="A589">
        <v>5252362</v>
      </c>
    </row>
    <row r="590" spans="1:2" hidden="1">
      <c r="A590">
        <v>1728037</v>
      </c>
    </row>
    <row r="591" spans="1:2" ht="20">
      <c r="A591">
        <v>638605</v>
      </c>
      <c r="B591" s="13" t="b">
        <f>IF(ISERROR(VLOOKUP(A591,$C$2:$C$11, 1, FALSE)),FALSE,TRUE )</f>
        <v>0</v>
      </c>
    </row>
    <row r="592" spans="1:2" hidden="1"/>
    <row r="593" spans="1:2" hidden="1">
      <c r="A593">
        <v>4692272</v>
      </c>
    </row>
    <row r="594" spans="1:2" hidden="1">
      <c r="A594">
        <v>8404291</v>
      </c>
    </row>
    <row r="595" spans="1:2" hidden="1">
      <c r="A595">
        <v>4692272</v>
      </c>
    </row>
    <row r="596" spans="1:2" ht="20">
      <c r="A596">
        <v>3425712</v>
      </c>
      <c r="B596" s="13" t="b">
        <f>IF(ISERROR(VLOOKUP(A596,$C$2:$C$11, 1, FALSE)),FALSE,TRUE )</f>
        <v>0</v>
      </c>
    </row>
    <row r="597" spans="1:2" hidden="1">
      <c r="A597">
        <v>170265</v>
      </c>
    </row>
    <row r="598" spans="1:2" hidden="1">
      <c r="A598">
        <v>3425712</v>
      </c>
    </row>
    <row r="599" spans="1:2" hidden="1">
      <c r="A599">
        <v>13315406</v>
      </c>
    </row>
    <row r="600" spans="1:2" hidden="1">
      <c r="A600">
        <v>7320889</v>
      </c>
    </row>
    <row r="601" spans="1:2" hidden="1">
      <c r="A601">
        <v>170265</v>
      </c>
    </row>
    <row r="602" spans="1:2" hidden="1"/>
    <row r="603" spans="1:2" hidden="1">
      <c r="A603">
        <v>5252362</v>
      </c>
    </row>
    <row r="604" spans="1:2" hidden="1">
      <c r="A604">
        <v>170265</v>
      </c>
    </row>
    <row r="605" spans="1:2" hidden="1">
      <c r="A605">
        <v>4692272</v>
      </c>
    </row>
    <row r="606" spans="1:2" hidden="1">
      <c r="A606">
        <v>170265</v>
      </c>
    </row>
    <row r="607" spans="1:2" hidden="1">
      <c r="A607">
        <v>9203402</v>
      </c>
    </row>
    <row r="608" spans="1:2" hidden="1">
      <c r="A608">
        <v>4692272</v>
      </c>
    </row>
    <row r="609" spans="1:2" hidden="1">
      <c r="A609">
        <v>170265</v>
      </c>
    </row>
    <row r="610" spans="1:2" hidden="1">
      <c r="A610">
        <v>986438</v>
      </c>
    </row>
    <row r="611" spans="1:2" hidden="1">
      <c r="A611">
        <v>4692272</v>
      </c>
    </row>
    <row r="612" spans="1:2" hidden="1">
      <c r="A612">
        <v>170265</v>
      </c>
    </row>
    <row r="613" spans="1:2" hidden="1"/>
    <row r="614" spans="1:2" hidden="1">
      <c r="A614">
        <v>170265</v>
      </c>
    </row>
    <row r="615" spans="1:2" hidden="1">
      <c r="A615">
        <v>170265</v>
      </c>
    </row>
    <row r="616" spans="1:2" hidden="1">
      <c r="A616">
        <v>986438</v>
      </c>
    </row>
    <row r="617" spans="1:2" ht="20">
      <c r="A617">
        <v>4692258</v>
      </c>
      <c r="B617" s="13" t="b">
        <f>IF(ISERROR(VLOOKUP(A617,$C$2:$C$11, 1, FALSE)),FALSE,TRUE )</f>
        <v>0</v>
      </c>
    </row>
    <row r="618" spans="1:2" hidden="1">
      <c r="A618">
        <v>170265</v>
      </c>
    </row>
    <row r="619" spans="1:2" hidden="1">
      <c r="A619">
        <v>170265</v>
      </c>
    </row>
    <row r="620" spans="1:2" hidden="1">
      <c r="A620">
        <v>1728037</v>
      </c>
    </row>
    <row r="621" spans="1:2" hidden="1">
      <c r="A621">
        <v>170265</v>
      </c>
    </row>
    <row r="622" spans="1:2" hidden="1">
      <c r="A622">
        <v>170265</v>
      </c>
    </row>
    <row r="623" spans="1:2" hidden="1">
      <c r="A623">
        <v>1728037</v>
      </c>
    </row>
    <row r="624" spans="1:2" hidden="1"/>
    <row r="625" spans="1:2" hidden="1">
      <c r="A625">
        <v>6771512</v>
      </c>
    </row>
    <row r="626" spans="1:2" hidden="1"/>
    <row r="627" spans="1:2" hidden="1"/>
    <row r="628" spans="1:2" hidden="1">
      <c r="A628">
        <v>13315406</v>
      </c>
    </row>
    <row r="629" spans="1:2" ht="20">
      <c r="A629">
        <v>3594022</v>
      </c>
      <c r="B629" s="13" t="b">
        <f>IF(ISERROR(VLOOKUP(A629,$C$2:$C$11, 1, FALSE)),FALSE,TRUE )</f>
        <v>0</v>
      </c>
    </row>
    <row r="630" spans="1:2" hidden="1">
      <c r="A630">
        <v>13315406</v>
      </c>
    </row>
    <row r="631" spans="1:2" hidden="1">
      <c r="A631">
        <v>3594022</v>
      </c>
    </row>
    <row r="632" spans="1:2" hidden="1"/>
    <row r="633" spans="1:2" hidden="1">
      <c r="A633">
        <v>4692272</v>
      </c>
    </row>
    <row r="634" spans="1:2" ht="20">
      <c r="A634">
        <v>10158661</v>
      </c>
      <c r="B634" s="13" t="b">
        <f>IF(ISERROR(VLOOKUP(A634,$C$2:$C$11, 1, FALSE)),FALSE,TRUE )</f>
        <v>0</v>
      </c>
    </row>
    <row r="635" spans="1:2" hidden="1">
      <c r="A635">
        <v>10158661</v>
      </c>
    </row>
    <row r="636" spans="1:2" hidden="1"/>
    <row r="637" spans="1:2" ht="20">
      <c r="A637">
        <v>7528514</v>
      </c>
      <c r="B637" s="13" t="b">
        <f>IF(ISERROR(VLOOKUP(A637,$C$2:$C$11, 1, FALSE)),FALSE,TRUE )</f>
        <v>0</v>
      </c>
    </row>
    <row r="638" spans="1:2" hidden="1">
      <c r="A638">
        <v>6901294</v>
      </c>
    </row>
    <row r="639" spans="1:2" hidden="1">
      <c r="A639">
        <v>638605</v>
      </c>
    </row>
    <row r="640" spans="1:2" hidden="1">
      <c r="A640">
        <v>13315406</v>
      </c>
    </row>
    <row r="641" spans="1:2" hidden="1">
      <c r="A641">
        <v>638605</v>
      </c>
    </row>
    <row r="642" spans="1:2" hidden="1">
      <c r="A642">
        <v>6901294</v>
      </c>
    </row>
    <row r="643" spans="1:2" hidden="1">
      <c r="A643">
        <v>7691552</v>
      </c>
    </row>
    <row r="644" spans="1:2" hidden="1"/>
    <row r="645" spans="1:2" ht="20">
      <c r="A645">
        <v>26891626</v>
      </c>
      <c r="B645" s="13" t="b">
        <f t="shared" ref="B645:B646" si="14">IF(ISERROR(VLOOKUP(A645,$C$2:$C$11, 1, FALSE)),FALSE,TRUE )</f>
        <v>0</v>
      </c>
    </row>
    <row r="646" spans="1:2" ht="20">
      <c r="A646">
        <v>398765</v>
      </c>
      <c r="B646" s="13" t="b">
        <f t="shared" si="14"/>
        <v>0</v>
      </c>
    </row>
    <row r="647" spans="1:2" hidden="1">
      <c r="A647">
        <v>26891626</v>
      </c>
    </row>
    <row r="648" spans="1:2" hidden="1"/>
    <row r="649" spans="1:2" hidden="1"/>
    <row r="650" spans="1:2" hidden="1">
      <c r="A650">
        <v>170265</v>
      </c>
    </row>
    <row r="651" spans="1:2" hidden="1">
      <c r="A651">
        <v>170265</v>
      </c>
    </row>
    <row r="652" spans="1:2" hidden="1">
      <c r="A652">
        <v>671238</v>
      </c>
    </row>
    <row r="653" spans="1:2" hidden="1">
      <c r="A653">
        <v>170265</v>
      </c>
    </row>
    <row r="654" spans="1:2" hidden="1">
      <c r="A654">
        <v>4692272</v>
      </c>
    </row>
    <row r="655" spans="1:2" hidden="1">
      <c r="A655">
        <v>986438</v>
      </c>
    </row>
    <row r="656" spans="1:2" hidden="1">
      <c r="A656">
        <v>4692272</v>
      </c>
    </row>
    <row r="657" spans="1:1" hidden="1">
      <c r="A657">
        <v>986438</v>
      </c>
    </row>
    <row r="658" spans="1:1" hidden="1"/>
    <row r="659" spans="1:1" hidden="1"/>
    <row r="660" spans="1:1" hidden="1"/>
    <row r="661" spans="1:1" hidden="1">
      <c r="A661">
        <v>170265</v>
      </c>
    </row>
    <row r="662" spans="1:1" hidden="1"/>
    <row r="663" spans="1:1" hidden="1">
      <c r="A663">
        <v>5252362</v>
      </c>
    </row>
    <row r="664" spans="1:1" hidden="1">
      <c r="A664">
        <v>4692258</v>
      </c>
    </row>
    <row r="665" spans="1:1" hidden="1">
      <c r="A665">
        <v>5252362</v>
      </c>
    </row>
    <row r="666" spans="1:1" hidden="1">
      <c r="A666">
        <v>986438</v>
      </c>
    </row>
    <row r="667" spans="1:1" hidden="1">
      <c r="A667">
        <v>170265</v>
      </c>
    </row>
    <row r="668" spans="1:1" hidden="1">
      <c r="A668">
        <v>4692258</v>
      </c>
    </row>
    <row r="669" spans="1:1" hidden="1">
      <c r="A669">
        <v>170265</v>
      </c>
    </row>
    <row r="670" spans="1:1" hidden="1">
      <c r="A670">
        <v>170265</v>
      </c>
    </row>
    <row r="671" spans="1:1" hidden="1">
      <c r="A671">
        <v>170265</v>
      </c>
    </row>
    <row r="672" spans="1:1" hidden="1">
      <c r="A672">
        <v>170265</v>
      </c>
    </row>
    <row r="673" spans="1:2" hidden="1">
      <c r="A673">
        <v>4692258</v>
      </c>
    </row>
    <row r="674" spans="1:2" hidden="1">
      <c r="A674">
        <v>986438</v>
      </c>
    </row>
    <row r="675" spans="1:2" hidden="1">
      <c r="A675">
        <v>4692258</v>
      </c>
    </row>
    <row r="676" spans="1:2" hidden="1"/>
    <row r="677" spans="1:2" ht="20">
      <c r="A677">
        <v>24438137</v>
      </c>
      <c r="B677" s="13" t="b">
        <f>IF(ISERROR(VLOOKUP(A677,$C$2:$C$11, 1, FALSE)),FALSE,TRUE )</f>
        <v>0</v>
      </c>
    </row>
    <row r="678" spans="1:2" hidden="1">
      <c r="A678">
        <v>6750271</v>
      </c>
    </row>
    <row r="679" spans="1:2" hidden="1"/>
    <row r="680" spans="1:2" hidden="1">
      <c r="A680">
        <v>170265</v>
      </c>
    </row>
    <row r="681" spans="1:2" hidden="1"/>
    <row r="682" spans="1:2" hidden="1">
      <c r="A682">
        <v>13315406</v>
      </c>
    </row>
    <row r="683" spans="1:2" hidden="1">
      <c r="A683">
        <v>6901294</v>
      </c>
    </row>
    <row r="684" spans="1:2" hidden="1"/>
    <row r="685" spans="1:2" hidden="1">
      <c r="A685">
        <v>5750656</v>
      </c>
    </row>
    <row r="686" spans="1:2" hidden="1">
      <c r="A686">
        <v>7691552</v>
      </c>
    </row>
    <row r="687" spans="1:2" hidden="1"/>
    <row r="688" spans="1:2" hidden="1"/>
    <row r="689" spans="1:2" hidden="1">
      <c r="A689">
        <v>2728945</v>
      </c>
    </row>
    <row r="690" spans="1:2" hidden="1">
      <c r="A690">
        <v>170265</v>
      </c>
    </row>
    <row r="691" spans="1:2" hidden="1">
      <c r="A691">
        <v>170265</v>
      </c>
    </row>
    <row r="692" spans="1:2" hidden="1">
      <c r="A692">
        <v>13315406</v>
      </c>
    </row>
    <row r="693" spans="1:2" hidden="1">
      <c r="A693">
        <v>986438</v>
      </c>
    </row>
    <row r="694" spans="1:2" ht="20">
      <c r="A694">
        <v>77741</v>
      </c>
      <c r="B694" s="13" t="b">
        <f>IF(ISERROR(VLOOKUP(A694,$C$2:$C$11, 1, FALSE)),FALSE,TRUE )</f>
        <v>0</v>
      </c>
    </row>
    <row r="695" spans="1:2" hidden="1">
      <c r="A695">
        <v>170265</v>
      </c>
    </row>
    <row r="696" spans="1:2" hidden="1">
      <c r="A696">
        <v>1728037</v>
      </c>
    </row>
    <row r="697" spans="1:2" hidden="1">
      <c r="A697">
        <v>7894643</v>
      </c>
    </row>
    <row r="698" spans="1:2" hidden="1"/>
    <row r="699" spans="1:2" hidden="1">
      <c r="A699">
        <v>4692258</v>
      </c>
    </row>
    <row r="700" spans="1:2" hidden="1"/>
    <row r="701" spans="1:2" hidden="1">
      <c r="A701">
        <v>5750656</v>
      </c>
    </row>
    <row r="702" spans="1:2" hidden="1">
      <c r="A702">
        <v>5750656</v>
      </c>
    </row>
    <row r="703" spans="1:2" ht="20">
      <c r="A703">
        <v>160292</v>
      </c>
      <c r="B703" s="13" t="b">
        <f>IF(ISERROR(VLOOKUP(A703,$C$2:$C$11, 1, FALSE)),FALSE,TRUE )</f>
        <v>0</v>
      </c>
    </row>
    <row r="704" spans="1:2" hidden="1"/>
    <row r="705" spans="1:2" hidden="1"/>
    <row r="706" spans="1:2" hidden="1">
      <c r="A706">
        <v>13315406</v>
      </c>
    </row>
    <row r="707" spans="1:2" ht="20">
      <c r="A707">
        <v>6871670</v>
      </c>
      <c r="B707" s="13" t="b">
        <f>IF(ISERROR(VLOOKUP(A707,$C$2:$C$11, 1, FALSE)),FALSE,TRUE )</f>
        <v>0</v>
      </c>
    </row>
    <row r="708" spans="1:2" hidden="1">
      <c r="A708">
        <v>13315406</v>
      </c>
    </row>
    <row r="709" spans="1:2" hidden="1"/>
    <row r="710" spans="1:2" hidden="1"/>
    <row r="711" spans="1:2" hidden="1">
      <c r="A711">
        <v>5252362</v>
      </c>
    </row>
    <row r="712" spans="1:2" hidden="1">
      <c r="A712">
        <v>170265</v>
      </c>
    </row>
    <row r="713" spans="1:2" hidden="1">
      <c r="A713">
        <v>170265</v>
      </c>
    </row>
    <row r="714" spans="1:2" hidden="1">
      <c r="A714">
        <v>638605</v>
      </c>
    </row>
    <row r="715" spans="1:2" hidden="1">
      <c r="A715">
        <v>170265</v>
      </c>
    </row>
    <row r="716" spans="1:2" hidden="1">
      <c r="A716">
        <v>638605</v>
      </c>
    </row>
    <row r="717" spans="1:2" hidden="1"/>
    <row r="718" spans="1:2" hidden="1"/>
    <row r="719" spans="1:2" hidden="1">
      <c r="A719">
        <v>170265</v>
      </c>
    </row>
    <row r="720" spans="1:2" ht="20">
      <c r="A720">
        <v>440298</v>
      </c>
      <c r="B720" s="13" t="b">
        <f>IF(ISERROR(VLOOKUP(A720,$C$2:$C$11, 1, FALSE)),FALSE,TRUE )</f>
        <v>0</v>
      </c>
    </row>
    <row r="721" spans="1:2" hidden="1"/>
    <row r="722" spans="1:2" hidden="1"/>
    <row r="723" spans="1:2" hidden="1">
      <c r="A723">
        <v>13315406</v>
      </c>
    </row>
    <row r="724" spans="1:2" hidden="1">
      <c r="A724">
        <v>5252362</v>
      </c>
    </row>
    <row r="725" spans="1:2" hidden="1">
      <c r="A725">
        <v>986438</v>
      </c>
    </row>
    <row r="726" spans="1:2" hidden="1"/>
    <row r="727" spans="1:2" hidden="1">
      <c r="A727">
        <v>4714748</v>
      </c>
    </row>
    <row r="728" spans="1:2" hidden="1">
      <c r="A728">
        <v>7691552</v>
      </c>
    </row>
    <row r="729" spans="1:2" hidden="1">
      <c r="A729">
        <v>4692272</v>
      </c>
    </row>
    <row r="730" spans="1:2" hidden="1"/>
    <row r="731" spans="1:2" hidden="1"/>
    <row r="732" spans="1:2" ht="20">
      <c r="A732">
        <v>4699807</v>
      </c>
      <c r="B732" s="13" t="b">
        <f>IF(ISERROR(VLOOKUP(A732,$C$2:$C$11, 1, FALSE)),FALSE,TRUE )</f>
        <v>0</v>
      </c>
    </row>
    <row r="733" spans="1:2" hidden="1"/>
    <row r="734" spans="1:2" ht="20">
      <c r="A734">
        <v>3696477</v>
      </c>
      <c r="B734" s="13" t="b">
        <f>IF(ISERROR(VLOOKUP(A734,$C$2:$C$11, 1, FALSE)),FALSE,TRUE )</f>
        <v>1</v>
      </c>
    </row>
    <row r="735" spans="1:2" hidden="1">
      <c r="A735">
        <v>3696477</v>
      </c>
    </row>
    <row r="736" spans="1:2" hidden="1"/>
    <row r="737" spans="1:2" hidden="1">
      <c r="A737">
        <v>4692272</v>
      </c>
    </row>
    <row r="738" spans="1:2" hidden="1">
      <c r="A738">
        <v>6771512</v>
      </c>
    </row>
    <row r="739" spans="1:2" ht="20">
      <c r="A739">
        <v>8071692</v>
      </c>
      <c r="B739" s="13" t="b">
        <f>IF(ISERROR(VLOOKUP(A739,$C$2:$C$11, 1, FALSE)),FALSE,TRUE )</f>
        <v>0</v>
      </c>
    </row>
    <row r="740" spans="1:2" hidden="1"/>
    <row r="741" spans="1:2" hidden="1"/>
    <row r="742" spans="1:2" hidden="1">
      <c r="A742">
        <v>986438</v>
      </c>
    </row>
    <row r="743" spans="1:2" hidden="1">
      <c r="A743">
        <v>5750656</v>
      </c>
    </row>
    <row r="744" spans="1:2" hidden="1">
      <c r="A744">
        <v>986438</v>
      </c>
    </row>
    <row r="745" spans="1:2" hidden="1">
      <c r="A745">
        <v>5750656</v>
      </c>
    </row>
    <row r="746" spans="1:2" hidden="1">
      <c r="A746">
        <v>8071692</v>
      </c>
    </row>
    <row r="747" spans="1:2" hidden="1">
      <c r="A747">
        <v>986438</v>
      </c>
    </row>
    <row r="748" spans="1:2" hidden="1">
      <c r="A748">
        <v>8071692</v>
      </c>
    </row>
    <row r="749" spans="1:2" hidden="1">
      <c r="A749">
        <v>7691552</v>
      </c>
    </row>
    <row r="750" spans="1:2" ht="20">
      <c r="A750">
        <v>24536768</v>
      </c>
      <c r="B750" s="13" t="b">
        <f>IF(ISERROR(VLOOKUP(A750,$C$2:$C$11, 1, FALSE)),FALSE,TRUE )</f>
        <v>0</v>
      </c>
    </row>
    <row r="751" spans="1:2" hidden="1"/>
    <row r="752" spans="1:2" hidden="1"/>
    <row r="753" spans="1:2" hidden="1">
      <c r="A753">
        <v>170265</v>
      </c>
    </row>
    <row r="754" spans="1:2" hidden="1">
      <c r="A754">
        <v>170265</v>
      </c>
    </row>
    <row r="755" spans="1:2" hidden="1">
      <c r="A755">
        <v>170265</v>
      </c>
    </row>
    <row r="756" spans="1:2" hidden="1">
      <c r="A756">
        <v>170265</v>
      </c>
    </row>
    <row r="757" spans="1:2" hidden="1">
      <c r="A757">
        <v>170265</v>
      </c>
    </row>
    <row r="758" spans="1:2" hidden="1">
      <c r="A758">
        <v>5252362</v>
      </c>
    </row>
    <row r="759" spans="1:2" hidden="1">
      <c r="A759">
        <v>170265</v>
      </c>
    </row>
    <row r="760" spans="1:2" hidden="1"/>
    <row r="761" spans="1:2" hidden="1">
      <c r="A761">
        <v>13315406</v>
      </c>
    </row>
    <row r="762" spans="1:2" hidden="1">
      <c r="A762">
        <v>13315406</v>
      </c>
    </row>
    <row r="763" spans="1:2" hidden="1">
      <c r="A763">
        <v>2939046</v>
      </c>
    </row>
    <row r="764" spans="1:2" ht="20">
      <c r="A764">
        <v>21245789</v>
      </c>
      <c r="B764" s="13" t="b">
        <f>IF(ISERROR(VLOOKUP(A764,$C$2:$C$11, 1, FALSE)),FALSE,TRUE )</f>
        <v>0</v>
      </c>
    </row>
    <row r="765" spans="1:2" hidden="1"/>
    <row r="766" spans="1:2" hidden="1">
      <c r="A766">
        <v>4692258</v>
      </c>
    </row>
    <row r="767" spans="1:2" hidden="1">
      <c r="A767">
        <v>170265</v>
      </c>
    </row>
    <row r="768" spans="1:2" hidden="1">
      <c r="A768">
        <v>11649720</v>
      </c>
    </row>
    <row r="769" spans="1:2" hidden="1">
      <c r="A769">
        <v>986438</v>
      </c>
    </row>
    <row r="770" spans="1:2" hidden="1">
      <c r="A770">
        <v>11649720</v>
      </c>
    </row>
    <row r="771" spans="1:2" hidden="1">
      <c r="A771">
        <v>4692258</v>
      </c>
    </row>
    <row r="772" spans="1:2" hidden="1">
      <c r="A772">
        <v>11649720</v>
      </c>
    </row>
    <row r="773" spans="1:2" ht="20">
      <c r="A773">
        <v>182351</v>
      </c>
      <c r="B773" s="13" t="b">
        <f>IF(ISERROR(VLOOKUP(A773,$C$2:$C$11, 1, FALSE)),FALSE,TRUE )</f>
        <v>0</v>
      </c>
    </row>
    <row r="774" spans="1:2" hidden="1"/>
    <row r="775" spans="1:2" hidden="1">
      <c r="A775">
        <v>170265</v>
      </c>
    </row>
    <row r="776" spans="1:2" hidden="1">
      <c r="A776">
        <v>7320889</v>
      </c>
    </row>
    <row r="777" spans="1:2" hidden="1">
      <c r="A777">
        <v>7320889</v>
      </c>
    </row>
    <row r="778" spans="1:2" hidden="1">
      <c r="A778">
        <v>6901294</v>
      </c>
    </row>
    <row r="779" spans="1:2" hidden="1">
      <c r="A779">
        <v>46296</v>
      </c>
    </row>
    <row r="780" spans="1:2" hidden="1">
      <c r="A780">
        <v>6901294</v>
      </c>
    </row>
    <row r="781" spans="1:2" hidden="1">
      <c r="A781">
        <v>46296</v>
      </c>
    </row>
    <row r="782" spans="1:2" ht="20">
      <c r="A782">
        <v>194984</v>
      </c>
      <c r="B782" s="13" t="b">
        <f>IF(ISERROR(VLOOKUP(A782,$C$2:$C$11, 1, FALSE)),FALSE,TRUE )</f>
        <v>0</v>
      </c>
    </row>
    <row r="783" spans="1:2" hidden="1">
      <c r="A783">
        <v>170265</v>
      </c>
    </row>
    <row r="784" spans="1:2" hidden="1">
      <c r="A784">
        <v>170265</v>
      </c>
    </row>
    <row r="785" spans="1:1" hidden="1">
      <c r="A785">
        <v>46296</v>
      </c>
    </row>
    <row r="786" spans="1:1" hidden="1">
      <c r="A786">
        <v>170265</v>
      </c>
    </row>
    <row r="787" spans="1:1" hidden="1">
      <c r="A787">
        <v>7320889</v>
      </c>
    </row>
    <row r="788" spans="1:1" hidden="1">
      <c r="A788">
        <v>170265</v>
      </c>
    </row>
    <row r="789" spans="1:1" hidden="1">
      <c r="A789">
        <v>7320889</v>
      </c>
    </row>
    <row r="790" spans="1:1" hidden="1">
      <c r="A790">
        <v>170265</v>
      </c>
    </row>
    <row r="791" spans="1:1" hidden="1">
      <c r="A791">
        <v>7320889</v>
      </c>
    </row>
    <row r="792" spans="1:1" hidden="1">
      <c r="A792">
        <v>194984</v>
      </c>
    </row>
    <row r="793" spans="1:1" hidden="1">
      <c r="A793">
        <v>7320889</v>
      </c>
    </row>
    <row r="794" spans="1:1" hidden="1">
      <c r="A794">
        <v>6901294</v>
      </c>
    </row>
    <row r="795" spans="1:1" hidden="1">
      <c r="A795">
        <v>170265</v>
      </c>
    </row>
    <row r="796" spans="1:1" hidden="1">
      <c r="A796">
        <v>6901294</v>
      </c>
    </row>
    <row r="797" spans="1:1" hidden="1"/>
    <row r="798" spans="1:1" hidden="1">
      <c r="A798">
        <v>13315406</v>
      </c>
    </row>
    <row r="799" spans="1:1" hidden="1">
      <c r="A799">
        <v>170265</v>
      </c>
    </row>
    <row r="800" spans="1:1" hidden="1"/>
    <row r="801" spans="1:2" ht="20">
      <c r="A801">
        <v>59874</v>
      </c>
      <c r="B801" s="13" t="b">
        <f>IF(ISERROR(VLOOKUP(A801,$C$2:$C$11, 1, FALSE)),FALSE,TRUE )</f>
        <v>0</v>
      </c>
    </row>
    <row r="802" spans="1:2" hidden="1">
      <c r="A802">
        <v>59874</v>
      </c>
    </row>
    <row r="803" spans="1:2" hidden="1"/>
    <row r="804" spans="1:2" hidden="1">
      <c r="A804">
        <v>7691552</v>
      </c>
    </row>
    <row r="805" spans="1:2" hidden="1">
      <c r="A805">
        <v>23151</v>
      </c>
    </row>
    <row r="806" spans="1:2" hidden="1">
      <c r="A806">
        <v>7691552</v>
      </c>
    </row>
    <row r="807" spans="1:2" hidden="1">
      <c r="A807">
        <v>23151</v>
      </c>
    </row>
    <row r="808" spans="1:2" hidden="1">
      <c r="A808">
        <v>13315406</v>
      </c>
    </row>
    <row r="809" spans="1:2" hidden="1">
      <c r="A809">
        <v>23151</v>
      </c>
    </row>
    <row r="810" spans="1:2" hidden="1"/>
    <row r="811" spans="1:2" hidden="1"/>
    <row r="812" spans="1:2" hidden="1"/>
    <row r="813" spans="1:2" hidden="1"/>
    <row r="814" spans="1:2" hidden="1"/>
    <row r="815" spans="1:2" hidden="1"/>
    <row r="816" spans="1:2" hidden="1">
      <c r="A816">
        <v>986438</v>
      </c>
    </row>
    <row r="817" spans="1:1" hidden="1">
      <c r="A817">
        <v>170265</v>
      </c>
    </row>
    <row r="818" spans="1:1" hidden="1">
      <c r="A818">
        <v>986438</v>
      </c>
    </row>
    <row r="819" spans="1:1" hidden="1">
      <c r="A819">
        <v>170265</v>
      </c>
    </row>
    <row r="820" spans="1:1" hidden="1">
      <c r="A820">
        <v>986438</v>
      </c>
    </row>
    <row r="821" spans="1:1" hidden="1">
      <c r="A821">
        <v>170265</v>
      </c>
    </row>
    <row r="822" spans="1:1" hidden="1">
      <c r="A822">
        <v>986438</v>
      </c>
    </row>
    <row r="823" spans="1:1" hidden="1">
      <c r="A823">
        <v>5718022</v>
      </c>
    </row>
    <row r="824" spans="1:1" hidden="1">
      <c r="A824">
        <v>5718022</v>
      </c>
    </row>
    <row r="825" spans="1:1" hidden="1">
      <c r="A825">
        <v>1728037</v>
      </c>
    </row>
    <row r="826" spans="1:1" hidden="1">
      <c r="A826">
        <v>170265</v>
      </c>
    </row>
    <row r="827" spans="1:1" hidden="1">
      <c r="A827">
        <v>170265</v>
      </c>
    </row>
    <row r="828" spans="1:1" hidden="1">
      <c r="A828">
        <v>170265</v>
      </c>
    </row>
    <row r="829" spans="1:1" hidden="1">
      <c r="A829">
        <v>9203402</v>
      </c>
    </row>
    <row r="830" spans="1:1" hidden="1">
      <c r="A830">
        <v>1728037</v>
      </c>
    </row>
    <row r="831" spans="1:1" hidden="1">
      <c r="A831">
        <v>170265</v>
      </c>
    </row>
    <row r="832" spans="1:1" hidden="1">
      <c r="A832">
        <v>1728037</v>
      </c>
    </row>
    <row r="833" spans="1:1" hidden="1">
      <c r="A833">
        <v>170265</v>
      </c>
    </row>
    <row r="834" spans="1:1" hidden="1">
      <c r="A834">
        <v>170265</v>
      </c>
    </row>
    <row r="835" spans="1:1" hidden="1">
      <c r="A835">
        <v>4714748</v>
      </c>
    </row>
    <row r="836" spans="1:1" hidden="1">
      <c r="A836">
        <v>13315406</v>
      </c>
    </row>
    <row r="837" spans="1:1" hidden="1">
      <c r="A837">
        <v>170265</v>
      </c>
    </row>
    <row r="838" spans="1:1" hidden="1">
      <c r="A838">
        <v>13315406</v>
      </c>
    </row>
    <row r="839" spans="1:1" hidden="1">
      <c r="A839">
        <v>24254501</v>
      </c>
    </row>
    <row r="840" spans="1:1" hidden="1">
      <c r="A840">
        <v>986438</v>
      </c>
    </row>
    <row r="841" spans="1:1" hidden="1">
      <c r="A841">
        <v>16565842</v>
      </c>
    </row>
    <row r="842" spans="1:1" hidden="1">
      <c r="A842">
        <v>170265</v>
      </c>
    </row>
    <row r="843" spans="1:1" hidden="1">
      <c r="A843">
        <v>495968</v>
      </c>
    </row>
    <row r="844" spans="1:1" hidden="1">
      <c r="A844">
        <v>16565842</v>
      </c>
    </row>
    <row r="845" spans="1:1" hidden="1">
      <c r="A845">
        <v>986438</v>
      </c>
    </row>
    <row r="846" spans="1:1" hidden="1">
      <c r="A846">
        <v>24254501</v>
      </c>
    </row>
    <row r="847" spans="1:1" hidden="1">
      <c r="A847">
        <v>170265</v>
      </c>
    </row>
    <row r="848" spans="1:1" hidden="1">
      <c r="A848">
        <v>986438</v>
      </c>
    </row>
    <row r="849" spans="1:1" hidden="1">
      <c r="A849">
        <v>170265</v>
      </c>
    </row>
    <row r="850" spans="1:1" hidden="1">
      <c r="A850">
        <v>4714748</v>
      </c>
    </row>
    <row r="851" spans="1:1" hidden="1">
      <c r="A851">
        <v>24254501</v>
      </c>
    </row>
    <row r="852" spans="1:1" hidden="1">
      <c r="A852">
        <v>170265</v>
      </c>
    </row>
    <row r="853" spans="1:1" hidden="1"/>
    <row r="854" spans="1:1" hidden="1">
      <c r="A854">
        <v>170265</v>
      </c>
    </row>
    <row r="855" spans="1:1" hidden="1">
      <c r="A855">
        <v>671238</v>
      </c>
    </row>
    <row r="856" spans="1:1" hidden="1">
      <c r="A856">
        <v>1269403</v>
      </c>
    </row>
    <row r="857" spans="1:1" hidden="1">
      <c r="A857">
        <v>671238</v>
      </c>
    </row>
    <row r="858" spans="1:1" hidden="1"/>
    <row r="859" spans="1:1" hidden="1">
      <c r="A859">
        <v>2728945</v>
      </c>
    </row>
    <row r="860" spans="1:1" hidden="1">
      <c r="A860">
        <v>13315406</v>
      </c>
    </row>
    <row r="861" spans="1:1" hidden="1"/>
    <row r="862" spans="1:1" hidden="1"/>
    <row r="863" spans="1:1" hidden="1"/>
    <row r="864" spans="1:1" hidden="1">
      <c r="A864">
        <v>671238</v>
      </c>
    </row>
    <row r="865" spans="1:2" ht="20">
      <c r="A865">
        <v>3192502</v>
      </c>
      <c r="B865" s="13" t="b">
        <f>IF(ISERROR(VLOOKUP(A865,$C$2:$C$11, 1, FALSE)),FALSE,TRUE )</f>
        <v>0</v>
      </c>
    </row>
    <row r="866" spans="1:2" hidden="1"/>
    <row r="867" spans="1:2" hidden="1">
      <c r="A867">
        <v>671238</v>
      </c>
    </row>
    <row r="868" spans="1:2" ht="20">
      <c r="A868">
        <v>11330577</v>
      </c>
      <c r="B868" s="13" t="b">
        <f>IF(ISERROR(VLOOKUP(A868,$C$2:$C$11, 1, FALSE)),FALSE,TRUE )</f>
        <v>0</v>
      </c>
    </row>
    <row r="869" spans="1:2" hidden="1">
      <c r="A869">
        <v>7320889</v>
      </c>
    </row>
    <row r="870" spans="1:2" hidden="1">
      <c r="A870">
        <v>11330577</v>
      </c>
    </row>
    <row r="871" spans="1:2" hidden="1">
      <c r="A871">
        <v>7320889</v>
      </c>
    </row>
    <row r="872" spans="1:2" hidden="1"/>
    <row r="873" spans="1:2" hidden="1">
      <c r="A873">
        <v>1417033</v>
      </c>
    </row>
    <row r="874" spans="1:2" hidden="1">
      <c r="A874">
        <v>170265</v>
      </c>
    </row>
    <row r="875" spans="1:2" hidden="1"/>
    <row r="876" spans="1:2" hidden="1">
      <c r="A876">
        <v>13315406</v>
      </c>
    </row>
    <row r="877" spans="1:2" hidden="1"/>
    <row r="878" spans="1:2" hidden="1">
      <c r="A878">
        <v>536250</v>
      </c>
    </row>
    <row r="879" spans="1:2" hidden="1"/>
    <row r="880" spans="1:2" hidden="1">
      <c r="A880">
        <v>3585551</v>
      </c>
    </row>
    <row r="881" spans="1:1" hidden="1"/>
    <row r="882" spans="1:1" hidden="1">
      <c r="A882">
        <v>327651</v>
      </c>
    </row>
    <row r="883" spans="1:1" hidden="1">
      <c r="A883">
        <v>327651</v>
      </c>
    </row>
    <row r="884" spans="1:1" hidden="1">
      <c r="A884">
        <v>536250</v>
      </c>
    </row>
    <row r="885" spans="1:1" hidden="1">
      <c r="A885">
        <v>13315406</v>
      </c>
    </row>
    <row r="886" spans="1:1" hidden="1">
      <c r="A886">
        <v>536250</v>
      </c>
    </row>
    <row r="887" spans="1:1" hidden="1">
      <c r="A887">
        <v>13315406</v>
      </c>
    </row>
    <row r="888" spans="1:1" hidden="1">
      <c r="A888">
        <v>536250</v>
      </c>
    </row>
    <row r="889" spans="1:1" hidden="1"/>
    <row r="890" spans="1:1" hidden="1"/>
    <row r="891" spans="1:1" hidden="1">
      <c r="A891">
        <v>13315406</v>
      </c>
    </row>
    <row r="892" spans="1:1" hidden="1">
      <c r="A892">
        <v>536250</v>
      </c>
    </row>
    <row r="893" spans="1:1" hidden="1">
      <c r="A893">
        <v>536250</v>
      </c>
    </row>
    <row r="894" spans="1:1" hidden="1">
      <c r="A894">
        <v>13315406</v>
      </c>
    </row>
    <row r="895" spans="1:1" hidden="1">
      <c r="A895">
        <v>536250</v>
      </c>
    </row>
    <row r="896" spans="1:1" hidden="1">
      <c r="A896">
        <v>13315406</v>
      </c>
    </row>
    <row r="897" spans="1:2" hidden="1">
      <c r="A897">
        <v>536250</v>
      </c>
    </row>
    <row r="898" spans="1:2" hidden="1">
      <c r="A898">
        <v>13315406</v>
      </c>
    </row>
    <row r="899" spans="1:2" hidden="1">
      <c r="A899">
        <v>536250</v>
      </c>
    </row>
    <row r="900" spans="1:2" hidden="1"/>
    <row r="901" spans="1:2" hidden="1">
      <c r="A901">
        <v>13315406</v>
      </c>
    </row>
    <row r="902" spans="1:2" hidden="1">
      <c r="A902">
        <v>536250</v>
      </c>
    </row>
    <row r="903" spans="1:2" hidden="1">
      <c r="A903">
        <v>3585551</v>
      </c>
    </row>
    <row r="904" spans="1:2" hidden="1">
      <c r="A904">
        <v>536250</v>
      </c>
    </row>
    <row r="905" spans="1:2" hidden="1">
      <c r="A905">
        <v>3585551</v>
      </c>
    </row>
    <row r="906" spans="1:2" hidden="1"/>
    <row r="907" spans="1:2" hidden="1"/>
    <row r="908" spans="1:2" hidden="1"/>
    <row r="909" spans="1:2" hidden="1">
      <c r="A909">
        <v>986438</v>
      </c>
    </row>
    <row r="910" spans="1:2" hidden="1">
      <c r="A910">
        <v>671238</v>
      </c>
    </row>
    <row r="911" spans="1:2" ht="20">
      <c r="A911">
        <v>16148969</v>
      </c>
      <c r="B911" s="13" t="b">
        <f>IF(ISERROR(VLOOKUP(A911,$C$2:$C$11, 1, FALSE)),FALSE,TRUE )</f>
        <v>0</v>
      </c>
    </row>
    <row r="912" spans="1:2" hidden="1">
      <c r="A912">
        <v>16148969</v>
      </c>
    </row>
    <row r="913" spans="1:2" hidden="1">
      <c r="A913">
        <v>13315406</v>
      </c>
    </row>
    <row r="914" spans="1:2" hidden="1"/>
    <row r="915" spans="1:2" hidden="1"/>
    <row r="916" spans="1:2" hidden="1">
      <c r="A916">
        <v>5718022</v>
      </c>
    </row>
    <row r="917" spans="1:2" hidden="1">
      <c r="A917">
        <v>327651</v>
      </c>
    </row>
    <row r="918" spans="1:2" ht="20">
      <c r="A918">
        <v>4620361</v>
      </c>
      <c r="B918" s="13" t="b">
        <f>IF(ISERROR(VLOOKUP(A918,$C$2:$C$11, 1, FALSE)),FALSE,TRUE )</f>
        <v>0</v>
      </c>
    </row>
    <row r="919" spans="1:2" hidden="1">
      <c r="A919">
        <v>5718022</v>
      </c>
    </row>
    <row r="920" spans="1:2" hidden="1"/>
    <row r="921" spans="1:2" hidden="1"/>
    <row r="922" spans="1:2" hidden="1">
      <c r="A922">
        <v>658047</v>
      </c>
    </row>
    <row r="923" spans="1:2" hidden="1">
      <c r="A923">
        <v>3696477</v>
      </c>
    </row>
    <row r="924" spans="1:2" hidden="1"/>
    <row r="925" spans="1:2" hidden="1">
      <c r="A925">
        <v>7320889</v>
      </c>
    </row>
    <row r="926" spans="1:2" hidden="1">
      <c r="A926">
        <v>46296</v>
      </c>
    </row>
    <row r="927" spans="1:2" hidden="1"/>
    <row r="928" spans="1:2" hidden="1">
      <c r="A928">
        <v>7320889</v>
      </c>
    </row>
    <row r="929" spans="1:2" hidden="1">
      <c r="A929">
        <v>7320889</v>
      </c>
    </row>
    <row r="930" spans="1:2" hidden="1">
      <c r="A930">
        <v>170265</v>
      </c>
    </row>
    <row r="931" spans="1:2" hidden="1">
      <c r="A931">
        <v>170265</v>
      </c>
    </row>
    <row r="932" spans="1:2" hidden="1">
      <c r="A932">
        <v>7320889</v>
      </c>
    </row>
    <row r="933" spans="1:2" ht="20">
      <c r="A933">
        <v>456407</v>
      </c>
      <c r="B933" s="13" t="b">
        <f>IF(ISERROR(VLOOKUP(A933,$C$2:$C$11, 1, FALSE)),FALSE,TRUE )</f>
        <v>0</v>
      </c>
    </row>
    <row r="934" spans="1:2" hidden="1">
      <c r="A934">
        <v>5252362</v>
      </c>
    </row>
    <row r="935" spans="1:2" hidden="1">
      <c r="A935">
        <v>13315406</v>
      </c>
    </row>
    <row r="936" spans="1:2" hidden="1">
      <c r="A936">
        <v>7320889</v>
      </c>
    </row>
    <row r="937" spans="1:2" hidden="1">
      <c r="A937">
        <v>5252362</v>
      </c>
    </row>
    <row r="938" spans="1:2" hidden="1">
      <c r="A938">
        <v>456407</v>
      </c>
    </row>
    <row r="939" spans="1:2" hidden="1">
      <c r="A939">
        <v>13315406</v>
      </c>
    </row>
    <row r="940" spans="1:2" hidden="1">
      <c r="A940">
        <v>7320889</v>
      </c>
    </row>
    <row r="941" spans="1:2" hidden="1">
      <c r="A941">
        <v>7320889</v>
      </c>
    </row>
    <row r="942" spans="1:2" hidden="1">
      <c r="A942">
        <v>7320889</v>
      </c>
    </row>
    <row r="943" spans="1:2" hidden="1">
      <c r="A943">
        <v>7320889</v>
      </c>
    </row>
    <row r="944" spans="1:2" hidden="1">
      <c r="A944">
        <v>1033730</v>
      </c>
    </row>
    <row r="945" spans="1:2" hidden="1">
      <c r="A945">
        <v>170265</v>
      </c>
    </row>
    <row r="946" spans="1:2" hidden="1">
      <c r="A946">
        <v>1033730</v>
      </c>
    </row>
    <row r="947" spans="1:2" hidden="1">
      <c r="A947">
        <v>5252362</v>
      </c>
    </row>
    <row r="948" spans="1:2" hidden="1">
      <c r="A948">
        <v>7320889</v>
      </c>
    </row>
    <row r="949" spans="1:2" hidden="1">
      <c r="A949">
        <v>13315406</v>
      </c>
    </row>
    <row r="950" spans="1:2" hidden="1">
      <c r="A950">
        <v>5252362</v>
      </c>
    </row>
    <row r="951" spans="1:2" hidden="1">
      <c r="A951">
        <v>13315406</v>
      </c>
    </row>
    <row r="952" spans="1:2" hidden="1">
      <c r="A952">
        <v>5252362</v>
      </c>
    </row>
    <row r="953" spans="1:2" hidden="1">
      <c r="A953">
        <v>986438</v>
      </c>
    </row>
    <row r="954" spans="1:2" hidden="1">
      <c r="A954">
        <v>5252362</v>
      </c>
    </row>
    <row r="955" spans="1:2" hidden="1">
      <c r="A955">
        <v>13315406</v>
      </c>
    </row>
    <row r="956" spans="1:2" hidden="1">
      <c r="A956">
        <v>456407</v>
      </c>
    </row>
    <row r="957" spans="1:2" hidden="1">
      <c r="A957">
        <v>5252362</v>
      </c>
    </row>
    <row r="958" spans="1:2" ht="20">
      <c r="A958">
        <v>50891</v>
      </c>
      <c r="B958" s="13" t="b">
        <f>IF(ISERROR(VLOOKUP(A958,$C$2:$C$11, 1, FALSE)),FALSE,TRUE )</f>
        <v>0</v>
      </c>
    </row>
    <row r="959" spans="1:2" hidden="1">
      <c r="A959">
        <v>170265</v>
      </c>
    </row>
    <row r="960" spans="1:2" hidden="1">
      <c r="A960">
        <v>50891</v>
      </c>
    </row>
    <row r="961" spans="1:2" hidden="1">
      <c r="A961">
        <v>5718022</v>
      </c>
    </row>
    <row r="962" spans="1:2" hidden="1"/>
    <row r="963" spans="1:2" hidden="1"/>
    <row r="964" spans="1:2" hidden="1">
      <c r="A964">
        <v>23151</v>
      </c>
    </row>
    <row r="965" spans="1:2" hidden="1">
      <c r="A965">
        <v>7691552</v>
      </c>
    </row>
    <row r="966" spans="1:2" hidden="1"/>
    <row r="967" spans="1:2" hidden="1">
      <c r="A967">
        <v>13315406</v>
      </c>
    </row>
    <row r="968" spans="1:2" ht="20">
      <c r="A968">
        <v>1444003</v>
      </c>
      <c r="B968" s="13" t="b">
        <f>IF(ISERROR(VLOOKUP(A968,$C$2:$C$11, 1, FALSE)),FALSE,TRUE )</f>
        <v>0</v>
      </c>
    </row>
    <row r="969" spans="1:2" hidden="1">
      <c r="A969">
        <v>13315406</v>
      </c>
    </row>
    <row r="970" spans="1:2" hidden="1"/>
    <row r="971" spans="1:2" hidden="1">
      <c r="A971">
        <v>5750656</v>
      </c>
    </row>
    <row r="972" spans="1:2" hidden="1">
      <c r="A972">
        <v>1033730</v>
      </c>
    </row>
    <row r="973" spans="1:2" hidden="1">
      <c r="A973">
        <v>5750656</v>
      </c>
    </row>
    <row r="974" spans="1:2" hidden="1">
      <c r="A974">
        <v>1033730</v>
      </c>
    </row>
    <row r="975" spans="1:2" hidden="1"/>
    <row r="976" spans="1:2" hidden="1"/>
    <row r="977" spans="1:2" hidden="1"/>
    <row r="978" spans="1:2" hidden="1">
      <c r="A978">
        <v>3585551</v>
      </c>
    </row>
    <row r="979" spans="1:2" hidden="1"/>
    <row r="980" spans="1:2" hidden="1"/>
    <row r="981" spans="1:2" hidden="1">
      <c r="A981">
        <v>170265</v>
      </c>
    </row>
    <row r="982" spans="1:2" ht="20">
      <c r="A982">
        <v>174137</v>
      </c>
      <c r="B982" s="13" t="b">
        <f>IF(ISERROR(VLOOKUP(A982,$C$2:$C$11, 1, FALSE)),FALSE,TRUE )</f>
        <v>0</v>
      </c>
    </row>
    <row r="983" spans="1:2" hidden="1">
      <c r="A983">
        <v>5252362</v>
      </c>
    </row>
    <row r="984" spans="1:2" hidden="1">
      <c r="A984">
        <v>170265</v>
      </c>
    </row>
    <row r="985" spans="1:2" hidden="1">
      <c r="A985">
        <v>174137</v>
      </c>
    </row>
    <row r="986" spans="1:2" hidden="1">
      <c r="A986">
        <v>170265</v>
      </c>
    </row>
    <row r="987" spans="1:2" hidden="1"/>
    <row r="988" spans="1:2" hidden="1">
      <c r="A988">
        <v>170265</v>
      </c>
    </row>
    <row r="989" spans="1:2" hidden="1">
      <c r="A989">
        <v>13315406</v>
      </c>
    </row>
    <row r="990" spans="1:2" hidden="1"/>
    <row r="991" spans="1:2" hidden="1">
      <c r="A991">
        <v>38491</v>
      </c>
    </row>
    <row r="992" spans="1:2" hidden="1">
      <c r="A992">
        <v>23151</v>
      </c>
    </row>
    <row r="993" spans="1:2" hidden="1"/>
    <row r="994" spans="1:2" hidden="1">
      <c r="A994">
        <v>327651</v>
      </c>
    </row>
    <row r="995" spans="1:2" hidden="1">
      <c r="A995">
        <v>2728945</v>
      </c>
    </row>
    <row r="996" spans="1:2" hidden="1"/>
    <row r="997" spans="1:2" hidden="1">
      <c r="A997">
        <v>38491</v>
      </c>
    </row>
    <row r="998" spans="1:2" hidden="1">
      <c r="A998">
        <v>2728945</v>
      </c>
    </row>
    <row r="999" spans="1:2" ht="20">
      <c r="A999">
        <v>109082</v>
      </c>
      <c r="B999" s="13" t="b">
        <f>IF(ISERROR(VLOOKUP(A999,$C$2:$C$11, 1, FALSE)),FALSE,TRUE )</f>
        <v>0</v>
      </c>
    </row>
    <row r="1000" spans="1:2" hidden="1">
      <c r="A1000">
        <v>23151</v>
      </c>
    </row>
    <row r="1001" spans="1:2" hidden="1">
      <c r="A1001">
        <v>109082</v>
      </c>
    </row>
    <row r="1002" spans="1:2" hidden="1">
      <c r="A1002">
        <v>109082</v>
      </c>
    </row>
    <row r="1003" spans="1:2" hidden="1">
      <c r="A1003">
        <v>23151</v>
      </c>
    </row>
    <row r="1004" spans="1:2" hidden="1">
      <c r="A1004">
        <v>170265</v>
      </c>
    </row>
    <row r="1005" spans="1:2" ht="20">
      <c r="A1005">
        <v>756184</v>
      </c>
      <c r="B1005" s="13" t="b">
        <f>IF(ISERROR(VLOOKUP(A1005,$C$2:$C$11, 1, FALSE)),FALSE,TRUE )</f>
        <v>0</v>
      </c>
    </row>
    <row r="1006" spans="1:2" hidden="1">
      <c r="A1006">
        <v>109082</v>
      </c>
    </row>
    <row r="1007" spans="1:2" hidden="1">
      <c r="A1007">
        <v>756184</v>
      </c>
    </row>
    <row r="1008" spans="1:2" ht="20">
      <c r="A1008">
        <v>1487927</v>
      </c>
      <c r="B1008" s="13" t="b">
        <f>IF(ISERROR(VLOOKUP(A1008,$C$2:$C$11, 1, FALSE)),FALSE,TRUE )</f>
        <v>0</v>
      </c>
    </row>
    <row r="1009" spans="1:2" hidden="1"/>
    <row r="1010" spans="1:2" hidden="1">
      <c r="A1010">
        <v>608303</v>
      </c>
    </row>
    <row r="1011" spans="1:2" hidden="1">
      <c r="A1011">
        <v>608303</v>
      </c>
    </row>
    <row r="1012" spans="1:2" hidden="1">
      <c r="A1012">
        <v>170265</v>
      </c>
    </row>
    <row r="1013" spans="1:2" hidden="1"/>
    <row r="1014" spans="1:2" hidden="1"/>
    <row r="1015" spans="1:2" hidden="1"/>
    <row r="1016" spans="1:2" hidden="1">
      <c r="A1016">
        <v>986438</v>
      </c>
    </row>
    <row r="1017" spans="1:2" ht="20">
      <c r="A1017">
        <v>1651447</v>
      </c>
      <c r="B1017" s="13" t="b">
        <f>IF(ISERROR(VLOOKUP(A1017,$C$2:$C$11, 1, FALSE)),FALSE,TRUE )</f>
        <v>0</v>
      </c>
    </row>
    <row r="1018" spans="1:2" hidden="1">
      <c r="A1018">
        <v>986438</v>
      </c>
    </row>
    <row r="1019" spans="1:2" hidden="1">
      <c r="A1019">
        <v>5252362</v>
      </c>
    </row>
    <row r="1020" spans="1:2" hidden="1">
      <c r="A1020">
        <v>1651447</v>
      </c>
    </row>
    <row r="1021" spans="1:2" hidden="1">
      <c r="A1021">
        <v>1651447</v>
      </c>
    </row>
    <row r="1022" spans="1:2" hidden="1"/>
    <row r="1023" spans="1:2" hidden="1"/>
    <row r="1024" spans="1:2" hidden="1"/>
    <row r="1025" spans="1:2" hidden="1"/>
    <row r="1026" spans="1:2" hidden="1"/>
    <row r="1027" spans="1:2" hidden="1">
      <c r="A1027">
        <v>4692258</v>
      </c>
    </row>
    <row r="1028" spans="1:2" hidden="1">
      <c r="A1028">
        <v>170265</v>
      </c>
    </row>
    <row r="1029" spans="1:2" hidden="1"/>
    <row r="1030" spans="1:2" ht="20">
      <c r="A1030">
        <v>944051</v>
      </c>
      <c r="B1030" s="13" t="b">
        <f>IF(ISERROR(VLOOKUP(A1030,$C$2:$C$11, 1, FALSE)),FALSE,TRUE )</f>
        <v>0</v>
      </c>
    </row>
    <row r="1031" spans="1:2" hidden="1">
      <c r="A1031">
        <v>109082</v>
      </c>
    </row>
    <row r="1032" spans="1:2" hidden="1">
      <c r="A1032">
        <v>170265</v>
      </c>
    </row>
    <row r="1033" spans="1:2" hidden="1">
      <c r="A1033">
        <v>944051</v>
      </c>
    </row>
    <row r="1034" spans="1:2" hidden="1">
      <c r="A1034">
        <v>109082</v>
      </c>
    </row>
    <row r="1035" spans="1:2" ht="20">
      <c r="A1035">
        <v>5264268</v>
      </c>
      <c r="B1035" s="13" t="b">
        <f>IF(ISERROR(VLOOKUP(A1035,$C$2:$C$11, 1, FALSE)),FALSE,TRUE )</f>
        <v>0</v>
      </c>
    </row>
    <row r="1036" spans="1:2" hidden="1">
      <c r="A1036">
        <v>170265</v>
      </c>
    </row>
    <row r="1037" spans="1:2" hidden="1">
      <c r="A1037">
        <v>944051</v>
      </c>
    </row>
    <row r="1038" spans="1:2" hidden="1">
      <c r="A1038">
        <v>109082</v>
      </c>
    </row>
    <row r="1039" spans="1:2" hidden="1">
      <c r="A1039">
        <v>109082</v>
      </c>
    </row>
    <row r="1040" spans="1:2" hidden="1">
      <c r="A1040">
        <v>5264268</v>
      </c>
    </row>
    <row r="1041" spans="1:2" ht="20">
      <c r="A1041">
        <v>26411082</v>
      </c>
      <c r="B1041" s="13" t="b">
        <f t="shared" ref="B1041:B1042" si="15">IF(ISERROR(VLOOKUP(A1041,$C$2:$C$11, 1, FALSE)),FALSE,TRUE )</f>
        <v>0</v>
      </c>
    </row>
    <row r="1042" spans="1:2" ht="20">
      <c r="A1042">
        <v>807151</v>
      </c>
      <c r="B1042" s="13" t="b">
        <f t="shared" si="15"/>
        <v>0</v>
      </c>
    </row>
    <row r="1043" spans="1:2" hidden="1">
      <c r="A1043">
        <v>5264268</v>
      </c>
    </row>
    <row r="1044" spans="1:2" ht="20">
      <c r="A1044">
        <v>2616208</v>
      </c>
      <c r="B1044" s="13" t="b">
        <f>IF(ISERROR(VLOOKUP(A1044,$C$2:$C$11, 1, FALSE)),FALSE,TRUE )</f>
        <v>0</v>
      </c>
    </row>
    <row r="1045" spans="1:2" hidden="1">
      <c r="A1045">
        <v>109082</v>
      </c>
    </row>
    <row r="1046" spans="1:2" hidden="1">
      <c r="A1046">
        <v>109082</v>
      </c>
    </row>
    <row r="1047" spans="1:2" hidden="1">
      <c r="A1047">
        <v>170265</v>
      </c>
    </row>
    <row r="1048" spans="1:2" hidden="1">
      <c r="A1048">
        <v>109082</v>
      </c>
    </row>
    <row r="1049" spans="1:2" hidden="1">
      <c r="A1049">
        <v>109082</v>
      </c>
    </row>
    <row r="1050" spans="1:2" hidden="1">
      <c r="A1050">
        <v>986438</v>
      </c>
    </row>
    <row r="1051" spans="1:2" hidden="1">
      <c r="A1051">
        <v>109082</v>
      </c>
    </row>
    <row r="1052" spans="1:2" hidden="1">
      <c r="A1052">
        <v>986438</v>
      </c>
    </row>
    <row r="1053" spans="1:2" hidden="1">
      <c r="A1053">
        <v>170265</v>
      </c>
    </row>
    <row r="1054" spans="1:2" hidden="1">
      <c r="A1054">
        <v>109082</v>
      </c>
    </row>
    <row r="1055" spans="1:2" hidden="1">
      <c r="A1055">
        <v>170265</v>
      </c>
    </row>
    <row r="1056" spans="1:2" hidden="1">
      <c r="A1056">
        <v>109082</v>
      </c>
    </row>
    <row r="1057" spans="1:2" hidden="1">
      <c r="A1057">
        <v>170265</v>
      </c>
    </row>
    <row r="1058" spans="1:2" hidden="1">
      <c r="A1058">
        <v>109082</v>
      </c>
    </row>
    <row r="1059" spans="1:2" hidden="1">
      <c r="A1059">
        <v>5264268</v>
      </c>
    </row>
    <row r="1060" spans="1:2" ht="20">
      <c r="A1060">
        <v>469666</v>
      </c>
      <c r="B1060" s="13" t="b">
        <f>IF(ISERROR(VLOOKUP(A1060,$C$2:$C$11, 1, FALSE)),FALSE,TRUE )</f>
        <v>0</v>
      </c>
    </row>
    <row r="1061" spans="1:2" hidden="1">
      <c r="A1061">
        <v>170265</v>
      </c>
    </row>
    <row r="1062" spans="1:2" hidden="1">
      <c r="A1062">
        <v>170265</v>
      </c>
    </row>
    <row r="1063" spans="1:2" hidden="1">
      <c r="A1063">
        <v>109082</v>
      </c>
    </row>
    <row r="1064" spans="1:2" hidden="1">
      <c r="A1064">
        <v>109082</v>
      </c>
    </row>
    <row r="1065" spans="1:2" hidden="1">
      <c r="A1065">
        <v>170265</v>
      </c>
    </row>
    <row r="1066" spans="1:2" hidden="1">
      <c r="A1066">
        <v>4714748</v>
      </c>
    </row>
    <row r="1067" spans="1:2" hidden="1">
      <c r="A1067">
        <v>109082</v>
      </c>
    </row>
    <row r="1068" spans="1:2" hidden="1">
      <c r="A1068">
        <v>109082</v>
      </c>
    </row>
    <row r="1069" spans="1:2" hidden="1">
      <c r="A1069">
        <v>2616208</v>
      </c>
    </row>
    <row r="1070" spans="1:2" hidden="1">
      <c r="A1070">
        <v>469666</v>
      </c>
    </row>
    <row r="1071" spans="1:2" hidden="1">
      <c r="A1071">
        <v>2616208</v>
      </c>
    </row>
    <row r="1072" spans="1:2" hidden="1">
      <c r="A1072">
        <v>109082</v>
      </c>
    </row>
    <row r="1073" spans="1:1" hidden="1">
      <c r="A1073">
        <v>986438</v>
      </c>
    </row>
    <row r="1074" spans="1:1" hidden="1">
      <c r="A1074">
        <v>469666</v>
      </c>
    </row>
    <row r="1075" spans="1:1" hidden="1">
      <c r="A1075">
        <v>2616208</v>
      </c>
    </row>
    <row r="1076" spans="1:1" hidden="1">
      <c r="A1076">
        <v>170265</v>
      </c>
    </row>
    <row r="1077" spans="1:1" hidden="1">
      <c r="A1077">
        <v>170265</v>
      </c>
    </row>
    <row r="1078" spans="1:1" hidden="1"/>
    <row r="1079" spans="1:1" hidden="1">
      <c r="A1079">
        <v>4692272</v>
      </c>
    </row>
    <row r="1080" spans="1:1" hidden="1">
      <c r="A1080">
        <v>7320889</v>
      </c>
    </row>
    <row r="1081" spans="1:1" hidden="1"/>
    <row r="1082" spans="1:1" hidden="1">
      <c r="A1082">
        <v>170265</v>
      </c>
    </row>
    <row r="1083" spans="1:1" hidden="1">
      <c r="A1083">
        <v>170265</v>
      </c>
    </row>
    <row r="1084" spans="1:1" hidden="1"/>
    <row r="1085" spans="1:1" hidden="1"/>
    <row r="1086" spans="1:1" hidden="1"/>
    <row r="1087" spans="1:1" hidden="1">
      <c r="A1087">
        <v>13315406</v>
      </c>
    </row>
    <row r="1088" spans="1:1" hidden="1">
      <c r="A1088">
        <v>38491</v>
      </c>
    </row>
    <row r="1089" spans="1:2" hidden="1">
      <c r="A1089">
        <v>13315406</v>
      </c>
    </row>
    <row r="1090" spans="1:2" hidden="1">
      <c r="A1090">
        <v>986438</v>
      </c>
    </row>
    <row r="1091" spans="1:2" hidden="1">
      <c r="A1091">
        <v>986438</v>
      </c>
    </row>
    <row r="1092" spans="1:2" hidden="1"/>
    <row r="1093" spans="1:2" hidden="1"/>
    <row r="1094" spans="1:2" ht="20">
      <c r="A1094">
        <v>1132830</v>
      </c>
      <c r="B1094" s="13" t="b">
        <f>IF(ISERROR(VLOOKUP(A1094,$C$2:$C$11, 1, FALSE)),FALSE,TRUE )</f>
        <v>0</v>
      </c>
    </row>
    <row r="1095" spans="1:2" hidden="1">
      <c r="A1095">
        <v>13315406</v>
      </c>
    </row>
    <row r="1096" spans="1:2" hidden="1">
      <c r="A1096">
        <v>986438</v>
      </c>
    </row>
    <row r="1097" spans="1:2" hidden="1">
      <c r="A1097">
        <v>1132830</v>
      </c>
    </row>
    <row r="1098" spans="1:2" hidden="1">
      <c r="A1098">
        <v>7691552</v>
      </c>
    </row>
    <row r="1099" spans="1:2" hidden="1">
      <c r="A1099">
        <v>986438</v>
      </c>
    </row>
    <row r="1100" spans="1:2" hidden="1"/>
    <row r="1101" spans="1:2" hidden="1">
      <c r="A1101">
        <v>7320889</v>
      </c>
    </row>
    <row r="1102" spans="1:2" hidden="1">
      <c r="A1102">
        <v>170265</v>
      </c>
    </row>
    <row r="1103" spans="1:2" hidden="1">
      <c r="A1103">
        <v>7320889</v>
      </c>
    </row>
    <row r="1104" spans="1:2" hidden="1">
      <c r="A1104">
        <v>13315406</v>
      </c>
    </row>
    <row r="1105" spans="1:2" hidden="1">
      <c r="A1105">
        <v>986438</v>
      </c>
    </row>
    <row r="1106" spans="1:2" hidden="1">
      <c r="A1106">
        <v>4692272</v>
      </c>
    </row>
    <row r="1107" spans="1:2" ht="20">
      <c r="A1107">
        <v>9478951</v>
      </c>
      <c r="B1107" s="13" t="b">
        <f>IF(ISERROR(VLOOKUP(A1107,$C$2:$C$11, 1, FALSE)),FALSE,TRUE )</f>
        <v>0</v>
      </c>
    </row>
    <row r="1108" spans="1:2" hidden="1">
      <c r="A1108">
        <v>13315406</v>
      </c>
    </row>
    <row r="1109" spans="1:2" hidden="1">
      <c r="A1109">
        <v>4692272</v>
      </c>
    </row>
    <row r="1110" spans="1:2" hidden="1"/>
    <row r="1111" spans="1:2" hidden="1"/>
    <row r="1112" spans="1:2" hidden="1">
      <c r="A1112">
        <v>170265</v>
      </c>
    </row>
    <row r="1113" spans="1:2" hidden="1">
      <c r="A1113">
        <v>4135291</v>
      </c>
    </row>
    <row r="1114" spans="1:2" hidden="1">
      <c r="A1114">
        <v>5252362</v>
      </c>
    </row>
    <row r="1115" spans="1:2" hidden="1">
      <c r="A1115">
        <v>986438</v>
      </c>
    </row>
    <row r="1116" spans="1:2" hidden="1">
      <c r="A1116">
        <v>170265</v>
      </c>
    </row>
    <row r="1117" spans="1:2" hidden="1">
      <c r="A1117">
        <v>5252362</v>
      </c>
    </row>
    <row r="1118" spans="1:2" hidden="1">
      <c r="A1118">
        <v>170265</v>
      </c>
    </row>
    <row r="1119" spans="1:2" ht="20">
      <c r="A1119">
        <v>3605663</v>
      </c>
      <c r="B1119" s="13" t="b">
        <f>IF(ISERROR(VLOOKUP(A1119,$C$2:$C$11, 1, FALSE)),FALSE,TRUE )</f>
        <v>0</v>
      </c>
    </row>
    <row r="1120" spans="1:2" hidden="1">
      <c r="A1120">
        <v>5252362</v>
      </c>
    </row>
    <row r="1121" spans="1:2" hidden="1">
      <c r="A1121">
        <v>4692272</v>
      </c>
    </row>
    <row r="1122" spans="1:2" hidden="1">
      <c r="A1122">
        <v>170265</v>
      </c>
    </row>
    <row r="1123" spans="1:2" hidden="1">
      <c r="A1123">
        <v>3605663</v>
      </c>
    </row>
    <row r="1124" spans="1:2" ht="20">
      <c r="A1124">
        <v>6428741</v>
      </c>
      <c r="B1124" s="13" t="b">
        <f>IF(ISERROR(VLOOKUP(A1124,$C$2:$C$11, 1, FALSE)),FALSE,TRUE )</f>
        <v>0</v>
      </c>
    </row>
    <row r="1125" spans="1:2" hidden="1">
      <c r="A1125">
        <v>1728037</v>
      </c>
    </row>
    <row r="1126" spans="1:2" hidden="1"/>
    <row r="1127" spans="1:2" hidden="1">
      <c r="A1127">
        <v>7320889</v>
      </c>
    </row>
    <row r="1128" spans="1:2" hidden="1">
      <c r="A1128">
        <v>13315406</v>
      </c>
    </row>
    <row r="1129" spans="1:2" ht="20">
      <c r="A1129">
        <v>8753880</v>
      </c>
      <c r="B1129" s="13" t="b">
        <f>IF(ISERROR(VLOOKUP(A1129,$C$2:$C$11, 1, FALSE)),FALSE,TRUE )</f>
        <v>0</v>
      </c>
    </row>
    <row r="1130" spans="1:2" hidden="1">
      <c r="A1130">
        <v>671238</v>
      </c>
    </row>
    <row r="1131" spans="1:2" hidden="1"/>
    <row r="1132" spans="1:2" hidden="1"/>
    <row r="1133" spans="1:2" hidden="1">
      <c r="A1133">
        <v>5252362</v>
      </c>
    </row>
    <row r="1134" spans="1:2" hidden="1">
      <c r="A1134">
        <v>170265</v>
      </c>
    </row>
    <row r="1135" spans="1:2" hidden="1">
      <c r="A1135">
        <v>986438</v>
      </c>
    </row>
    <row r="1136" spans="1:2" hidden="1">
      <c r="A1136">
        <v>170265</v>
      </c>
    </row>
    <row r="1137" spans="1:2" ht="20">
      <c r="A1137">
        <v>309976</v>
      </c>
      <c r="B1137" s="13" t="b">
        <f>IF(ISERROR(VLOOKUP(A1137,$C$2:$C$11, 1, FALSE)),FALSE,TRUE )</f>
        <v>0</v>
      </c>
    </row>
    <row r="1138" spans="1:2" hidden="1">
      <c r="A1138">
        <v>5252362</v>
      </c>
    </row>
    <row r="1139" spans="1:2" hidden="1">
      <c r="A1139">
        <v>5718022</v>
      </c>
    </row>
    <row r="1140" spans="1:2" hidden="1">
      <c r="A1140">
        <v>5718022</v>
      </c>
    </row>
    <row r="1141" spans="1:2" hidden="1">
      <c r="A1141">
        <v>170265</v>
      </c>
    </row>
    <row r="1142" spans="1:2" hidden="1">
      <c r="A1142">
        <v>5718022</v>
      </c>
    </row>
    <row r="1143" spans="1:2" hidden="1">
      <c r="A1143">
        <v>5718022</v>
      </c>
    </row>
    <row r="1144" spans="1:2" hidden="1">
      <c r="A1144">
        <v>5718022</v>
      </c>
    </row>
    <row r="1145" spans="1:2" hidden="1">
      <c r="A1145">
        <v>170265</v>
      </c>
    </row>
    <row r="1146" spans="1:2" hidden="1"/>
    <row r="1147" spans="1:2" hidden="1"/>
    <row r="1148" spans="1:2" hidden="1">
      <c r="A1148">
        <v>7320889</v>
      </c>
    </row>
    <row r="1149" spans="1:2" ht="20">
      <c r="A1149">
        <v>175836</v>
      </c>
      <c r="B1149" s="13" t="b">
        <f>IF(ISERROR(VLOOKUP(A1149,$C$2:$C$11, 1, FALSE)),FALSE,TRUE )</f>
        <v>0</v>
      </c>
    </row>
    <row r="1150" spans="1:2" hidden="1">
      <c r="A1150">
        <v>7320889</v>
      </c>
    </row>
    <row r="1151" spans="1:2" hidden="1">
      <c r="A1151">
        <v>175836</v>
      </c>
    </row>
    <row r="1152" spans="1:2" hidden="1">
      <c r="A1152">
        <v>170265</v>
      </c>
    </row>
    <row r="1153" spans="1:1" hidden="1">
      <c r="A1153">
        <v>7320889</v>
      </c>
    </row>
    <row r="1154" spans="1:1" hidden="1">
      <c r="A1154">
        <v>175836</v>
      </c>
    </row>
    <row r="1155" spans="1:1" hidden="1">
      <c r="A1155">
        <v>7320889</v>
      </c>
    </row>
    <row r="1156" spans="1:1" hidden="1">
      <c r="A1156">
        <v>13315406</v>
      </c>
    </row>
    <row r="1157" spans="1:1" hidden="1">
      <c r="A1157">
        <v>5718022</v>
      </c>
    </row>
    <row r="1158" spans="1:1" hidden="1">
      <c r="A1158">
        <v>13315406</v>
      </c>
    </row>
    <row r="1159" spans="1:1" hidden="1">
      <c r="A1159">
        <v>175836</v>
      </c>
    </row>
    <row r="1160" spans="1:1" hidden="1">
      <c r="A1160">
        <v>7320889</v>
      </c>
    </row>
    <row r="1161" spans="1:1" hidden="1">
      <c r="A1161">
        <v>3605663</v>
      </c>
    </row>
    <row r="1162" spans="1:1" hidden="1">
      <c r="A1162">
        <v>7320889</v>
      </c>
    </row>
    <row r="1163" spans="1:1" hidden="1"/>
    <row r="1164" spans="1:1" hidden="1">
      <c r="A1164">
        <v>658047</v>
      </c>
    </row>
    <row r="1165" spans="1:1" hidden="1"/>
    <row r="1166" spans="1:1" hidden="1"/>
    <row r="1167" spans="1:1" hidden="1">
      <c r="A1167">
        <v>495968</v>
      </c>
    </row>
    <row r="1168" spans="1:1" hidden="1">
      <c r="A1168">
        <v>986438</v>
      </c>
    </row>
    <row r="1169" spans="1:2" hidden="1">
      <c r="A1169">
        <v>495968</v>
      </c>
    </row>
    <row r="1170" spans="1:2" hidden="1">
      <c r="A1170">
        <v>986438</v>
      </c>
    </row>
    <row r="1171" spans="1:2" hidden="1">
      <c r="A1171">
        <v>495968</v>
      </c>
    </row>
    <row r="1172" spans="1:2" hidden="1">
      <c r="A1172">
        <v>986438</v>
      </c>
    </row>
    <row r="1173" spans="1:2" hidden="1"/>
    <row r="1174" spans="1:2" hidden="1">
      <c r="A1174">
        <v>170265</v>
      </c>
    </row>
    <row r="1175" spans="1:2" hidden="1">
      <c r="A1175">
        <v>170265</v>
      </c>
    </row>
    <row r="1176" spans="1:2" ht="20">
      <c r="A1176">
        <v>517736</v>
      </c>
      <c r="B1176" s="13" t="b">
        <f>IF(ISERROR(VLOOKUP(A1176,$C$2:$C$11, 1, FALSE)),FALSE,TRUE )</f>
        <v>0</v>
      </c>
    </row>
    <row r="1177" spans="1:2" hidden="1">
      <c r="A1177">
        <v>170265</v>
      </c>
    </row>
    <row r="1178" spans="1:2" hidden="1">
      <c r="A1178">
        <v>170265</v>
      </c>
    </row>
    <row r="1179" spans="1:2" hidden="1">
      <c r="A1179">
        <v>608303</v>
      </c>
    </row>
    <row r="1180" spans="1:2" hidden="1">
      <c r="A1180">
        <v>986438</v>
      </c>
    </row>
    <row r="1181" spans="1:2" hidden="1"/>
    <row r="1182" spans="1:2" hidden="1">
      <c r="A1182">
        <v>11330577</v>
      </c>
    </row>
    <row r="1183" spans="1:2" ht="20">
      <c r="A1183">
        <v>8336157</v>
      </c>
      <c r="B1183" s="13" t="b">
        <f>IF(ISERROR(VLOOKUP(A1183,$C$2:$C$11, 1, FALSE)),FALSE,TRUE )</f>
        <v>0</v>
      </c>
    </row>
    <row r="1184" spans="1:2" hidden="1">
      <c r="A1184">
        <v>8336157</v>
      </c>
    </row>
    <row r="1185" spans="1:2" hidden="1">
      <c r="A1185">
        <v>13315406</v>
      </c>
    </row>
    <row r="1186" spans="1:2" hidden="1">
      <c r="A1186">
        <v>986438</v>
      </c>
    </row>
    <row r="1187" spans="1:2" ht="20">
      <c r="A1187">
        <v>6643130</v>
      </c>
      <c r="B1187" s="13" t="b">
        <f>IF(ISERROR(VLOOKUP(A1187,$C$2:$C$11, 1, FALSE)),FALSE,TRUE )</f>
        <v>0</v>
      </c>
    </row>
    <row r="1188" spans="1:2" hidden="1">
      <c r="A1188">
        <v>8336157</v>
      </c>
    </row>
    <row r="1189" spans="1:2" ht="20">
      <c r="A1189">
        <v>18193</v>
      </c>
      <c r="B1189" s="13" t="b">
        <f t="shared" ref="B1189:B1201" si="16">IF(ISERROR(VLOOKUP(A1189,$C$2:$C$11, 1, FALSE)),FALSE,TRUE )</f>
        <v>0</v>
      </c>
    </row>
    <row r="1190" spans="1:2" ht="20">
      <c r="A1190">
        <v>11100</v>
      </c>
      <c r="B1190" s="13" t="b">
        <f t="shared" si="16"/>
        <v>0</v>
      </c>
    </row>
    <row r="1191" spans="1:2" ht="20">
      <c r="A1191">
        <v>60755</v>
      </c>
      <c r="B1191" s="13" t="b">
        <f t="shared" si="16"/>
        <v>0</v>
      </c>
    </row>
    <row r="1192" spans="1:2" ht="20">
      <c r="A1192">
        <v>3534244</v>
      </c>
      <c r="B1192" s="13" t="b">
        <f t="shared" si="16"/>
        <v>0</v>
      </c>
    </row>
    <row r="1193" spans="1:2" ht="20">
      <c r="A1193">
        <v>2142</v>
      </c>
      <c r="B1193" s="13" t="b">
        <f t="shared" si="16"/>
        <v>0</v>
      </c>
    </row>
    <row r="1194" spans="1:2" ht="20">
      <c r="A1194">
        <v>9435918</v>
      </c>
      <c r="B1194" s="13" t="b">
        <f t="shared" si="16"/>
        <v>0</v>
      </c>
    </row>
    <row r="1195" spans="1:2" ht="20">
      <c r="A1195">
        <v>7451205</v>
      </c>
      <c r="B1195" s="13" t="b">
        <f t="shared" si="16"/>
        <v>0</v>
      </c>
    </row>
    <row r="1196" spans="1:2" ht="20">
      <c r="A1196">
        <v>12283</v>
      </c>
      <c r="B1196" s="13" t="b">
        <f t="shared" si="16"/>
        <v>0</v>
      </c>
    </row>
    <row r="1197" spans="1:2" ht="20">
      <c r="A1197">
        <v>8688217</v>
      </c>
      <c r="B1197" s="13" t="b">
        <f t="shared" si="16"/>
        <v>0</v>
      </c>
    </row>
    <row r="1198" spans="1:2" ht="20">
      <c r="A1198">
        <v>207186</v>
      </c>
      <c r="B1198" s="13" t="b">
        <f t="shared" si="16"/>
        <v>0</v>
      </c>
    </row>
    <row r="1199" spans="1:2" ht="20">
      <c r="A1199">
        <v>1264057</v>
      </c>
      <c r="B1199" s="13" t="b">
        <f t="shared" si="16"/>
        <v>0</v>
      </c>
    </row>
    <row r="1200" spans="1:2" ht="20">
      <c r="A1200">
        <v>1042226</v>
      </c>
      <c r="B1200" s="13" t="b">
        <f t="shared" si="16"/>
        <v>0</v>
      </c>
    </row>
    <row r="1201" spans="1:2" ht="20">
      <c r="A1201">
        <v>30287</v>
      </c>
      <c r="B1201" s="13" t="b">
        <f t="shared" si="16"/>
        <v>0</v>
      </c>
    </row>
    <row r="1202" spans="1:2" hidden="1">
      <c r="A1202">
        <v>6643130</v>
      </c>
    </row>
    <row r="1203" spans="1:2" ht="20">
      <c r="A1203">
        <v>528346</v>
      </c>
      <c r="B1203" s="13" t="b">
        <f>IF(ISERROR(VLOOKUP(A1203,$C$2:$C$11, 1, FALSE)),FALSE,TRUE )</f>
        <v>0</v>
      </c>
    </row>
    <row r="1204" spans="1:2" hidden="1">
      <c r="A1204">
        <v>6643130</v>
      </c>
    </row>
    <row r="1205" spans="1:2" ht="20">
      <c r="A1205">
        <v>7834022</v>
      </c>
      <c r="B1205" s="13" t="b">
        <f t="shared" ref="B1205:B1207" si="17">IF(ISERROR(VLOOKUP(A1205,$C$2:$C$11, 1, FALSE)),FALSE,TRUE )</f>
        <v>0</v>
      </c>
    </row>
    <row r="1206" spans="1:2" ht="20">
      <c r="A1206">
        <v>13650860</v>
      </c>
      <c r="B1206" s="13" t="b">
        <f t="shared" si="17"/>
        <v>0</v>
      </c>
    </row>
    <row r="1207" spans="1:2" ht="20">
      <c r="A1207">
        <v>64734</v>
      </c>
      <c r="B1207" s="13" t="b">
        <f t="shared" si="17"/>
        <v>0</v>
      </c>
    </row>
    <row r="1208" spans="1:2" hidden="1">
      <c r="A1208">
        <v>6643130</v>
      </c>
    </row>
    <row r="1209" spans="1:2" ht="20">
      <c r="A1209">
        <v>1279335</v>
      </c>
      <c r="B1209" s="13" t="b">
        <f>IF(ISERROR(VLOOKUP(A1209,$C$2:$C$11, 1, FALSE)),FALSE,TRUE )</f>
        <v>0</v>
      </c>
    </row>
    <row r="1210" spans="1:2" hidden="1">
      <c r="A1210">
        <v>528346</v>
      </c>
    </row>
    <row r="1211" spans="1:2" hidden="1">
      <c r="A1211">
        <v>6643130</v>
      </c>
    </row>
    <row r="1212" spans="1:2" hidden="1">
      <c r="A1212">
        <v>64734</v>
      </c>
    </row>
    <row r="1213" spans="1:2" hidden="1">
      <c r="A1213">
        <v>6643130</v>
      </c>
    </row>
    <row r="1214" spans="1:2" ht="20">
      <c r="A1214">
        <v>10612996</v>
      </c>
      <c r="B1214" s="13" t="b">
        <f>IF(ISERROR(VLOOKUP(A1214,$C$2:$C$11, 1, FALSE)),FALSE,TRUE )</f>
        <v>0</v>
      </c>
    </row>
    <row r="1215" spans="1:2" hidden="1">
      <c r="A1215">
        <v>528346</v>
      </c>
    </row>
    <row r="1216" spans="1:2" hidden="1">
      <c r="A1216">
        <v>8336157</v>
      </c>
    </row>
    <row r="1217" spans="1:2" hidden="1">
      <c r="A1217">
        <v>4714748</v>
      </c>
    </row>
    <row r="1218" spans="1:2" hidden="1">
      <c r="A1218">
        <v>8336157</v>
      </c>
    </row>
    <row r="1219" spans="1:2" hidden="1">
      <c r="A1219">
        <v>12283</v>
      </c>
    </row>
    <row r="1220" spans="1:2" hidden="1">
      <c r="A1220">
        <v>13315406</v>
      </c>
    </row>
    <row r="1221" spans="1:2" hidden="1">
      <c r="A1221">
        <v>6643130</v>
      </c>
    </row>
    <row r="1222" spans="1:2" ht="20">
      <c r="A1222">
        <v>1823648</v>
      </c>
      <c r="B1222" s="13" t="b">
        <f>IF(ISERROR(VLOOKUP(A1222,$C$2:$C$11, 1, FALSE)),FALSE,TRUE )</f>
        <v>0</v>
      </c>
    </row>
    <row r="1223" spans="1:2" hidden="1">
      <c r="A1223">
        <v>4714748</v>
      </c>
    </row>
    <row r="1224" spans="1:2" hidden="1">
      <c r="A1224">
        <v>8336157</v>
      </c>
    </row>
    <row r="1225" spans="1:2" hidden="1">
      <c r="A1225">
        <v>456407</v>
      </c>
    </row>
    <row r="1226" spans="1:2" hidden="1">
      <c r="A1226">
        <v>170265</v>
      </c>
    </row>
    <row r="1227" spans="1:2" hidden="1">
      <c r="A1227">
        <v>456407</v>
      </c>
    </row>
    <row r="1228" spans="1:2" ht="20">
      <c r="A1228">
        <v>192050</v>
      </c>
      <c r="B1228" s="13" t="b">
        <f t="shared" ref="B1228:B1229" si="18">IF(ISERROR(VLOOKUP(A1228,$C$2:$C$11, 1, FALSE)),FALSE,TRUE )</f>
        <v>0</v>
      </c>
    </row>
    <row r="1229" spans="1:2" ht="20">
      <c r="A1229">
        <v>53243</v>
      </c>
      <c r="B1229" s="13" t="b">
        <f t="shared" si="18"/>
        <v>0</v>
      </c>
    </row>
    <row r="1230" spans="1:2" hidden="1">
      <c r="A1230">
        <v>456407</v>
      </c>
    </row>
    <row r="1231" spans="1:2" ht="20">
      <c r="A1231">
        <v>986133</v>
      </c>
      <c r="B1231" s="13" t="b">
        <f>IF(ISERROR(VLOOKUP(A1231,$C$2:$C$11, 1, FALSE)),FALSE,TRUE )</f>
        <v>0</v>
      </c>
    </row>
    <row r="1232" spans="1:2" hidden="1">
      <c r="A1232">
        <v>192050</v>
      </c>
    </row>
    <row r="1233" spans="1:2" hidden="1">
      <c r="A1233">
        <v>13315406</v>
      </c>
    </row>
    <row r="1234" spans="1:2" hidden="1">
      <c r="A1234">
        <v>986133</v>
      </c>
    </row>
    <row r="1235" spans="1:2" hidden="1">
      <c r="A1235">
        <v>986438</v>
      </c>
    </row>
    <row r="1236" spans="1:2" hidden="1">
      <c r="A1236">
        <v>192050</v>
      </c>
    </row>
    <row r="1237" spans="1:2" hidden="1">
      <c r="A1237">
        <v>986438</v>
      </c>
    </row>
    <row r="1238" spans="1:2" hidden="1">
      <c r="A1238">
        <v>6643130</v>
      </c>
    </row>
    <row r="1239" spans="1:2" hidden="1">
      <c r="A1239">
        <v>50891</v>
      </c>
    </row>
    <row r="1240" spans="1:2" ht="20">
      <c r="A1240">
        <v>4604231</v>
      </c>
      <c r="B1240" s="13" t="b">
        <f t="shared" ref="B1240:B1242" si="19">IF(ISERROR(VLOOKUP(A1240,$C$2:$C$11, 1, FALSE)),FALSE,TRUE )</f>
        <v>0</v>
      </c>
    </row>
    <row r="1241" spans="1:2" ht="20">
      <c r="A1241">
        <v>21603</v>
      </c>
      <c r="B1241" s="13" t="b">
        <f t="shared" si="19"/>
        <v>0</v>
      </c>
    </row>
    <row r="1242" spans="1:2" ht="20">
      <c r="A1242">
        <v>299829</v>
      </c>
      <c r="B1242" s="13" t="b">
        <f t="shared" si="19"/>
        <v>0</v>
      </c>
    </row>
    <row r="1243" spans="1:2" hidden="1">
      <c r="A1243">
        <v>986438</v>
      </c>
    </row>
    <row r="1244" spans="1:2" hidden="1">
      <c r="A1244">
        <v>50891</v>
      </c>
    </row>
    <row r="1245" spans="1:2" hidden="1">
      <c r="A1245">
        <v>986438</v>
      </c>
    </row>
    <row r="1246" spans="1:2" hidden="1">
      <c r="A1246">
        <v>192050</v>
      </c>
    </row>
    <row r="1247" spans="1:2" hidden="1">
      <c r="A1247">
        <v>8404291</v>
      </c>
    </row>
    <row r="1248" spans="1:2" ht="20">
      <c r="A1248">
        <v>10196278</v>
      </c>
      <c r="B1248" s="13" t="b">
        <f t="shared" ref="B1248:B1249" si="20">IF(ISERROR(VLOOKUP(A1248,$C$2:$C$11, 1, FALSE)),FALSE,TRUE )</f>
        <v>0</v>
      </c>
    </row>
    <row r="1249" spans="1:2" ht="20">
      <c r="A1249">
        <v>31622756</v>
      </c>
      <c r="B1249" s="13" t="b">
        <f t="shared" si="20"/>
        <v>0</v>
      </c>
    </row>
    <row r="1250" spans="1:2" hidden="1">
      <c r="A1250">
        <v>160292</v>
      </c>
    </row>
    <row r="1251" spans="1:2" hidden="1"/>
    <row r="1252" spans="1:2" hidden="1"/>
    <row r="1253" spans="1:2" hidden="1">
      <c r="A1253">
        <v>13315406</v>
      </c>
    </row>
    <row r="1254" spans="1:2" ht="20">
      <c r="A1254">
        <v>22487882</v>
      </c>
      <c r="B1254" s="13" t="b">
        <f t="shared" ref="B1254:B1255" si="21">IF(ISERROR(VLOOKUP(A1254,$C$2:$C$11, 1, FALSE)),FALSE,TRUE )</f>
        <v>0</v>
      </c>
    </row>
    <row r="1255" spans="1:2" ht="20">
      <c r="A1255">
        <v>22603303</v>
      </c>
      <c r="B1255" s="13" t="b">
        <f t="shared" si="21"/>
        <v>0</v>
      </c>
    </row>
    <row r="1256" spans="1:2" hidden="1">
      <c r="A1256">
        <v>13315406</v>
      </c>
    </row>
    <row r="1257" spans="1:2" hidden="1">
      <c r="A1257">
        <v>22487882</v>
      </c>
    </row>
    <row r="1258" spans="1:2" hidden="1">
      <c r="A1258">
        <v>986438</v>
      </c>
    </row>
    <row r="1259" spans="1:2" ht="20">
      <c r="A1259">
        <v>15784386</v>
      </c>
      <c r="B1259" s="13" t="b">
        <f>IF(ISERROR(VLOOKUP(A1259,$C$2:$C$11, 1, FALSE)),FALSE,TRUE )</f>
        <v>0</v>
      </c>
    </row>
    <row r="1260" spans="1:2" hidden="1">
      <c r="A1260">
        <v>22603303</v>
      </c>
    </row>
    <row r="1261" spans="1:2" hidden="1">
      <c r="A1261">
        <v>22487882</v>
      </c>
    </row>
    <row r="1262" spans="1:2" hidden="1">
      <c r="A1262">
        <v>22487882</v>
      </c>
    </row>
    <row r="1263" spans="1:2" hidden="1">
      <c r="A1263">
        <v>671238</v>
      </c>
    </row>
    <row r="1264" spans="1:2" hidden="1">
      <c r="A1264">
        <v>22487882</v>
      </c>
    </row>
    <row r="1265" spans="1:2" hidden="1">
      <c r="A1265">
        <v>22487882</v>
      </c>
    </row>
    <row r="1266" spans="1:2" hidden="1">
      <c r="A1266">
        <v>7691552</v>
      </c>
    </row>
    <row r="1267" spans="1:2" hidden="1">
      <c r="A1267">
        <v>170265</v>
      </c>
    </row>
    <row r="1268" spans="1:2" hidden="1">
      <c r="A1268">
        <v>986438</v>
      </c>
    </row>
    <row r="1269" spans="1:2" hidden="1">
      <c r="A1269">
        <v>4692272</v>
      </c>
    </row>
    <row r="1270" spans="1:2" hidden="1">
      <c r="A1270">
        <v>13315406</v>
      </c>
    </row>
    <row r="1271" spans="1:2" ht="20">
      <c r="A1271">
        <v>15256685</v>
      </c>
      <c r="B1271" s="13" t="b">
        <f>IF(ISERROR(VLOOKUP(A1271,$C$2:$C$11, 1, FALSE)),FALSE,TRUE )</f>
        <v>0</v>
      </c>
    </row>
    <row r="1272" spans="1:2" hidden="1">
      <c r="A1272">
        <v>170265</v>
      </c>
    </row>
    <row r="1273" spans="1:2" hidden="1">
      <c r="A1273">
        <v>22487882</v>
      </c>
    </row>
    <row r="1274" spans="1:2" hidden="1"/>
    <row r="1275" spans="1:2" hidden="1">
      <c r="A1275">
        <v>13315406</v>
      </c>
    </row>
    <row r="1276" spans="1:2" hidden="1"/>
    <row r="1277" spans="1:2" hidden="1"/>
    <row r="1278" spans="1:2" hidden="1"/>
    <row r="1279" spans="1:2" hidden="1">
      <c r="A1279">
        <v>170265</v>
      </c>
    </row>
    <row r="1280" spans="1:2" hidden="1">
      <c r="A1280">
        <v>7894643</v>
      </c>
    </row>
    <row r="1281" spans="1:1" hidden="1"/>
    <row r="1282" spans="1:1" hidden="1"/>
    <row r="1283" spans="1:1" hidden="1">
      <c r="A1283">
        <v>11330577</v>
      </c>
    </row>
    <row r="1284" spans="1:1" hidden="1"/>
    <row r="1285" spans="1:1" hidden="1">
      <c r="A1285">
        <v>13617914</v>
      </c>
    </row>
    <row r="1286" spans="1:1" hidden="1">
      <c r="A1286">
        <v>7320889</v>
      </c>
    </row>
    <row r="1287" spans="1:1" hidden="1">
      <c r="A1287">
        <v>13315406</v>
      </c>
    </row>
    <row r="1288" spans="1:1" hidden="1">
      <c r="A1288">
        <v>5252362</v>
      </c>
    </row>
    <row r="1289" spans="1:1" hidden="1">
      <c r="A1289">
        <v>7320889</v>
      </c>
    </row>
    <row r="1290" spans="1:1" hidden="1">
      <c r="A1290">
        <v>13617914</v>
      </c>
    </row>
    <row r="1291" spans="1:1" hidden="1">
      <c r="A1291">
        <v>13315406</v>
      </c>
    </row>
    <row r="1292" spans="1:1" hidden="1">
      <c r="A1292">
        <v>13617914</v>
      </c>
    </row>
    <row r="1293" spans="1:1" hidden="1">
      <c r="A1293">
        <v>3344792</v>
      </c>
    </row>
    <row r="1294" spans="1:1" hidden="1">
      <c r="A1294">
        <v>13617914</v>
      </c>
    </row>
    <row r="1295" spans="1:1" hidden="1">
      <c r="A1295">
        <v>13315406</v>
      </c>
    </row>
    <row r="1296" spans="1:1" hidden="1">
      <c r="A1296">
        <v>13617914</v>
      </c>
    </row>
    <row r="1297" spans="1:1" hidden="1">
      <c r="A1297">
        <v>13315406</v>
      </c>
    </row>
    <row r="1298" spans="1:1" hidden="1">
      <c r="A1298">
        <v>5252362</v>
      </c>
    </row>
    <row r="1299" spans="1:1" hidden="1">
      <c r="A1299">
        <v>13617914</v>
      </c>
    </row>
    <row r="1300" spans="1:1" hidden="1">
      <c r="A1300">
        <v>13315406</v>
      </c>
    </row>
    <row r="1301" spans="1:1" hidden="1"/>
    <row r="1302" spans="1:1" hidden="1">
      <c r="A1302">
        <v>5252362</v>
      </c>
    </row>
    <row r="1303" spans="1:1" hidden="1">
      <c r="A1303">
        <v>170265</v>
      </c>
    </row>
    <row r="1304" spans="1:1" hidden="1">
      <c r="A1304">
        <v>1141327</v>
      </c>
    </row>
    <row r="1305" spans="1:1" hidden="1">
      <c r="A1305">
        <v>5252362</v>
      </c>
    </row>
    <row r="1306" spans="1:1" hidden="1"/>
    <row r="1307" spans="1:1" hidden="1">
      <c r="A1307">
        <v>4714748</v>
      </c>
    </row>
    <row r="1308" spans="1:1" hidden="1">
      <c r="A1308">
        <v>170265</v>
      </c>
    </row>
    <row r="1309" spans="1:1" hidden="1">
      <c r="A1309">
        <v>986438</v>
      </c>
    </row>
    <row r="1310" spans="1:1" hidden="1">
      <c r="A1310">
        <v>671238</v>
      </c>
    </row>
    <row r="1311" spans="1:1" hidden="1">
      <c r="A1311">
        <v>7691552</v>
      </c>
    </row>
    <row r="1312" spans="1:1" hidden="1">
      <c r="A1312">
        <v>986438</v>
      </c>
    </row>
    <row r="1313" spans="1:1" hidden="1"/>
    <row r="1314" spans="1:1" hidden="1"/>
    <row r="1315" spans="1:1" hidden="1">
      <c r="A1315">
        <v>3344792</v>
      </c>
    </row>
    <row r="1316" spans="1:1" hidden="1">
      <c r="A1316">
        <v>21245789</v>
      </c>
    </row>
    <row r="1317" spans="1:1" hidden="1"/>
    <row r="1318" spans="1:1" hidden="1"/>
    <row r="1319" spans="1:1" hidden="1">
      <c r="A1319">
        <v>170265</v>
      </c>
    </row>
    <row r="1320" spans="1:1" hidden="1">
      <c r="A1320">
        <v>13315406</v>
      </c>
    </row>
    <row r="1321" spans="1:1" hidden="1"/>
    <row r="1322" spans="1:1" hidden="1">
      <c r="A1322">
        <v>5252362</v>
      </c>
    </row>
    <row r="1323" spans="1:1" hidden="1"/>
    <row r="1324" spans="1:1" hidden="1">
      <c r="A1324">
        <v>170265</v>
      </c>
    </row>
    <row r="1325" spans="1:1" hidden="1">
      <c r="A1325">
        <v>170265</v>
      </c>
    </row>
    <row r="1326" spans="1:1" hidden="1"/>
    <row r="1327" spans="1:1" hidden="1">
      <c r="A1327">
        <v>170265</v>
      </c>
    </row>
    <row r="1328" spans="1:1" hidden="1">
      <c r="A1328">
        <v>986438</v>
      </c>
    </row>
    <row r="1329" spans="1:2" hidden="1"/>
    <row r="1330" spans="1:2" hidden="1">
      <c r="A1330">
        <v>170265</v>
      </c>
    </row>
    <row r="1331" spans="1:2" hidden="1">
      <c r="A1331">
        <v>4692272</v>
      </c>
    </row>
    <row r="1332" spans="1:2" hidden="1">
      <c r="A1332">
        <v>986438</v>
      </c>
    </row>
    <row r="1333" spans="1:2" hidden="1"/>
    <row r="1334" spans="1:2" hidden="1"/>
    <row r="1335" spans="1:2" hidden="1"/>
    <row r="1336" spans="1:2" ht="20">
      <c r="A1336">
        <v>95672</v>
      </c>
      <c r="B1336" s="13" t="b">
        <f t="shared" ref="B1336:B1337" si="22">IF(ISERROR(VLOOKUP(A1336,$C$2:$C$11, 1, FALSE)),FALSE,TRUE )</f>
        <v>0</v>
      </c>
    </row>
    <row r="1337" spans="1:2" ht="20">
      <c r="A1337">
        <v>92420</v>
      </c>
      <c r="B1337" s="13" t="b">
        <f t="shared" si="22"/>
        <v>0</v>
      </c>
    </row>
    <row r="1338" spans="1:2" hidden="1">
      <c r="A1338">
        <v>4692272</v>
      </c>
    </row>
    <row r="1339" spans="1:2" hidden="1">
      <c r="A1339">
        <v>95672</v>
      </c>
    </row>
    <row r="1340" spans="1:2" hidden="1">
      <c r="A1340">
        <v>95672</v>
      </c>
    </row>
    <row r="1341" spans="1:2" hidden="1">
      <c r="A1341">
        <v>170265</v>
      </c>
    </row>
    <row r="1342" spans="1:2" hidden="1">
      <c r="A1342">
        <v>986438</v>
      </c>
    </row>
    <row r="1343" spans="1:2" hidden="1">
      <c r="A1343">
        <v>170265</v>
      </c>
    </row>
    <row r="1344" spans="1:2" hidden="1">
      <c r="A1344">
        <v>170265</v>
      </c>
    </row>
    <row r="1345" spans="1:2" hidden="1">
      <c r="A1345">
        <v>986438</v>
      </c>
    </row>
    <row r="1346" spans="1:2" hidden="1">
      <c r="A1346">
        <v>92420</v>
      </c>
    </row>
    <row r="1347" spans="1:2" ht="20">
      <c r="A1347">
        <v>694782</v>
      </c>
      <c r="B1347" s="13" t="b">
        <f>IF(ISERROR(VLOOKUP(A1347,$C$2:$C$11, 1, FALSE)),FALSE,TRUE )</f>
        <v>0</v>
      </c>
    </row>
    <row r="1348" spans="1:2" hidden="1">
      <c r="A1348">
        <v>986438</v>
      </c>
    </row>
    <row r="1349" spans="1:2" hidden="1">
      <c r="A1349">
        <v>694782</v>
      </c>
    </row>
    <row r="1350" spans="1:2" hidden="1">
      <c r="A1350">
        <v>92420</v>
      </c>
    </row>
    <row r="1351" spans="1:2" ht="20">
      <c r="A1351">
        <v>2311111</v>
      </c>
      <c r="B1351" s="13" t="b">
        <f>IF(ISERROR(VLOOKUP(A1351,$C$2:$C$11, 1, FALSE)),FALSE,TRUE )</f>
        <v>0</v>
      </c>
    </row>
    <row r="1352" spans="1:2" hidden="1">
      <c r="A1352">
        <v>2311111</v>
      </c>
    </row>
    <row r="1353" spans="1:2" hidden="1">
      <c r="A1353">
        <v>694782</v>
      </c>
    </row>
    <row r="1354" spans="1:2" hidden="1">
      <c r="A1354">
        <v>2311111</v>
      </c>
    </row>
    <row r="1355" spans="1:2" hidden="1">
      <c r="A1355">
        <v>694782</v>
      </c>
    </row>
    <row r="1356" spans="1:2" hidden="1">
      <c r="A1356">
        <v>2311111</v>
      </c>
    </row>
    <row r="1357" spans="1:2" ht="20">
      <c r="A1357">
        <v>238876</v>
      </c>
      <c r="B1357" s="13" t="b">
        <f>IF(ISERROR(VLOOKUP(A1357,$C$2:$C$11, 1, FALSE)),FALSE,TRUE )</f>
        <v>0</v>
      </c>
    </row>
    <row r="1358" spans="1:2" hidden="1">
      <c r="A1358">
        <v>694782</v>
      </c>
    </row>
    <row r="1359" spans="1:2" hidden="1">
      <c r="A1359">
        <v>2311111</v>
      </c>
    </row>
    <row r="1360" spans="1:2" hidden="1">
      <c r="A1360">
        <v>2311111</v>
      </c>
    </row>
    <row r="1361" spans="1:1" hidden="1">
      <c r="A1361">
        <v>13315406</v>
      </c>
    </row>
    <row r="1362" spans="1:1" hidden="1">
      <c r="A1362">
        <v>694782</v>
      </c>
    </row>
    <row r="1363" spans="1:1" hidden="1">
      <c r="A1363">
        <v>238876</v>
      </c>
    </row>
    <row r="1364" spans="1:1" hidden="1">
      <c r="A1364">
        <v>2311111</v>
      </c>
    </row>
    <row r="1365" spans="1:1" hidden="1">
      <c r="A1365">
        <v>2311111</v>
      </c>
    </row>
    <row r="1366" spans="1:1" hidden="1">
      <c r="A1366">
        <v>238876</v>
      </c>
    </row>
    <row r="1367" spans="1:1" hidden="1">
      <c r="A1367">
        <v>2311111</v>
      </c>
    </row>
    <row r="1368" spans="1:1" hidden="1">
      <c r="A1368">
        <v>238876</v>
      </c>
    </row>
    <row r="1369" spans="1:1" hidden="1">
      <c r="A1369">
        <v>2311111</v>
      </c>
    </row>
    <row r="1370" spans="1:1" hidden="1">
      <c r="A1370">
        <v>238876</v>
      </c>
    </row>
    <row r="1371" spans="1:1" hidden="1">
      <c r="A1371">
        <v>2311111</v>
      </c>
    </row>
    <row r="1372" spans="1:1" hidden="1">
      <c r="A1372">
        <v>986438</v>
      </c>
    </row>
    <row r="1373" spans="1:1" hidden="1">
      <c r="A1373">
        <v>2311111</v>
      </c>
    </row>
    <row r="1374" spans="1:1" hidden="1">
      <c r="A1374">
        <v>986438</v>
      </c>
    </row>
    <row r="1375" spans="1:1" hidden="1"/>
    <row r="1376" spans="1:1" hidden="1">
      <c r="A1376">
        <v>2311111</v>
      </c>
    </row>
    <row r="1377" spans="1:2" ht="20">
      <c r="A1377">
        <v>1572627</v>
      </c>
      <c r="B1377" s="13" t="b">
        <f>IF(ISERROR(VLOOKUP(A1377,$C$2:$C$11, 1, FALSE)),FALSE,TRUE )</f>
        <v>0</v>
      </c>
    </row>
    <row r="1378" spans="1:2" hidden="1">
      <c r="A1378">
        <v>170265</v>
      </c>
    </row>
    <row r="1379" spans="1:2" hidden="1">
      <c r="A1379">
        <v>170265</v>
      </c>
    </row>
    <row r="1380" spans="1:2" hidden="1">
      <c r="A1380">
        <v>5252362</v>
      </c>
    </row>
    <row r="1381" spans="1:2" hidden="1">
      <c r="A1381">
        <v>1572627</v>
      </c>
    </row>
    <row r="1382" spans="1:2" hidden="1">
      <c r="A1382">
        <v>170265</v>
      </c>
    </row>
    <row r="1383" spans="1:2" hidden="1">
      <c r="A1383">
        <v>1572627</v>
      </c>
    </row>
    <row r="1384" spans="1:2" hidden="1">
      <c r="A1384">
        <v>170265</v>
      </c>
    </row>
    <row r="1385" spans="1:2" hidden="1">
      <c r="A1385">
        <v>1572627</v>
      </c>
    </row>
    <row r="1386" spans="1:2" hidden="1">
      <c r="A1386">
        <v>1572627</v>
      </c>
    </row>
    <row r="1387" spans="1:2" hidden="1">
      <c r="A1387">
        <v>1572627</v>
      </c>
    </row>
    <row r="1388" spans="1:2" hidden="1">
      <c r="A1388">
        <v>608303</v>
      </c>
    </row>
    <row r="1389" spans="1:2" hidden="1">
      <c r="A1389">
        <v>986438</v>
      </c>
    </row>
    <row r="1390" spans="1:2" hidden="1"/>
    <row r="1391" spans="1:2" hidden="1">
      <c r="A1391">
        <v>4714748</v>
      </c>
    </row>
    <row r="1392" spans="1:2" ht="20">
      <c r="A1392">
        <v>3501033</v>
      </c>
      <c r="B1392" s="13" t="b">
        <f>IF(ISERROR(VLOOKUP(A1392,$C$2:$C$11, 1, FALSE)),FALSE,TRUE )</f>
        <v>0</v>
      </c>
    </row>
    <row r="1393" spans="1:2" hidden="1">
      <c r="A1393">
        <v>170265</v>
      </c>
    </row>
    <row r="1394" spans="1:2" hidden="1">
      <c r="A1394">
        <v>1728037</v>
      </c>
    </row>
    <row r="1395" spans="1:2" hidden="1">
      <c r="A1395">
        <v>46296</v>
      </c>
    </row>
    <row r="1396" spans="1:2" hidden="1">
      <c r="A1396">
        <v>170265</v>
      </c>
    </row>
    <row r="1397" spans="1:2" hidden="1">
      <c r="A1397">
        <v>170265</v>
      </c>
    </row>
    <row r="1398" spans="1:2" hidden="1">
      <c r="A1398">
        <v>4692272</v>
      </c>
    </row>
    <row r="1399" spans="1:2" hidden="1">
      <c r="A1399">
        <v>170265</v>
      </c>
    </row>
    <row r="1400" spans="1:2" hidden="1"/>
    <row r="1401" spans="1:2" hidden="1">
      <c r="A1401">
        <v>986438</v>
      </c>
    </row>
    <row r="1402" spans="1:2" ht="20">
      <c r="A1402">
        <v>2173174</v>
      </c>
      <c r="B1402" s="13" t="b">
        <f>IF(ISERROR(VLOOKUP(A1402,$C$2:$C$11, 1, FALSE)),FALSE,TRUE )</f>
        <v>0</v>
      </c>
    </row>
    <row r="1403" spans="1:2" hidden="1">
      <c r="A1403">
        <v>671238</v>
      </c>
    </row>
    <row r="1404" spans="1:2" hidden="1"/>
    <row r="1405" spans="1:2" ht="20">
      <c r="A1405">
        <v>16267789</v>
      </c>
      <c r="B1405" s="13" t="b">
        <f>IF(ISERROR(VLOOKUP(A1405,$C$2:$C$11, 1, FALSE)),FALSE,TRUE )</f>
        <v>0</v>
      </c>
    </row>
    <row r="1406" spans="1:2" hidden="1"/>
    <row r="1407" spans="1:2" hidden="1">
      <c r="A1407">
        <v>170265</v>
      </c>
    </row>
    <row r="1408" spans="1:2" hidden="1">
      <c r="A1408">
        <v>4714748</v>
      </c>
    </row>
    <row r="1409" spans="1:2" hidden="1"/>
    <row r="1410" spans="1:2" hidden="1"/>
    <row r="1411" spans="1:2" hidden="1">
      <c r="A1411">
        <v>38491</v>
      </c>
    </row>
    <row r="1412" spans="1:2" hidden="1">
      <c r="A1412">
        <v>170265</v>
      </c>
    </row>
    <row r="1413" spans="1:2" ht="20">
      <c r="A1413">
        <v>387325</v>
      </c>
      <c r="B1413" s="13" t="b">
        <f>IF(ISERROR(VLOOKUP(A1413,$C$2:$C$11, 1, FALSE)),FALSE,TRUE )</f>
        <v>0</v>
      </c>
    </row>
    <row r="1414" spans="1:2" hidden="1">
      <c r="A1414">
        <v>38491</v>
      </c>
    </row>
    <row r="1415" spans="1:2" ht="20">
      <c r="A1415">
        <v>16120690</v>
      </c>
      <c r="B1415" s="13" t="b">
        <f>IF(ISERROR(VLOOKUP(A1415,$C$2:$C$11, 1, FALSE)),FALSE,TRUE )</f>
        <v>0</v>
      </c>
    </row>
    <row r="1416" spans="1:2" hidden="1">
      <c r="A1416">
        <v>170265</v>
      </c>
    </row>
    <row r="1417" spans="1:2" hidden="1">
      <c r="A1417">
        <v>986438</v>
      </c>
    </row>
    <row r="1418" spans="1:2" hidden="1">
      <c r="A1418">
        <v>38491</v>
      </c>
    </row>
    <row r="1419" spans="1:2" hidden="1">
      <c r="A1419">
        <v>16120690</v>
      </c>
    </row>
    <row r="1420" spans="1:2" hidden="1">
      <c r="A1420">
        <v>170265</v>
      </c>
    </row>
    <row r="1421" spans="1:2" hidden="1">
      <c r="A1421">
        <v>16120690</v>
      </c>
    </row>
    <row r="1422" spans="1:2" hidden="1">
      <c r="A1422">
        <v>38491</v>
      </c>
    </row>
    <row r="1423" spans="1:2" hidden="1">
      <c r="A1423">
        <v>23151</v>
      </c>
    </row>
    <row r="1424" spans="1:2" hidden="1"/>
    <row r="1425" spans="1:2" hidden="1">
      <c r="A1425">
        <v>1033730</v>
      </c>
    </row>
    <row r="1426" spans="1:2" hidden="1">
      <c r="A1426">
        <v>986438</v>
      </c>
    </row>
    <row r="1427" spans="1:2" hidden="1">
      <c r="A1427">
        <v>1033730</v>
      </c>
    </row>
    <row r="1428" spans="1:2" hidden="1">
      <c r="A1428">
        <v>38491</v>
      </c>
    </row>
    <row r="1429" spans="1:2" hidden="1">
      <c r="A1429">
        <v>46296</v>
      </c>
    </row>
    <row r="1430" spans="1:2" hidden="1">
      <c r="A1430">
        <v>7691552</v>
      </c>
    </row>
    <row r="1431" spans="1:2" hidden="1">
      <c r="A1431">
        <v>986438</v>
      </c>
    </row>
    <row r="1432" spans="1:2" ht="20">
      <c r="A1432">
        <v>3652901</v>
      </c>
      <c r="B1432" s="13" t="b">
        <f>IF(ISERROR(VLOOKUP(A1432,$C$2:$C$11, 1, FALSE)),FALSE,TRUE )</f>
        <v>0</v>
      </c>
    </row>
    <row r="1433" spans="1:2" hidden="1">
      <c r="A1433">
        <v>13315406</v>
      </c>
    </row>
    <row r="1434" spans="1:2" hidden="1">
      <c r="A1434">
        <v>3652901</v>
      </c>
    </row>
    <row r="1435" spans="1:2" hidden="1">
      <c r="A1435">
        <v>986438</v>
      </c>
    </row>
    <row r="1436" spans="1:2" hidden="1">
      <c r="A1436">
        <v>1033730</v>
      </c>
    </row>
    <row r="1437" spans="1:2" hidden="1">
      <c r="A1437">
        <v>7691552</v>
      </c>
    </row>
    <row r="1438" spans="1:2" hidden="1">
      <c r="A1438">
        <v>170265</v>
      </c>
    </row>
    <row r="1439" spans="1:2" hidden="1">
      <c r="A1439">
        <v>170265</v>
      </c>
    </row>
    <row r="1440" spans="1:2" hidden="1"/>
    <row r="1441" spans="1:2" hidden="1"/>
    <row r="1442" spans="1:2" hidden="1">
      <c r="A1442">
        <v>170265</v>
      </c>
    </row>
    <row r="1443" spans="1:2" hidden="1">
      <c r="A1443">
        <v>170265</v>
      </c>
    </row>
    <row r="1444" spans="1:2" hidden="1">
      <c r="A1444">
        <v>170265</v>
      </c>
    </row>
    <row r="1445" spans="1:2" hidden="1">
      <c r="A1445">
        <v>5252362</v>
      </c>
    </row>
    <row r="1446" spans="1:2" hidden="1">
      <c r="A1446">
        <v>170265</v>
      </c>
    </row>
    <row r="1447" spans="1:2" hidden="1">
      <c r="A1447">
        <v>986438</v>
      </c>
    </row>
    <row r="1448" spans="1:2" hidden="1">
      <c r="A1448">
        <v>5252362</v>
      </c>
    </row>
    <row r="1449" spans="1:2" hidden="1"/>
    <row r="1450" spans="1:2" hidden="1"/>
    <row r="1451" spans="1:2" hidden="1">
      <c r="A1451">
        <v>5252362</v>
      </c>
    </row>
    <row r="1452" spans="1:2" ht="20">
      <c r="A1452">
        <v>150670</v>
      </c>
      <c r="B1452" s="13" t="b">
        <f>IF(ISERROR(VLOOKUP(A1452,$C$2:$C$11, 1, FALSE)),FALSE,TRUE )</f>
        <v>0</v>
      </c>
    </row>
    <row r="1453" spans="1:2" hidden="1">
      <c r="A1453">
        <v>5252362</v>
      </c>
    </row>
    <row r="1454" spans="1:2" hidden="1">
      <c r="A1454">
        <v>4692272</v>
      </c>
    </row>
    <row r="1455" spans="1:2" hidden="1">
      <c r="A1455">
        <v>150670</v>
      </c>
    </row>
    <row r="1456" spans="1:2" hidden="1">
      <c r="A1456">
        <v>5252362</v>
      </c>
    </row>
    <row r="1457" spans="1:1" hidden="1">
      <c r="A1457">
        <v>150670</v>
      </c>
    </row>
    <row r="1458" spans="1:1" hidden="1">
      <c r="A1458">
        <v>986438</v>
      </c>
    </row>
    <row r="1459" spans="1:1" hidden="1">
      <c r="A1459">
        <v>13315406</v>
      </c>
    </row>
    <row r="1460" spans="1:1" hidden="1">
      <c r="A1460">
        <v>986438</v>
      </c>
    </row>
    <row r="1461" spans="1:1" hidden="1">
      <c r="A1461">
        <v>150670</v>
      </c>
    </row>
    <row r="1462" spans="1:1" hidden="1">
      <c r="A1462">
        <v>170265</v>
      </c>
    </row>
    <row r="1463" spans="1:1" hidden="1">
      <c r="A1463">
        <v>150670</v>
      </c>
    </row>
    <row r="1464" spans="1:1" hidden="1">
      <c r="A1464">
        <v>150670</v>
      </c>
    </row>
    <row r="1465" spans="1:1" hidden="1">
      <c r="A1465">
        <v>5252362</v>
      </c>
    </row>
    <row r="1466" spans="1:1" hidden="1">
      <c r="A1466">
        <v>150670</v>
      </c>
    </row>
    <row r="1467" spans="1:1" hidden="1">
      <c r="A1467">
        <v>5252362</v>
      </c>
    </row>
    <row r="1468" spans="1:1" hidden="1">
      <c r="A1468">
        <v>150670</v>
      </c>
    </row>
    <row r="1469" spans="1:1" hidden="1"/>
    <row r="1470" spans="1:1" hidden="1">
      <c r="A1470">
        <v>5252362</v>
      </c>
    </row>
    <row r="1471" spans="1:1" hidden="1">
      <c r="A1471">
        <v>13315406</v>
      </c>
    </row>
    <row r="1472" spans="1:1" hidden="1">
      <c r="A1472">
        <v>4692258</v>
      </c>
    </row>
    <row r="1473" spans="1:2" ht="20">
      <c r="A1473">
        <v>1056637</v>
      </c>
      <c r="B1473" s="13" t="b">
        <f>IF(ISERROR(VLOOKUP(A1473,$C$2:$C$11, 1, FALSE)),FALSE,TRUE )</f>
        <v>0</v>
      </c>
    </row>
    <row r="1474" spans="1:2" hidden="1">
      <c r="A1474">
        <v>5252362</v>
      </c>
    </row>
    <row r="1475" spans="1:2" hidden="1">
      <c r="A1475">
        <v>4692258</v>
      </c>
    </row>
    <row r="1476" spans="1:2" ht="20">
      <c r="A1476">
        <v>4126222</v>
      </c>
      <c r="B1476" s="13" t="b">
        <f>IF(ISERROR(VLOOKUP(A1476,$C$2:$C$11, 1, FALSE)),FALSE,TRUE )</f>
        <v>0</v>
      </c>
    </row>
    <row r="1477" spans="1:2" hidden="1">
      <c r="A1477">
        <v>13315406</v>
      </c>
    </row>
    <row r="1478" spans="1:2" hidden="1">
      <c r="A1478">
        <v>986438</v>
      </c>
    </row>
    <row r="1479" spans="1:2" hidden="1"/>
    <row r="1480" spans="1:2" hidden="1">
      <c r="A1480">
        <v>13315406</v>
      </c>
    </row>
    <row r="1481" spans="1:2" hidden="1">
      <c r="A1481">
        <v>13315406</v>
      </c>
    </row>
    <row r="1482" spans="1:2" hidden="1"/>
    <row r="1483" spans="1:2" hidden="1">
      <c r="A1483">
        <v>13315406</v>
      </c>
    </row>
    <row r="1484" spans="1:2" hidden="1"/>
    <row r="1485" spans="1:2" hidden="1"/>
    <row r="1486" spans="1:2" hidden="1"/>
    <row r="1487" spans="1:2" hidden="1"/>
    <row r="1488" spans="1:2" hidden="1">
      <c r="A1488">
        <v>327651</v>
      </c>
    </row>
    <row r="1489" spans="1:2" hidden="1">
      <c r="A1489">
        <v>170265</v>
      </c>
    </row>
    <row r="1490" spans="1:2" hidden="1"/>
    <row r="1491" spans="1:2" hidden="1">
      <c r="A1491">
        <v>170265</v>
      </c>
    </row>
    <row r="1492" spans="1:2" hidden="1">
      <c r="A1492">
        <v>13315406</v>
      </c>
    </row>
    <row r="1493" spans="1:2" hidden="1">
      <c r="A1493">
        <v>986438</v>
      </c>
    </row>
    <row r="1494" spans="1:2" hidden="1">
      <c r="A1494">
        <v>6901294</v>
      </c>
    </row>
    <row r="1495" spans="1:2" hidden="1">
      <c r="A1495">
        <v>170265</v>
      </c>
    </row>
    <row r="1496" spans="1:2" hidden="1">
      <c r="A1496">
        <v>986438</v>
      </c>
    </row>
    <row r="1497" spans="1:2" ht="20">
      <c r="A1497">
        <v>25924080</v>
      </c>
      <c r="B1497" s="13" t="b">
        <f>IF(ISERROR(VLOOKUP(A1497,$C$2:$C$11, 1, FALSE)),FALSE,TRUE )</f>
        <v>0</v>
      </c>
    </row>
    <row r="1498" spans="1:2" hidden="1"/>
    <row r="1499" spans="1:2" hidden="1">
      <c r="A1499">
        <v>13315406</v>
      </c>
    </row>
    <row r="1500" spans="1:2" hidden="1">
      <c r="A1500">
        <v>986438</v>
      </c>
    </row>
    <row r="1501" spans="1:2" hidden="1">
      <c r="A1501">
        <v>671238</v>
      </c>
    </row>
    <row r="1502" spans="1:2" hidden="1">
      <c r="A1502">
        <v>986438</v>
      </c>
    </row>
    <row r="1503" spans="1:2" hidden="1"/>
    <row r="1504" spans="1:2" hidden="1">
      <c r="A1504">
        <v>170265</v>
      </c>
    </row>
    <row r="1505" spans="1:2" hidden="1">
      <c r="A1505">
        <v>986438</v>
      </c>
    </row>
    <row r="1506" spans="1:2" hidden="1">
      <c r="A1506">
        <v>671238</v>
      </c>
    </row>
    <row r="1507" spans="1:2" ht="20">
      <c r="A1507">
        <v>134428</v>
      </c>
      <c r="B1507" s="13" t="b">
        <f>IF(ISERROR(VLOOKUP(A1507,$C$2:$C$11, 1, FALSE)),FALSE,TRUE )</f>
        <v>0</v>
      </c>
    </row>
    <row r="1508" spans="1:2" hidden="1">
      <c r="A1508">
        <v>13315406</v>
      </c>
    </row>
    <row r="1509" spans="1:2" hidden="1">
      <c r="A1509">
        <v>134428</v>
      </c>
    </row>
    <row r="1510" spans="1:2" hidden="1">
      <c r="A1510">
        <v>13315406</v>
      </c>
    </row>
    <row r="1511" spans="1:2" hidden="1"/>
    <row r="1512" spans="1:2" hidden="1">
      <c r="A1512">
        <v>170265</v>
      </c>
    </row>
    <row r="1513" spans="1:2" hidden="1">
      <c r="A1513">
        <v>7691552</v>
      </c>
    </row>
    <row r="1514" spans="1:2" hidden="1">
      <c r="A1514">
        <v>13315406</v>
      </c>
    </row>
    <row r="1515" spans="1:2" hidden="1">
      <c r="A1515">
        <v>170265</v>
      </c>
    </row>
    <row r="1516" spans="1:2" hidden="1">
      <c r="A1516">
        <v>13315406</v>
      </c>
    </row>
    <row r="1517" spans="1:2" hidden="1">
      <c r="A1517">
        <v>11824025</v>
      </c>
    </row>
    <row r="1518" spans="1:2" hidden="1">
      <c r="A1518">
        <v>13315406</v>
      </c>
    </row>
    <row r="1519" spans="1:2" hidden="1"/>
    <row r="1520" spans="1:2" hidden="1"/>
    <row r="1521" spans="1:1" hidden="1">
      <c r="A1521">
        <v>170265</v>
      </c>
    </row>
    <row r="1522" spans="1:1" hidden="1">
      <c r="A1522">
        <v>4692272</v>
      </c>
    </row>
    <row r="1523" spans="1:1" hidden="1">
      <c r="A1523">
        <v>671238</v>
      </c>
    </row>
    <row r="1524" spans="1:1" hidden="1"/>
    <row r="1525" spans="1:1" hidden="1">
      <c r="A1525">
        <v>170265</v>
      </c>
    </row>
    <row r="1526" spans="1:1" hidden="1"/>
    <row r="1527" spans="1:1" hidden="1"/>
    <row r="1528" spans="1:1" hidden="1">
      <c r="A1528">
        <v>170265</v>
      </c>
    </row>
    <row r="1529" spans="1:1" hidden="1"/>
    <row r="1530" spans="1:1" hidden="1">
      <c r="A1530">
        <v>13315406</v>
      </c>
    </row>
    <row r="1531" spans="1:1" hidden="1"/>
    <row r="1532" spans="1:1" hidden="1"/>
    <row r="1533" spans="1:1" hidden="1">
      <c r="A1533">
        <v>170265</v>
      </c>
    </row>
    <row r="1534" spans="1:1" hidden="1">
      <c r="A1534">
        <v>671238</v>
      </c>
    </row>
    <row r="1535" spans="1:1" hidden="1">
      <c r="A1535">
        <v>986438</v>
      </c>
    </row>
    <row r="1536" spans="1:1" hidden="1">
      <c r="A1536">
        <v>170265</v>
      </c>
    </row>
    <row r="1537" spans="1:1" hidden="1">
      <c r="A1537">
        <v>170265</v>
      </c>
    </row>
    <row r="1538" spans="1:1" hidden="1">
      <c r="A1538">
        <v>4692272</v>
      </c>
    </row>
    <row r="1539" spans="1:1" hidden="1"/>
    <row r="1540" spans="1:1" hidden="1">
      <c r="A1540">
        <v>170265</v>
      </c>
    </row>
    <row r="1541" spans="1:1" hidden="1">
      <c r="A1541">
        <v>13315406</v>
      </c>
    </row>
    <row r="1542" spans="1:1" hidden="1">
      <c r="A1542">
        <v>170265</v>
      </c>
    </row>
    <row r="1543" spans="1:1" hidden="1">
      <c r="A1543">
        <v>1944680</v>
      </c>
    </row>
    <row r="1544" spans="1:1" hidden="1">
      <c r="A1544">
        <v>170265</v>
      </c>
    </row>
    <row r="1545" spans="1:1" hidden="1">
      <c r="A1545">
        <v>13315406</v>
      </c>
    </row>
    <row r="1546" spans="1:1" hidden="1">
      <c r="A1546">
        <v>1944680</v>
      </c>
    </row>
    <row r="1547" spans="1:1" hidden="1"/>
    <row r="1548" spans="1:1" hidden="1">
      <c r="A1548">
        <v>170265</v>
      </c>
    </row>
    <row r="1549" spans="1:1" hidden="1">
      <c r="A1549">
        <v>986438</v>
      </c>
    </row>
    <row r="1550" spans="1:1" hidden="1">
      <c r="A1550">
        <v>5718022</v>
      </c>
    </row>
    <row r="1551" spans="1:1" hidden="1">
      <c r="A1551">
        <v>5718022</v>
      </c>
    </row>
    <row r="1552" spans="1:1" hidden="1">
      <c r="A1552">
        <v>170265</v>
      </c>
    </row>
    <row r="1553" spans="1:1" hidden="1">
      <c r="A1553">
        <v>5718022</v>
      </c>
    </row>
    <row r="1554" spans="1:1" hidden="1">
      <c r="A1554">
        <v>5718022</v>
      </c>
    </row>
    <row r="1555" spans="1:1" hidden="1"/>
    <row r="1556" spans="1:1" hidden="1">
      <c r="A1556">
        <v>13315406</v>
      </c>
    </row>
    <row r="1557" spans="1:1" hidden="1"/>
    <row r="1558" spans="1:1" hidden="1">
      <c r="A1558">
        <v>3344792</v>
      </c>
    </row>
    <row r="1559" spans="1:1" hidden="1">
      <c r="A1559">
        <v>21245789</v>
      </c>
    </row>
    <row r="1560" spans="1:1" hidden="1">
      <c r="A1560">
        <v>3344792</v>
      </c>
    </row>
    <row r="1561" spans="1:1" hidden="1">
      <c r="A1561">
        <v>3344792</v>
      </c>
    </row>
    <row r="1562" spans="1:1" hidden="1">
      <c r="A1562">
        <v>21245789</v>
      </c>
    </row>
    <row r="1563" spans="1:1" hidden="1"/>
    <row r="1564" spans="1:1" hidden="1">
      <c r="A1564">
        <v>671238</v>
      </c>
    </row>
    <row r="1565" spans="1:1" hidden="1">
      <c r="A1565">
        <v>170265</v>
      </c>
    </row>
    <row r="1566" spans="1:1" hidden="1">
      <c r="A1566">
        <v>4692272</v>
      </c>
    </row>
    <row r="1567" spans="1:1" hidden="1">
      <c r="A1567">
        <v>7691552</v>
      </c>
    </row>
    <row r="1568" spans="1:1" hidden="1">
      <c r="A1568">
        <v>170265</v>
      </c>
    </row>
    <row r="1569" spans="1:2" ht="20">
      <c r="A1569">
        <v>2270364</v>
      </c>
      <c r="B1569" s="13" t="b">
        <f>IF(ISERROR(VLOOKUP(A1569,$C$2:$C$11, 1, FALSE)),FALSE,TRUE )</f>
        <v>0</v>
      </c>
    </row>
    <row r="1570" spans="1:2" hidden="1">
      <c r="A1570">
        <v>671238</v>
      </c>
    </row>
    <row r="1571" spans="1:2" hidden="1">
      <c r="A1571">
        <v>2270364</v>
      </c>
    </row>
    <row r="1572" spans="1:2" hidden="1"/>
    <row r="1573" spans="1:2" hidden="1">
      <c r="A1573">
        <v>170265</v>
      </c>
    </row>
    <row r="1574" spans="1:2" hidden="1">
      <c r="A1574">
        <v>986438</v>
      </c>
    </row>
    <row r="1575" spans="1:2" hidden="1">
      <c r="A1575">
        <v>4692272</v>
      </c>
    </row>
    <row r="1576" spans="1:2" hidden="1">
      <c r="A1576">
        <v>170265</v>
      </c>
    </row>
    <row r="1577" spans="1:2" hidden="1">
      <c r="A1577">
        <v>986438</v>
      </c>
    </row>
    <row r="1578" spans="1:2" hidden="1"/>
    <row r="1579" spans="1:2" hidden="1">
      <c r="A1579">
        <v>170265</v>
      </c>
    </row>
    <row r="1580" spans="1:2" hidden="1"/>
    <row r="1581" spans="1:2" hidden="1">
      <c r="A1581">
        <v>170265</v>
      </c>
    </row>
    <row r="1582" spans="1:2" hidden="1">
      <c r="A1582">
        <v>170265</v>
      </c>
    </row>
    <row r="1583" spans="1:2" hidden="1">
      <c r="A1583">
        <v>4692272</v>
      </c>
    </row>
    <row r="1584" spans="1:2" hidden="1">
      <c r="A1584">
        <v>170265</v>
      </c>
    </row>
    <row r="1585" spans="1:2" hidden="1">
      <c r="A1585">
        <v>13315406</v>
      </c>
    </row>
    <row r="1586" spans="1:2" hidden="1">
      <c r="A1586">
        <v>170265</v>
      </c>
    </row>
    <row r="1587" spans="1:2" hidden="1">
      <c r="A1587">
        <v>170265</v>
      </c>
    </row>
    <row r="1588" spans="1:2" hidden="1">
      <c r="A1588">
        <v>13315406</v>
      </c>
    </row>
    <row r="1589" spans="1:2" hidden="1">
      <c r="A1589">
        <v>4692272</v>
      </c>
    </row>
    <row r="1590" spans="1:2" hidden="1">
      <c r="A1590">
        <v>986438</v>
      </c>
    </row>
    <row r="1591" spans="1:2" hidden="1">
      <c r="A1591">
        <v>170265</v>
      </c>
    </row>
    <row r="1592" spans="1:2" hidden="1">
      <c r="A1592">
        <v>13315406</v>
      </c>
    </row>
    <row r="1593" spans="1:2" hidden="1">
      <c r="A1593">
        <v>170265</v>
      </c>
    </row>
    <row r="1594" spans="1:2" hidden="1"/>
    <row r="1595" spans="1:2" hidden="1">
      <c r="A1595">
        <v>170265</v>
      </c>
    </row>
    <row r="1596" spans="1:2" ht="20">
      <c r="A1596">
        <v>3837</v>
      </c>
      <c r="B1596" s="13" t="b">
        <f>IF(ISERROR(VLOOKUP(A1596,$C$2:$C$11, 1, FALSE)),FALSE,TRUE )</f>
        <v>0</v>
      </c>
    </row>
    <row r="1597" spans="1:2" hidden="1">
      <c r="A1597">
        <v>7691552</v>
      </c>
    </row>
    <row r="1598" spans="1:2" hidden="1">
      <c r="A1598">
        <v>6901294</v>
      </c>
    </row>
    <row r="1599" spans="1:2" hidden="1">
      <c r="A1599">
        <v>46296</v>
      </c>
    </row>
    <row r="1600" spans="1:2" hidden="1">
      <c r="A1600">
        <v>170265</v>
      </c>
    </row>
    <row r="1601" spans="1:2" hidden="1">
      <c r="A1601">
        <v>1033730</v>
      </c>
    </row>
    <row r="1602" spans="1:2" hidden="1">
      <c r="A1602">
        <v>5750656</v>
      </c>
    </row>
    <row r="1603" spans="1:2" ht="20">
      <c r="A1603">
        <v>3028308</v>
      </c>
      <c r="B1603" s="13" t="b">
        <f>IF(ISERROR(VLOOKUP(A1603,$C$2:$C$11, 1, FALSE)),FALSE,TRUE )</f>
        <v>0</v>
      </c>
    </row>
    <row r="1604" spans="1:2" hidden="1">
      <c r="A1604">
        <v>3028308</v>
      </c>
    </row>
    <row r="1605" spans="1:2" hidden="1"/>
    <row r="1606" spans="1:2" hidden="1">
      <c r="A1606">
        <v>170265</v>
      </c>
    </row>
    <row r="1607" spans="1:2" hidden="1">
      <c r="A1607">
        <v>170265</v>
      </c>
    </row>
    <row r="1608" spans="1:2" hidden="1">
      <c r="A1608">
        <v>170265</v>
      </c>
    </row>
    <row r="1609" spans="1:2" hidden="1">
      <c r="A1609">
        <v>170265</v>
      </c>
    </row>
    <row r="1610" spans="1:2" hidden="1">
      <c r="A1610">
        <v>170265</v>
      </c>
    </row>
    <row r="1611" spans="1:2" hidden="1">
      <c r="A1611">
        <v>671238</v>
      </c>
    </row>
    <row r="1612" spans="1:2" hidden="1">
      <c r="A1612">
        <v>170265</v>
      </c>
    </row>
    <row r="1613" spans="1:2" hidden="1">
      <c r="A1613">
        <v>13315406</v>
      </c>
    </row>
    <row r="1614" spans="1:2" hidden="1">
      <c r="A1614">
        <v>170265</v>
      </c>
    </row>
    <row r="1615" spans="1:2" hidden="1">
      <c r="A1615">
        <v>13315406</v>
      </c>
    </row>
    <row r="1616" spans="1:2" hidden="1">
      <c r="A1616">
        <v>671238</v>
      </c>
    </row>
    <row r="1617" spans="1:1" hidden="1">
      <c r="A1617">
        <v>671238</v>
      </c>
    </row>
    <row r="1618" spans="1:1" hidden="1">
      <c r="A1618">
        <v>671238</v>
      </c>
    </row>
    <row r="1619" spans="1:1" hidden="1">
      <c r="A1619">
        <v>170265</v>
      </c>
    </row>
    <row r="1620" spans="1:1" hidden="1">
      <c r="A1620">
        <v>671238</v>
      </c>
    </row>
    <row r="1621" spans="1:1" hidden="1"/>
    <row r="1622" spans="1:1" hidden="1">
      <c r="A1622">
        <v>13315406</v>
      </c>
    </row>
    <row r="1623" spans="1:1" hidden="1">
      <c r="A1623">
        <v>170265</v>
      </c>
    </row>
    <row r="1624" spans="1:1" hidden="1">
      <c r="A1624">
        <v>170265</v>
      </c>
    </row>
    <row r="1625" spans="1:1" hidden="1"/>
    <row r="1626" spans="1:1" hidden="1">
      <c r="A1626">
        <v>671238</v>
      </c>
    </row>
    <row r="1627" spans="1:1" hidden="1">
      <c r="A1627">
        <v>170265</v>
      </c>
    </row>
    <row r="1628" spans="1:1" hidden="1">
      <c r="A1628">
        <v>170265</v>
      </c>
    </row>
    <row r="1629" spans="1:1" hidden="1"/>
    <row r="1630" spans="1:1" hidden="1">
      <c r="A1630">
        <v>658047</v>
      </c>
    </row>
    <row r="1631" spans="1:1" hidden="1">
      <c r="A1631">
        <v>170265</v>
      </c>
    </row>
    <row r="1632" spans="1:1" hidden="1">
      <c r="A1632">
        <v>658047</v>
      </c>
    </row>
    <row r="1633" spans="1:1" hidden="1"/>
    <row r="1634" spans="1:1" hidden="1">
      <c r="A1634">
        <v>170265</v>
      </c>
    </row>
    <row r="1635" spans="1:1" hidden="1">
      <c r="A1635">
        <v>11330577</v>
      </c>
    </row>
    <row r="1636" spans="1:1" hidden="1">
      <c r="A1636">
        <v>4714748</v>
      </c>
    </row>
    <row r="1637" spans="1:1" hidden="1"/>
    <row r="1638" spans="1:1" hidden="1">
      <c r="A1638">
        <v>4692272</v>
      </c>
    </row>
    <row r="1639" spans="1:1" hidden="1">
      <c r="A1639">
        <v>671238</v>
      </c>
    </row>
    <row r="1640" spans="1:1" hidden="1">
      <c r="A1640">
        <v>1728037</v>
      </c>
    </row>
    <row r="1641" spans="1:1" hidden="1">
      <c r="A1641">
        <v>671238</v>
      </c>
    </row>
    <row r="1642" spans="1:1" hidden="1">
      <c r="A1642">
        <v>5252362</v>
      </c>
    </row>
    <row r="1643" spans="1:1" hidden="1">
      <c r="A1643">
        <v>671238</v>
      </c>
    </row>
    <row r="1644" spans="1:1" hidden="1">
      <c r="A1644">
        <v>1728037</v>
      </c>
    </row>
    <row r="1645" spans="1:1" hidden="1">
      <c r="A1645">
        <v>671238</v>
      </c>
    </row>
    <row r="1646" spans="1:1" hidden="1"/>
    <row r="1647" spans="1:1" hidden="1">
      <c r="A1647">
        <v>4692272</v>
      </c>
    </row>
    <row r="1648" spans="1:1" hidden="1">
      <c r="A1648">
        <v>170265</v>
      </c>
    </row>
    <row r="1649" spans="1:2" hidden="1">
      <c r="A1649">
        <v>4692258</v>
      </c>
    </row>
    <row r="1650" spans="1:2" hidden="1">
      <c r="A1650">
        <v>4692272</v>
      </c>
    </row>
    <row r="1651" spans="1:2" hidden="1">
      <c r="A1651">
        <v>170265</v>
      </c>
    </row>
    <row r="1652" spans="1:2" hidden="1">
      <c r="A1652">
        <v>1728037</v>
      </c>
    </row>
    <row r="1653" spans="1:2" hidden="1">
      <c r="A1653">
        <v>1728037</v>
      </c>
    </row>
    <row r="1654" spans="1:2" ht="20">
      <c r="A1654">
        <v>1186084</v>
      </c>
      <c r="B1654" s="13" t="b">
        <f>IF(ISERROR(VLOOKUP(A1654,$C$2:$C$11, 1, FALSE)),FALSE,TRUE )</f>
        <v>0</v>
      </c>
    </row>
    <row r="1655" spans="1:2" hidden="1">
      <c r="A1655">
        <v>4714748</v>
      </c>
    </row>
    <row r="1656" spans="1:2" hidden="1">
      <c r="A1656">
        <v>1186084</v>
      </c>
    </row>
    <row r="1657" spans="1:2" hidden="1">
      <c r="A1657">
        <v>986438</v>
      </c>
    </row>
    <row r="1658" spans="1:2" hidden="1">
      <c r="A1658">
        <v>1728037</v>
      </c>
    </row>
    <row r="1659" spans="1:2" hidden="1">
      <c r="A1659">
        <v>1728037</v>
      </c>
    </row>
    <row r="1660" spans="1:2" hidden="1">
      <c r="A1660">
        <v>1186084</v>
      </c>
    </row>
    <row r="1661" spans="1:2" hidden="1">
      <c r="A1661">
        <v>170265</v>
      </c>
    </row>
    <row r="1662" spans="1:2" hidden="1">
      <c r="A1662">
        <v>1186084</v>
      </c>
    </row>
    <row r="1663" spans="1:2" hidden="1"/>
    <row r="1664" spans="1:2" hidden="1">
      <c r="A1664">
        <v>398765</v>
      </c>
    </row>
    <row r="1665" spans="1:2" hidden="1"/>
    <row r="1666" spans="1:2" ht="20">
      <c r="A1666">
        <v>26493779</v>
      </c>
      <c r="B1666" s="13" t="b">
        <f>IF(ISERROR(VLOOKUP(A1666,$C$2:$C$11, 1, FALSE)),FALSE,TRUE )</f>
        <v>0</v>
      </c>
    </row>
    <row r="1667" spans="1:2" hidden="1"/>
    <row r="1668" spans="1:2" hidden="1">
      <c r="A1668">
        <v>671238</v>
      </c>
    </row>
    <row r="1669" spans="1:2" ht="20">
      <c r="A1669">
        <v>34682</v>
      </c>
      <c r="B1669" s="13" t="b">
        <f>IF(ISERROR(VLOOKUP(A1669,$C$2:$C$11, 1, FALSE)),FALSE,TRUE )</f>
        <v>0</v>
      </c>
    </row>
    <row r="1670" spans="1:2" hidden="1">
      <c r="A1670">
        <v>170265</v>
      </c>
    </row>
    <row r="1671" spans="1:2" hidden="1">
      <c r="A1671">
        <v>7320889</v>
      </c>
    </row>
    <row r="1672" spans="1:2" hidden="1">
      <c r="A1672">
        <v>170265</v>
      </c>
    </row>
    <row r="1673" spans="1:2" ht="20">
      <c r="A1673">
        <v>482854</v>
      </c>
      <c r="B1673" s="13" t="b">
        <f t="shared" ref="B1673:B1675" si="23">IF(ISERROR(VLOOKUP(A1673,$C$2:$C$11, 1, FALSE)),FALSE,TRUE )</f>
        <v>0</v>
      </c>
    </row>
    <row r="1674" spans="1:2" ht="20">
      <c r="A1674">
        <v>17980665</v>
      </c>
      <c r="B1674" s="13" t="b">
        <f t="shared" si="23"/>
        <v>0</v>
      </c>
    </row>
    <row r="1675" spans="1:2" ht="20">
      <c r="A1675">
        <v>2337910</v>
      </c>
      <c r="B1675" s="13" t="b">
        <f t="shared" si="23"/>
        <v>0</v>
      </c>
    </row>
    <row r="1676" spans="1:2" hidden="1">
      <c r="A1676">
        <v>153391</v>
      </c>
    </row>
    <row r="1677" spans="1:2" hidden="1">
      <c r="A1677">
        <v>2337910</v>
      </c>
    </row>
    <row r="1678" spans="1:2" ht="20">
      <c r="A1678">
        <v>973543</v>
      </c>
      <c r="B1678" s="13" t="b">
        <f>IF(ISERROR(VLOOKUP(A1678,$C$2:$C$11, 1, FALSE)),FALSE,TRUE )</f>
        <v>0</v>
      </c>
    </row>
    <row r="1679" spans="1:2" hidden="1">
      <c r="A1679">
        <v>4692272</v>
      </c>
    </row>
    <row r="1680" spans="1:2" hidden="1">
      <c r="A1680">
        <v>1033730</v>
      </c>
    </row>
    <row r="1681" spans="1:1" hidden="1">
      <c r="A1681">
        <v>4692272</v>
      </c>
    </row>
    <row r="1682" spans="1:1" hidden="1">
      <c r="A1682">
        <v>986438</v>
      </c>
    </row>
    <row r="1683" spans="1:1" hidden="1">
      <c r="A1683">
        <v>4692272</v>
      </c>
    </row>
    <row r="1684" spans="1:1" hidden="1">
      <c r="A1684">
        <v>986438</v>
      </c>
    </row>
    <row r="1685" spans="1:1" hidden="1">
      <c r="A1685">
        <v>2337910</v>
      </c>
    </row>
    <row r="1686" spans="1:1" hidden="1">
      <c r="A1686">
        <v>4692272</v>
      </c>
    </row>
    <row r="1687" spans="1:1" hidden="1">
      <c r="A1687">
        <v>986438</v>
      </c>
    </row>
    <row r="1688" spans="1:1" hidden="1">
      <c r="A1688">
        <v>153391</v>
      </c>
    </row>
    <row r="1689" spans="1:1" hidden="1">
      <c r="A1689">
        <v>153391</v>
      </c>
    </row>
    <row r="1690" spans="1:1" hidden="1">
      <c r="A1690">
        <v>2337910</v>
      </c>
    </row>
    <row r="1691" spans="1:1" hidden="1">
      <c r="A1691">
        <v>671238</v>
      </c>
    </row>
    <row r="1692" spans="1:1" hidden="1">
      <c r="A1692">
        <v>4692272</v>
      </c>
    </row>
    <row r="1693" spans="1:1" hidden="1">
      <c r="A1693">
        <v>153391</v>
      </c>
    </row>
    <row r="1694" spans="1:1" hidden="1">
      <c r="A1694">
        <v>153391</v>
      </c>
    </row>
    <row r="1695" spans="1:1" hidden="1">
      <c r="A1695">
        <v>13315406</v>
      </c>
    </row>
    <row r="1696" spans="1:1" hidden="1">
      <c r="A1696">
        <v>153391</v>
      </c>
    </row>
    <row r="1697" spans="1:1" hidden="1">
      <c r="A1697">
        <v>13315406</v>
      </c>
    </row>
    <row r="1698" spans="1:1" hidden="1">
      <c r="A1698">
        <v>153391</v>
      </c>
    </row>
    <row r="1699" spans="1:1" hidden="1">
      <c r="A1699">
        <v>7691552</v>
      </c>
    </row>
    <row r="1700" spans="1:1" hidden="1">
      <c r="A1700">
        <v>7691552</v>
      </c>
    </row>
    <row r="1701" spans="1:1" hidden="1"/>
    <row r="1702" spans="1:1" hidden="1"/>
    <row r="1703" spans="1:1" hidden="1">
      <c r="A1703">
        <v>170265</v>
      </c>
    </row>
    <row r="1704" spans="1:1" hidden="1">
      <c r="A1704">
        <v>327651</v>
      </c>
    </row>
    <row r="1705" spans="1:1" hidden="1"/>
    <row r="1706" spans="1:1" hidden="1">
      <c r="A1706">
        <v>11330577</v>
      </c>
    </row>
    <row r="1707" spans="1:1" hidden="1">
      <c r="A1707">
        <v>170265</v>
      </c>
    </row>
    <row r="1708" spans="1:1" hidden="1">
      <c r="A1708">
        <v>170265</v>
      </c>
    </row>
    <row r="1709" spans="1:1" hidden="1">
      <c r="A1709">
        <v>11330577</v>
      </c>
    </row>
    <row r="1710" spans="1:1" hidden="1"/>
    <row r="1711" spans="1:1" hidden="1">
      <c r="A1711">
        <v>170265</v>
      </c>
    </row>
    <row r="1712" spans="1:1" hidden="1"/>
    <row r="1713" spans="1:2" hidden="1"/>
    <row r="1714" spans="1:2" hidden="1">
      <c r="A1714">
        <v>170265</v>
      </c>
    </row>
    <row r="1715" spans="1:2" hidden="1">
      <c r="A1715">
        <v>170265</v>
      </c>
    </row>
    <row r="1716" spans="1:2" hidden="1">
      <c r="A1716">
        <v>986438</v>
      </c>
    </row>
    <row r="1717" spans="1:2" ht="20">
      <c r="A1717">
        <v>6061514</v>
      </c>
      <c r="B1717" s="13" t="b">
        <f>IF(ISERROR(VLOOKUP(A1717,$C$2:$C$11, 1, FALSE)),FALSE,TRUE )</f>
        <v>0</v>
      </c>
    </row>
    <row r="1718" spans="1:2" hidden="1">
      <c r="A1718">
        <v>13315406</v>
      </c>
    </row>
    <row r="1719" spans="1:2" hidden="1">
      <c r="A1719">
        <v>6061514</v>
      </c>
    </row>
    <row r="1720" spans="1:2" hidden="1">
      <c r="A1720">
        <v>13315406</v>
      </c>
    </row>
    <row r="1721" spans="1:2" hidden="1">
      <c r="A1721">
        <v>6061514</v>
      </c>
    </row>
    <row r="1722" spans="1:2" hidden="1">
      <c r="A1722">
        <v>170265</v>
      </c>
    </row>
    <row r="1723" spans="1:2" hidden="1">
      <c r="A1723">
        <v>6061514</v>
      </c>
    </row>
    <row r="1724" spans="1:2" hidden="1">
      <c r="A1724">
        <v>13315406</v>
      </c>
    </row>
    <row r="1725" spans="1:2" hidden="1">
      <c r="A1725">
        <v>170265</v>
      </c>
    </row>
    <row r="1726" spans="1:2" hidden="1">
      <c r="A1726">
        <v>170265</v>
      </c>
    </row>
    <row r="1727" spans="1:2" hidden="1">
      <c r="A1727">
        <v>986438</v>
      </c>
    </row>
    <row r="1728" spans="1:2" hidden="1">
      <c r="A1728">
        <v>4692272</v>
      </c>
    </row>
    <row r="1729" spans="1:1" hidden="1">
      <c r="A1729">
        <v>986438</v>
      </c>
    </row>
    <row r="1730" spans="1:1" hidden="1">
      <c r="A1730">
        <v>4692272</v>
      </c>
    </row>
    <row r="1731" spans="1:1" hidden="1">
      <c r="A1731">
        <v>170265</v>
      </c>
    </row>
    <row r="1732" spans="1:1" hidden="1">
      <c r="A1732">
        <v>13315406</v>
      </c>
    </row>
    <row r="1733" spans="1:1" hidden="1">
      <c r="A1733">
        <v>170265</v>
      </c>
    </row>
    <row r="1734" spans="1:1" hidden="1">
      <c r="A1734">
        <v>6061514</v>
      </c>
    </row>
    <row r="1735" spans="1:1" hidden="1">
      <c r="A1735">
        <v>986438</v>
      </c>
    </row>
    <row r="1736" spans="1:1" hidden="1">
      <c r="A1736">
        <v>6061514</v>
      </c>
    </row>
    <row r="1737" spans="1:1" hidden="1">
      <c r="A1737">
        <v>170265</v>
      </c>
    </row>
    <row r="1738" spans="1:1" hidden="1">
      <c r="A1738">
        <v>170265</v>
      </c>
    </row>
    <row r="1739" spans="1:1" hidden="1">
      <c r="A1739">
        <v>986438</v>
      </c>
    </row>
    <row r="1740" spans="1:1" hidden="1">
      <c r="A1740">
        <v>1728037</v>
      </c>
    </row>
    <row r="1741" spans="1:1" hidden="1"/>
    <row r="1742" spans="1:1" hidden="1">
      <c r="A1742">
        <v>986438</v>
      </c>
    </row>
    <row r="1743" spans="1:1" hidden="1">
      <c r="A1743">
        <v>170265</v>
      </c>
    </row>
    <row r="1744" spans="1:1" hidden="1">
      <c r="A1744">
        <v>170265</v>
      </c>
    </row>
    <row r="1745" spans="1:2" hidden="1"/>
    <row r="1746" spans="1:2" hidden="1">
      <c r="A1746">
        <v>7320889</v>
      </c>
    </row>
    <row r="1747" spans="1:2" ht="20">
      <c r="A1747">
        <v>1135515</v>
      </c>
      <c r="B1747" s="13" t="b">
        <f>IF(ISERROR(VLOOKUP(A1747,$C$2:$C$11, 1, FALSE)),FALSE,TRUE )</f>
        <v>0</v>
      </c>
    </row>
    <row r="1748" spans="1:2" hidden="1">
      <c r="A1748">
        <v>11649720</v>
      </c>
    </row>
    <row r="1749" spans="1:2" hidden="1">
      <c r="A1749">
        <v>7320889</v>
      </c>
    </row>
    <row r="1750" spans="1:2" hidden="1">
      <c r="A1750">
        <v>1135515</v>
      </c>
    </row>
    <row r="1751" spans="1:2" hidden="1">
      <c r="A1751">
        <v>1135515</v>
      </c>
    </row>
    <row r="1752" spans="1:2" hidden="1">
      <c r="A1752">
        <v>4692258</v>
      </c>
    </row>
    <row r="1753" spans="1:2" hidden="1">
      <c r="A1753">
        <v>1135515</v>
      </c>
    </row>
    <row r="1754" spans="1:2" hidden="1">
      <c r="A1754">
        <v>4692258</v>
      </c>
    </row>
    <row r="1755" spans="1:2" hidden="1">
      <c r="A1755">
        <v>1135515</v>
      </c>
    </row>
    <row r="1756" spans="1:2" hidden="1">
      <c r="A1756">
        <v>6901294</v>
      </c>
    </row>
    <row r="1757" spans="1:2" hidden="1">
      <c r="A1757">
        <v>1135515</v>
      </c>
    </row>
    <row r="1758" spans="1:2" hidden="1">
      <c r="A1758">
        <v>4692258</v>
      </c>
    </row>
    <row r="1759" spans="1:2" hidden="1">
      <c r="A1759">
        <v>1135515</v>
      </c>
    </row>
    <row r="1760" spans="1:2" hidden="1">
      <c r="A1760">
        <v>5718022</v>
      </c>
    </row>
    <row r="1761" spans="1:2" hidden="1">
      <c r="A1761">
        <v>1135515</v>
      </c>
    </row>
    <row r="1762" spans="1:2" hidden="1">
      <c r="A1762">
        <v>4692258</v>
      </c>
    </row>
    <row r="1763" spans="1:2" hidden="1">
      <c r="A1763">
        <v>7691552</v>
      </c>
    </row>
    <row r="1764" spans="1:2" hidden="1">
      <c r="A1764">
        <v>1135515</v>
      </c>
    </row>
    <row r="1765" spans="1:2" hidden="1">
      <c r="A1765">
        <v>1135515</v>
      </c>
    </row>
    <row r="1766" spans="1:2" hidden="1">
      <c r="A1766">
        <v>4692258</v>
      </c>
    </row>
    <row r="1767" spans="1:2" hidden="1">
      <c r="A1767">
        <v>4692258</v>
      </c>
    </row>
    <row r="1768" spans="1:2" hidden="1">
      <c r="A1768">
        <v>4692272</v>
      </c>
    </row>
    <row r="1769" spans="1:2" hidden="1">
      <c r="A1769">
        <v>1135515</v>
      </c>
    </row>
    <row r="1770" spans="1:2" hidden="1">
      <c r="A1770">
        <v>4692258</v>
      </c>
    </row>
    <row r="1771" spans="1:2" hidden="1">
      <c r="A1771">
        <v>4692258</v>
      </c>
    </row>
    <row r="1772" spans="1:2" ht="20">
      <c r="A1772">
        <v>5252519</v>
      </c>
      <c r="B1772" s="13" t="b">
        <f>IF(ISERROR(VLOOKUP(A1772,$C$2:$C$11, 1, FALSE)),FALSE,TRUE )</f>
        <v>0</v>
      </c>
    </row>
    <row r="1773" spans="1:2" hidden="1">
      <c r="A1773">
        <v>1135515</v>
      </c>
    </row>
    <row r="1774" spans="1:2" hidden="1">
      <c r="A1774">
        <v>170265</v>
      </c>
    </row>
    <row r="1775" spans="1:2" hidden="1">
      <c r="A1775">
        <v>1135515</v>
      </c>
    </row>
    <row r="1776" spans="1:2" ht="20">
      <c r="A1776">
        <v>6650031</v>
      </c>
      <c r="B1776" s="13" t="b">
        <f>IF(ISERROR(VLOOKUP(A1776,$C$2:$C$11, 1, FALSE)),FALSE,TRUE )</f>
        <v>0</v>
      </c>
    </row>
    <row r="1777" spans="1:1" hidden="1">
      <c r="A1777">
        <v>1135515</v>
      </c>
    </row>
    <row r="1778" spans="1:1" hidden="1">
      <c r="A1778">
        <v>7320889</v>
      </c>
    </row>
    <row r="1779" spans="1:1" hidden="1">
      <c r="A1779">
        <v>11649720</v>
      </c>
    </row>
    <row r="1780" spans="1:1" hidden="1">
      <c r="A1780">
        <v>1135515</v>
      </c>
    </row>
    <row r="1781" spans="1:1" hidden="1">
      <c r="A1781">
        <v>11649720</v>
      </c>
    </row>
    <row r="1782" spans="1:1" hidden="1">
      <c r="A1782">
        <v>1135515</v>
      </c>
    </row>
    <row r="1783" spans="1:1" hidden="1">
      <c r="A1783">
        <v>11649720</v>
      </c>
    </row>
    <row r="1784" spans="1:1" hidden="1">
      <c r="A1784">
        <v>4692258</v>
      </c>
    </row>
    <row r="1785" spans="1:1" hidden="1">
      <c r="A1785">
        <v>11649720</v>
      </c>
    </row>
    <row r="1786" spans="1:1" hidden="1">
      <c r="A1786">
        <v>4692258</v>
      </c>
    </row>
    <row r="1787" spans="1:1" hidden="1">
      <c r="A1787">
        <v>7320889</v>
      </c>
    </row>
    <row r="1788" spans="1:1" hidden="1">
      <c r="A1788">
        <v>11649720</v>
      </c>
    </row>
    <row r="1789" spans="1:1" hidden="1">
      <c r="A1789">
        <v>11649720</v>
      </c>
    </row>
    <row r="1790" spans="1:1" hidden="1">
      <c r="A1790">
        <v>7320889</v>
      </c>
    </row>
    <row r="1791" spans="1:1" hidden="1">
      <c r="A1791">
        <v>11649720</v>
      </c>
    </row>
    <row r="1792" spans="1:1" hidden="1">
      <c r="A1792">
        <v>671238</v>
      </c>
    </row>
    <row r="1793" spans="1:2" hidden="1">
      <c r="A1793">
        <v>11649720</v>
      </c>
    </row>
    <row r="1794" spans="1:2" hidden="1">
      <c r="A1794">
        <v>7320889</v>
      </c>
    </row>
    <row r="1795" spans="1:2" hidden="1">
      <c r="A1795">
        <v>170265</v>
      </c>
    </row>
    <row r="1796" spans="1:2" hidden="1">
      <c r="A1796">
        <v>170265</v>
      </c>
    </row>
    <row r="1797" spans="1:2" hidden="1"/>
    <row r="1798" spans="1:2" hidden="1">
      <c r="A1798">
        <v>11330577</v>
      </c>
    </row>
    <row r="1799" spans="1:2" hidden="1">
      <c r="A1799">
        <v>170265</v>
      </c>
    </row>
    <row r="1800" spans="1:2" hidden="1">
      <c r="A1800">
        <v>170265</v>
      </c>
    </row>
    <row r="1801" spans="1:2" hidden="1">
      <c r="A1801">
        <v>13315406</v>
      </c>
    </row>
    <row r="1802" spans="1:2" ht="20">
      <c r="A1802">
        <v>9863263</v>
      </c>
      <c r="B1802" s="13" t="b">
        <f>IF(ISERROR(VLOOKUP(A1802,$C$2:$C$11, 1, FALSE)),FALSE,TRUE )</f>
        <v>0</v>
      </c>
    </row>
    <row r="1803" spans="1:2" hidden="1">
      <c r="A1803">
        <v>170265</v>
      </c>
    </row>
    <row r="1804" spans="1:2" hidden="1">
      <c r="A1804">
        <v>170265</v>
      </c>
    </row>
    <row r="1805" spans="1:2" hidden="1">
      <c r="A1805">
        <v>13315406</v>
      </c>
    </row>
    <row r="1806" spans="1:2" ht="20">
      <c r="A1806">
        <v>15228016</v>
      </c>
      <c r="B1806" s="13" t="b">
        <f>IF(ISERROR(VLOOKUP(A1806,$C$2:$C$11, 1, FALSE)),FALSE,TRUE )</f>
        <v>0</v>
      </c>
    </row>
    <row r="1807" spans="1:2" hidden="1">
      <c r="A1807">
        <v>13315406</v>
      </c>
    </row>
    <row r="1808" spans="1:2" hidden="1">
      <c r="A1808">
        <v>15228016</v>
      </c>
    </row>
    <row r="1809" spans="1:2" hidden="1">
      <c r="A1809">
        <v>13315406</v>
      </c>
    </row>
    <row r="1810" spans="1:2" ht="20">
      <c r="A1810">
        <v>321139</v>
      </c>
      <c r="B1810" s="13" t="b">
        <f>IF(ISERROR(VLOOKUP(A1810,$C$2:$C$11, 1, FALSE)),FALSE,TRUE )</f>
        <v>0</v>
      </c>
    </row>
    <row r="1811" spans="1:2" hidden="1">
      <c r="A1811">
        <v>13315406</v>
      </c>
    </row>
    <row r="1812" spans="1:2" hidden="1"/>
    <row r="1813" spans="1:2" hidden="1"/>
    <row r="1814" spans="1:2" hidden="1"/>
    <row r="1815" spans="1:2" hidden="1">
      <c r="A1815">
        <v>170265</v>
      </c>
    </row>
    <row r="1816" spans="1:2" ht="20">
      <c r="A1816">
        <v>8741132</v>
      </c>
      <c r="B1816" s="13" t="b">
        <f>IF(ISERROR(VLOOKUP(A1816,$C$2:$C$11, 1, FALSE)),FALSE,TRUE )</f>
        <v>0</v>
      </c>
    </row>
    <row r="1817" spans="1:2" hidden="1">
      <c r="A1817">
        <v>170265</v>
      </c>
    </row>
    <row r="1818" spans="1:2" hidden="1">
      <c r="A1818">
        <v>8741132</v>
      </c>
    </row>
    <row r="1819" spans="1:2" ht="20">
      <c r="A1819">
        <v>990840</v>
      </c>
      <c r="B1819" s="13" t="b">
        <f>IF(ISERROR(VLOOKUP(A1819,$C$2:$C$11, 1, FALSE)),FALSE,TRUE )</f>
        <v>0</v>
      </c>
    </row>
    <row r="1820" spans="1:2" hidden="1">
      <c r="A1820">
        <v>6650031</v>
      </c>
    </row>
    <row r="1821" spans="1:2" hidden="1">
      <c r="A1821">
        <v>990840</v>
      </c>
    </row>
    <row r="1822" spans="1:2" hidden="1">
      <c r="A1822">
        <v>990840</v>
      </c>
    </row>
    <row r="1823" spans="1:2" hidden="1">
      <c r="A1823">
        <v>8741132</v>
      </c>
    </row>
    <row r="1824" spans="1:2" hidden="1"/>
    <row r="1825" spans="1:2" hidden="1">
      <c r="A1825">
        <v>13315406</v>
      </c>
    </row>
    <row r="1826" spans="1:2" hidden="1">
      <c r="A1826">
        <v>13617914</v>
      </c>
    </row>
    <row r="1827" spans="1:2" hidden="1">
      <c r="A1827">
        <v>13617914</v>
      </c>
    </row>
    <row r="1828" spans="1:2" hidden="1">
      <c r="A1828">
        <v>13315406</v>
      </c>
    </row>
    <row r="1829" spans="1:2" hidden="1">
      <c r="A1829">
        <v>13617914</v>
      </c>
    </row>
    <row r="1830" spans="1:2" hidden="1">
      <c r="A1830">
        <v>13617914</v>
      </c>
    </row>
    <row r="1831" spans="1:2" hidden="1"/>
    <row r="1832" spans="1:2" hidden="1">
      <c r="A1832">
        <v>13315406</v>
      </c>
    </row>
    <row r="1833" spans="1:2" ht="20">
      <c r="A1833">
        <v>335486</v>
      </c>
      <c r="B1833" s="13" t="b">
        <f>IF(ISERROR(VLOOKUP(A1833,$C$2:$C$11, 1, FALSE)),FALSE,TRUE )</f>
        <v>0</v>
      </c>
    </row>
    <row r="1834" spans="1:2" hidden="1"/>
    <row r="1835" spans="1:2" hidden="1">
      <c r="A1835">
        <v>13315406</v>
      </c>
    </row>
    <row r="1836" spans="1:2" hidden="1">
      <c r="A1836">
        <v>170265</v>
      </c>
    </row>
    <row r="1837" spans="1:2" hidden="1">
      <c r="A1837">
        <v>170265</v>
      </c>
    </row>
    <row r="1838" spans="1:2" hidden="1">
      <c r="A1838">
        <v>13315406</v>
      </c>
    </row>
    <row r="1839" spans="1:2" ht="20">
      <c r="A1839">
        <v>1436856</v>
      </c>
      <c r="B1839" s="13" t="b">
        <f>IF(ISERROR(VLOOKUP(A1839,$C$2:$C$11, 1, FALSE)),FALSE,TRUE )</f>
        <v>0</v>
      </c>
    </row>
    <row r="1840" spans="1:2" hidden="1">
      <c r="A1840">
        <v>170265</v>
      </c>
    </row>
    <row r="1841" spans="1:1" hidden="1">
      <c r="A1841">
        <v>1436856</v>
      </c>
    </row>
    <row r="1842" spans="1:1" hidden="1">
      <c r="A1842">
        <v>13315406</v>
      </c>
    </row>
    <row r="1843" spans="1:1" hidden="1">
      <c r="A1843">
        <v>1436856</v>
      </c>
    </row>
    <row r="1844" spans="1:1" hidden="1">
      <c r="A1844">
        <v>1436856</v>
      </c>
    </row>
    <row r="1845" spans="1:1" hidden="1"/>
    <row r="1846" spans="1:1" hidden="1">
      <c r="A1846">
        <v>986438</v>
      </c>
    </row>
    <row r="1847" spans="1:1" hidden="1">
      <c r="A1847">
        <v>170265</v>
      </c>
    </row>
    <row r="1848" spans="1:1" hidden="1">
      <c r="A1848">
        <v>4692272</v>
      </c>
    </row>
    <row r="1849" spans="1:1" hidden="1">
      <c r="A1849">
        <v>5718022</v>
      </c>
    </row>
    <row r="1850" spans="1:1" hidden="1">
      <c r="A1850">
        <v>170265</v>
      </c>
    </row>
    <row r="1851" spans="1:1" hidden="1">
      <c r="A1851">
        <v>170265</v>
      </c>
    </row>
    <row r="1852" spans="1:1" hidden="1">
      <c r="A1852">
        <v>9203402</v>
      </c>
    </row>
    <row r="1853" spans="1:1" hidden="1">
      <c r="A1853">
        <v>170265</v>
      </c>
    </row>
    <row r="1854" spans="1:1" hidden="1">
      <c r="A1854">
        <v>77741</v>
      </c>
    </row>
    <row r="1855" spans="1:1" hidden="1">
      <c r="A1855">
        <v>671238</v>
      </c>
    </row>
    <row r="1856" spans="1:1" hidden="1">
      <c r="A1856">
        <v>170265</v>
      </c>
    </row>
    <row r="1857" spans="1:2" hidden="1">
      <c r="A1857">
        <v>986438</v>
      </c>
    </row>
    <row r="1858" spans="1:2" hidden="1">
      <c r="A1858">
        <v>5252362</v>
      </c>
    </row>
    <row r="1859" spans="1:2" hidden="1">
      <c r="A1859">
        <v>986438</v>
      </c>
    </row>
    <row r="1860" spans="1:2" hidden="1">
      <c r="A1860">
        <v>170265</v>
      </c>
    </row>
    <row r="1861" spans="1:2" hidden="1">
      <c r="A1861">
        <v>986438</v>
      </c>
    </row>
    <row r="1862" spans="1:2" hidden="1">
      <c r="A1862">
        <v>986438</v>
      </c>
    </row>
    <row r="1863" spans="1:2" hidden="1">
      <c r="A1863">
        <v>170265</v>
      </c>
    </row>
    <row r="1864" spans="1:2" hidden="1">
      <c r="A1864">
        <v>170265</v>
      </c>
    </row>
    <row r="1865" spans="1:2" hidden="1">
      <c r="A1865">
        <v>170265</v>
      </c>
    </row>
    <row r="1866" spans="1:2" ht="20">
      <c r="A1866">
        <v>777218</v>
      </c>
      <c r="B1866" s="13" t="b">
        <f>IF(ISERROR(VLOOKUP(A1866,$C$2:$C$11, 1, FALSE)),FALSE,TRUE )</f>
        <v>0</v>
      </c>
    </row>
    <row r="1867" spans="1:2" hidden="1">
      <c r="A1867">
        <v>13315406</v>
      </c>
    </row>
    <row r="1868" spans="1:2" hidden="1">
      <c r="A1868">
        <v>170265</v>
      </c>
    </row>
    <row r="1869" spans="1:2" hidden="1">
      <c r="A1869">
        <v>2311111</v>
      </c>
    </row>
    <row r="1870" spans="1:2" hidden="1">
      <c r="A1870">
        <v>2311111</v>
      </c>
    </row>
    <row r="1871" spans="1:2" hidden="1">
      <c r="A1871">
        <v>170265</v>
      </c>
    </row>
    <row r="1872" spans="1:2" hidden="1">
      <c r="A1872">
        <v>170265</v>
      </c>
    </row>
    <row r="1873" spans="1:2" hidden="1">
      <c r="A1873">
        <v>170265</v>
      </c>
    </row>
    <row r="1874" spans="1:2" hidden="1">
      <c r="A1874">
        <v>170265</v>
      </c>
    </row>
    <row r="1875" spans="1:2" hidden="1">
      <c r="A1875">
        <v>5252362</v>
      </c>
    </row>
    <row r="1876" spans="1:2" hidden="1">
      <c r="A1876">
        <v>170265</v>
      </c>
    </row>
    <row r="1877" spans="1:2" ht="20">
      <c r="A1877">
        <v>1798358</v>
      </c>
      <c r="B1877" s="13" t="b">
        <f t="shared" ref="B1877:B1879" si="24">IF(ISERROR(VLOOKUP(A1877,$C$2:$C$11, 1, FALSE)),FALSE,TRUE )</f>
        <v>0</v>
      </c>
    </row>
    <row r="1878" spans="1:2" ht="20">
      <c r="A1878">
        <v>5509162</v>
      </c>
      <c r="B1878" s="13" t="b">
        <f t="shared" si="24"/>
        <v>0</v>
      </c>
    </row>
    <row r="1879" spans="1:2" ht="20">
      <c r="A1879">
        <v>7248917</v>
      </c>
      <c r="B1879" s="13" t="b">
        <f t="shared" si="24"/>
        <v>0</v>
      </c>
    </row>
    <row r="1880" spans="1:2" hidden="1"/>
    <row r="1881" spans="1:2" hidden="1">
      <c r="A1881">
        <v>170265</v>
      </c>
    </row>
    <row r="1882" spans="1:2" hidden="1">
      <c r="A1882">
        <v>986438</v>
      </c>
    </row>
    <row r="1883" spans="1:2" hidden="1">
      <c r="A1883">
        <v>986438</v>
      </c>
    </row>
    <row r="1884" spans="1:2" hidden="1">
      <c r="A1884">
        <v>4126222</v>
      </c>
    </row>
    <row r="1885" spans="1:2" hidden="1">
      <c r="A1885">
        <v>170265</v>
      </c>
    </row>
    <row r="1886" spans="1:2" hidden="1">
      <c r="A1886">
        <v>4692272</v>
      </c>
    </row>
    <row r="1887" spans="1:2" hidden="1">
      <c r="A1887">
        <v>170265</v>
      </c>
    </row>
    <row r="1888" spans="1:2" hidden="1">
      <c r="A1888">
        <v>986438</v>
      </c>
    </row>
    <row r="1889" spans="1:1" hidden="1"/>
    <row r="1890" spans="1:1" hidden="1">
      <c r="A1890">
        <v>170265</v>
      </c>
    </row>
    <row r="1891" spans="1:1" hidden="1">
      <c r="A1891">
        <v>986438</v>
      </c>
    </row>
    <row r="1892" spans="1:1" hidden="1">
      <c r="A1892">
        <v>170265</v>
      </c>
    </row>
    <row r="1893" spans="1:1" hidden="1">
      <c r="A1893">
        <v>986438</v>
      </c>
    </row>
    <row r="1894" spans="1:1" hidden="1">
      <c r="A1894">
        <v>986438</v>
      </c>
    </row>
    <row r="1895" spans="1:1" hidden="1">
      <c r="A1895">
        <v>170265</v>
      </c>
    </row>
    <row r="1896" spans="1:1" hidden="1">
      <c r="A1896">
        <v>986438</v>
      </c>
    </row>
    <row r="1897" spans="1:1" hidden="1">
      <c r="A1897">
        <v>170265</v>
      </c>
    </row>
    <row r="1898" spans="1:1" hidden="1"/>
    <row r="1899" spans="1:1" hidden="1">
      <c r="A1899">
        <v>4692272</v>
      </c>
    </row>
    <row r="1900" spans="1:1" hidden="1">
      <c r="A1900">
        <v>170265</v>
      </c>
    </row>
    <row r="1901" spans="1:1" hidden="1">
      <c r="A1901">
        <v>13315406</v>
      </c>
    </row>
    <row r="1902" spans="1:1" hidden="1">
      <c r="A1902">
        <v>170265</v>
      </c>
    </row>
    <row r="1903" spans="1:1" hidden="1">
      <c r="A1903">
        <v>11330577</v>
      </c>
    </row>
    <row r="1904" spans="1:1" hidden="1">
      <c r="A1904">
        <v>13315406</v>
      </c>
    </row>
    <row r="1905" spans="1:1" hidden="1">
      <c r="A1905">
        <v>170265</v>
      </c>
    </row>
    <row r="1906" spans="1:1" hidden="1"/>
    <row r="1907" spans="1:1" hidden="1">
      <c r="A1907">
        <v>170265</v>
      </c>
    </row>
    <row r="1908" spans="1:1" hidden="1">
      <c r="A1908">
        <v>13315406</v>
      </c>
    </row>
    <row r="1909" spans="1:1" hidden="1"/>
    <row r="1910" spans="1:1" hidden="1">
      <c r="A1910">
        <v>170265</v>
      </c>
    </row>
    <row r="1911" spans="1:1" hidden="1">
      <c r="A1911">
        <v>13315406</v>
      </c>
    </row>
    <row r="1912" spans="1:1" hidden="1">
      <c r="A1912">
        <v>4692272</v>
      </c>
    </row>
    <row r="1913" spans="1:1" hidden="1">
      <c r="A1913">
        <v>7691552</v>
      </c>
    </row>
    <row r="1914" spans="1:1" hidden="1">
      <c r="A1914">
        <v>13315406</v>
      </c>
    </row>
    <row r="1915" spans="1:1" hidden="1">
      <c r="A1915">
        <v>986438</v>
      </c>
    </row>
    <row r="1916" spans="1:1" hidden="1">
      <c r="A1916">
        <v>4692272</v>
      </c>
    </row>
    <row r="1917" spans="1:1" hidden="1">
      <c r="A1917">
        <v>986438</v>
      </c>
    </row>
    <row r="1918" spans="1:1" hidden="1">
      <c r="A1918">
        <v>4692272</v>
      </c>
    </row>
    <row r="1919" spans="1:1" hidden="1">
      <c r="A1919">
        <v>13315406</v>
      </c>
    </row>
    <row r="1920" spans="1:1" hidden="1">
      <c r="A1920">
        <v>986438</v>
      </c>
    </row>
    <row r="1921" spans="1:2" hidden="1"/>
    <row r="1922" spans="1:2" ht="20">
      <c r="A1922">
        <v>1135542</v>
      </c>
      <c r="B1922" s="13" t="b">
        <f>IF(ISERROR(VLOOKUP(A1922,$C$2:$C$11, 1, FALSE)),FALSE,TRUE )</f>
        <v>0</v>
      </c>
    </row>
    <row r="1923" spans="1:2" hidden="1">
      <c r="A1923">
        <v>1135542</v>
      </c>
    </row>
    <row r="1924" spans="1:2" hidden="1">
      <c r="A1924">
        <v>986438</v>
      </c>
    </row>
    <row r="1925" spans="1:2" hidden="1">
      <c r="A1925">
        <v>4692272</v>
      </c>
    </row>
    <row r="1926" spans="1:2" hidden="1">
      <c r="A1926">
        <v>986438</v>
      </c>
    </row>
    <row r="1927" spans="1:2" hidden="1">
      <c r="A1927">
        <v>1135542</v>
      </c>
    </row>
    <row r="1928" spans="1:2" hidden="1">
      <c r="A1928">
        <v>1135542</v>
      </c>
    </row>
    <row r="1929" spans="1:2" hidden="1">
      <c r="A1929">
        <v>1135542</v>
      </c>
    </row>
    <row r="1930" spans="1:2" hidden="1">
      <c r="A1930">
        <v>4714748</v>
      </c>
    </row>
    <row r="1931" spans="1:2" hidden="1">
      <c r="A1931">
        <v>7691552</v>
      </c>
    </row>
    <row r="1932" spans="1:2" hidden="1">
      <c r="A1932">
        <v>170265</v>
      </c>
    </row>
    <row r="1933" spans="1:2" hidden="1">
      <c r="A1933">
        <v>1135542</v>
      </c>
    </row>
    <row r="1934" spans="1:2" hidden="1"/>
    <row r="1935" spans="1:2" hidden="1">
      <c r="A1935">
        <v>170265</v>
      </c>
    </row>
    <row r="1936" spans="1:2" hidden="1">
      <c r="A1936">
        <v>986438</v>
      </c>
    </row>
    <row r="1937" spans="1:2" hidden="1">
      <c r="A1937">
        <v>170265</v>
      </c>
    </row>
    <row r="1938" spans="1:2" hidden="1">
      <c r="A1938">
        <v>986438</v>
      </c>
    </row>
    <row r="1939" spans="1:2" hidden="1"/>
    <row r="1940" spans="1:2" hidden="1">
      <c r="A1940">
        <v>170265</v>
      </c>
    </row>
    <row r="1941" spans="1:2" hidden="1">
      <c r="A1941">
        <v>13315406</v>
      </c>
    </row>
    <row r="1942" spans="1:2" hidden="1">
      <c r="A1942">
        <v>170265</v>
      </c>
    </row>
    <row r="1943" spans="1:2" hidden="1">
      <c r="A1943">
        <v>7894643</v>
      </c>
    </row>
    <row r="1944" spans="1:2" hidden="1">
      <c r="A1944">
        <v>13315406</v>
      </c>
    </row>
    <row r="1945" spans="1:2" ht="20">
      <c r="A1945">
        <v>151847</v>
      </c>
      <c r="B1945" s="13" t="b">
        <f>IF(ISERROR(VLOOKUP(A1945,$C$2:$C$11, 1, FALSE)),FALSE,TRUE )</f>
        <v>0</v>
      </c>
    </row>
    <row r="1946" spans="1:2" hidden="1">
      <c r="A1946">
        <v>170265</v>
      </c>
    </row>
    <row r="1947" spans="1:2" hidden="1">
      <c r="A1947">
        <v>671238</v>
      </c>
    </row>
    <row r="1948" spans="1:2" hidden="1">
      <c r="A1948">
        <v>13315406</v>
      </c>
    </row>
    <row r="1949" spans="1:2" hidden="1">
      <c r="A1949">
        <v>151847</v>
      </c>
    </row>
    <row r="1950" spans="1:2" hidden="1">
      <c r="A1950">
        <v>986438</v>
      </c>
    </row>
    <row r="1951" spans="1:2" hidden="1">
      <c r="A1951">
        <v>986438</v>
      </c>
    </row>
    <row r="1952" spans="1:2" hidden="1"/>
    <row r="1953" spans="1:2" hidden="1">
      <c r="A1953">
        <v>7320889</v>
      </c>
    </row>
    <row r="1954" spans="1:2" hidden="1">
      <c r="A1954">
        <v>671238</v>
      </c>
    </row>
    <row r="1955" spans="1:2" hidden="1">
      <c r="A1955">
        <v>7320889</v>
      </c>
    </row>
    <row r="1956" spans="1:2" hidden="1">
      <c r="A1956">
        <v>986438</v>
      </c>
    </row>
    <row r="1957" spans="1:2" ht="20">
      <c r="A1957">
        <v>23516445</v>
      </c>
      <c r="B1957" s="13" t="b">
        <f>IF(ISERROR(VLOOKUP(A1957,$C$2:$C$11, 1, FALSE)),FALSE,TRUE )</f>
        <v>0</v>
      </c>
    </row>
    <row r="1958" spans="1:2" hidden="1">
      <c r="A1958">
        <v>26493779</v>
      </c>
    </row>
    <row r="1959" spans="1:2" hidden="1">
      <c r="A1959">
        <v>986438</v>
      </c>
    </row>
    <row r="1960" spans="1:2" hidden="1">
      <c r="A1960">
        <v>26493779</v>
      </c>
    </row>
    <row r="1961" spans="1:2" hidden="1"/>
    <row r="1962" spans="1:2" hidden="1">
      <c r="A1962">
        <v>671238</v>
      </c>
    </row>
    <row r="1963" spans="1:2" hidden="1">
      <c r="A1963">
        <v>7320889</v>
      </c>
    </row>
    <row r="1964" spans="1:2" hidden="1">
      <c r="A1964">
        <v>11330577</v>
      </c>
    </row>
    <row r="1965" spans="1:2" hidden="1">
      <c r="A1965">
        <v>986438</v>
      </c>
    </row>
    <row r="1966" spans="1:2" hidden="1">
      <c r="A1966">
        <v>8753880</v>
      </c>
    </row>
    <row r="1967" spans="1:2" hidden="1">
      <c r="A1967">
        <v>986438</v>
      </c>
    </row>
    <row r="1968" spans="1:2" hidden="1">
      <c r="A1968">
        <v>7320889</v>
      </c>
    </row>
    <row r="1969" spans="1:2" hidden="1">
      <c r="A1969">
        <v>671238</v>
      </c>
    </row>
    <row r="1970" spans="1:2" hidden="1"/>
    <row r="1971" spans="1:2" hidden="1">
      <c r="A1971">
        <v>986438</v>
      </c>
    </row>
    <row r="1972" spans="1:2" hidden="1"/>
    <row r="1973" spans="1:2" hidden="1"/>
    <row r="1974" spans="1:2" hidden="1"/>
    <row r="1975" spans="1:2" hidden="1"/>
    <row r="1976" spans="1:2" ht="20">
      <c r="A1976">
        <v>1771847</v>
      </c>
      <c r="B1976" s="13" t="b">
        <f>IF(ISERROR(VLOOKUP(A1976,$C$2:$C$11, 1, FALSE)),FALSE,TRUE )</f>
        <v>0</v>
      </c>
    </row>
    <row r="1977" spans="1:2" hidden="1"/>
    <row r="1978" spans="1:2" hidden="1">
      <c r="A1978">
        <v>170265</v>
      </c>
    </row>
    <row r="1979" spans="1:2" ht="20">
      <c r="A1979">
        <v>19955799</v>
      </c>
      <c r="B1979" s="13" t="b">
        <f>IF(ISERROR(VLOOKUP(A1979,$C$2:$C$11, 1, FALSE)),FALSE,TRUE )</f>
        <v>0</v>
      </c>
    </row>
    <row r="1980" spans="1:2" hidden="1"/>
    <row r="1981" spans="1:2" hidden="1"/>
    <row r="1982" spans="1:2" hidden="1">
      <c r="A1982">
        <v>46296</v>
      </c>
    </row>
    <row r="1983" spans="1:2" hidden="1">
      <c r="A1983">
        <v>11330577</v>
      </c>
    </row>
    <row r="1984" spans="1:2" hidden="1">
      <c r="A1984">
        <v>46296</v>
      </c>
    </row>
    <row r="1985" spans="1:1" hidden="1">
      <c r="A1985">
        <v>11330577</v>
      </c>
    </row>
    <row r="1986" spans="1:1" hidden="1">
      <c r="A1986">
        <v>11330577</v>
      </c>
    </row>
    <row r="1987" spans="1:1" hidden="1">
      <c r="A1987">
        <v>11330577</v>
      </c>
    </row>
    <row r="1988" spans="1:1" hidden="1">
      <c r="A1988">
        <v>170265</v>
      </c>
    </row>
    <row r="1989" spans="1:1" hidden="1">
      <c r="A1989">
        <v>11330577</v>
      </c>
    </row>
    <row r="1990" spans="1:1" hidden="1"/>
    <row r="1991" spans="1:1" hidden="1">
      <c r="A1991">
        <v>4714748</v>
      </c>
    </row>
    <row r="1992" spans="1:1" hidden="1">
      <c r="A1992">
        <v>170265</v>
      </c>
    </row>
    <row r="1993" spans="1:1" hidden="1"/>
    <row r="1994" spans="1:1" hidden="1"/>
    <row r="1995" spans="1:1" hidden="1">
      <c r="A1995">
        <v>170265</v>
      </c>
    </row>
    <row r="1996" spans="1:1" hidden="1">
      <c r="A1996">
        <v>170265</v>
      </c>
    </row>
    <row r="1997" spans="1:1" hidden="1"/>
    <row r="1998" spans="1:1" hidden="1">
      <c r="A1998">
        <v>1417033</v>
      </c>
    </row>
    <row r="1999" spans="1:1" hidden="1">
      <c r="A1999">
        <v>170265</v>
      </c>
    </row>
    <row r="2000" spans="1:1" hidden="1">
      <c r="A2000">
        <v>1417033</v>
      </c>
    </row>
    <row r="2001" spans="1:2" hidden="1">
      <c r="A2001">
        <v>170265</v>
      </c>
    </row>
    <row r="2002" spans="1:2" hidden="1">
      <c r="A2002">
        <v>608303</v>
      </c>
    </row>
    <row r="2003" spans="1:2" hidden="1"/>
    <row r="2004" spans="1:2" hidden="1"/>
    <row r="2005" spans="1:2" hidden="1"/>
    <row r="2006" spans="1:2" hidden="1">
      <c r="A2006">
        <v>170265</v>
      </c>
    </row>
    <row r="2007" spans="1:2" hidden="1">
      <c r="A2007">
        <v>11330577</v>
      </c>
    </row>
    <row r="2008" spans="1:2" hidden="1">
      <c r="A2008">
        <v>170265</v>
      </c>
    </row>
    <row r="2009" spans="1:2" hidden="1">
      <c r="A2009">
        <v>2728945</v>
      </c>
    </row>
    <row r="2010" spans="1:2" hidden="1"/>
    <row r="2011" spans="1:2" hidden="1">
      <c r="A2011">
        <v>170265</v>
      </c>
    </row>
    <row r="2012" spans="1:2" ht="20">
      <c r="A2012">
        <v>663648</v>
      </c>
      <c r="B2012" s="13" t="b">
        <f>IF(ISERROR(VLOOKUP(A2012,$C$2:$C$11, 1, FALSE)),FALSE,TRUE )</f>
        <v>0</v>
      </c>
    </row>
    <row r="2013" spans="1:2" hidden="1">
      <c r="A2013">
        <v>170265</v>
      </c>
    </row>
    <row r="2014" spans="1:2" hidden="1">
      <c r="A2014">
        <v>663648</v>
      </c>
    </row>
    <row r="2015" spans="1:2" hidden="1">
      <c r="A2015">
        <v>170265</v>
      </c>
    </row>
    <row r="2016" spans="1:2" hidden="1">
      <c r="A2016">
        <v>170265</v>
      </c>
    </row>
    <row r="2017" spans="1:1" hidden="1">
      <c r="A2017">
        <v>170265</v>
      </c>
    </row>
    <row r="2018" spans="1:1" hidden="1">
      <c r="A2018">
        <v>663648</v>
      </c>
    </row>
    <row r="2019" spans="1:1" hidden="1">
      <c r="A2019">
        <v>663648</v>
      </c>
    </row>
    <row r="2020" spans="1:1" hidden="1">
      <c r="A2020">
        <v>663648</v>
      </c>
    </row>
    <row r="2021" spans="1:1" hidden="1">
      <c r="A2021">
        <v>7320889</v>
      </c>
    </row>
    <row r="2022" spans="1:1" hidden="1">
      <c r="A2022">
        <v>170265</v>
      </c>
    </row>
    <row r="2023" spans="1:1" hidden="1">
      <c r="A2023">
        <v>170265</v>
      </c>
    </row>
    <row r="2024" spans="1:1" hidden="1">
      <c r="A2024">
        <v>170265</v>
      </c>
    </row>
    <row r="2025" spans="1:1" hidden="1">
      <c r="A2025">
        <v>46296</v>
      </c>
    </row>
    <row r="2026" spans="1:1" hidden="1">
      <c r="A2026">
        <v>170265</v>
      </c>
    </row>
    <row r="2027" spans="1:1" hidden="1">
      <c r="A2027">
        <v>170265</v>
      </c>
    </row>
    <row r="2028" spans="1:1" hidden="1">
      <c r="A2028">
        <v>170265</v>
      </c>
    </row>
    <row r="2029" spans="1:1" hidden="1">
      <c r="A2029">
        <v>170265</v>
      </c>
    </row>
    <row r="2030" spans="1:1" hidden="1">
      <c r="A2030">
        <v>671238</v>
      </c>
    </row>
    <row r="2031" spans="1:1" hidden="1">
      <c r="A2031">
        <v>671238</v>
      </c>
    </row>
    <row r="2032" spans="1:1" hidden="1">
      <c r="A2032">
        <v>456407</v>
      </c>
    </row>
    <row r="2033" spans="1:2" hidden="1">
      <c r="A2033">
        <v>170265</v>
      </c>
    </row>
    <row r="2034" spans="1:2" hidden="1">
      <c r="A2034">
        <v>170265</v>
      </c>
    </row>
    <row r="2035" spans="1:2" ht="20">
      <c r="A2035">
        <v>550412</v>
      </c>
      <c r="B2035" s="13" t="b">
        <f>IF(ISERROR(VLOOKUP(A2035,$C$2:$C$11, 1, FALSE)),FALSE,TRUE )</f>
        <v>0</v>
      </c>
    </row>
    <row r="2036" spans="1:2" hidden="1">
      <c r="A2036">
        <v>170265</v>
      </c>
    </row>
    <row r="2037" spans="1:2" hidden="1">
      <c r="A2037">
        <v>170265</v>
      </c>
    </row>
    <row r="2038" spans="1:2" ht="20">
      <c r="A2038">
        <v>89541</v>
      </c>
      <c r="B2038" s="13" t="b">
        <f>IF(ISERROR(VLOOKUP(A2038,$C$2:$C$11, 1, FALSE)),FALSE,TRUE )</f>
        <v>0</v>
      </c>
    </row>
    <row r="2039" spans="1:2" hidden="1">
      <c r="A2039">
        <v>170265</v>
      </c>
    </row>
    <row r="2040" spans="1:2" hidden="1">
      <c r="A2040">
        <v>170265</v>
      </c>
    </row>
    <row r="2041" spans="1:2" hidden="1">
      <c r="A2041">
        <v>89541</v>
      </c>
    </row>
    <row r="2042" spans="1:2" hidden="1"/>
    <row r="2043" spans="1:2" hidden="1"/>
    <row r="2044" spans="1:2" hidden="1">
      <c r="A2044">
        <v>4692272</v>
      </c>
    </row>
    <row r="2045" spans="1:2" hidden="1">
      <c r="A2045">
        <v>7320889</v>
      </c>
    </row>
    <row r="2046" spans="1:2" hidden="1">
      <c r="A2046">
        <v>7320889</v>
      </c>
    </row>
    <row r="2047" spans="1:2" hidden="1">
      <c r="A2047">
        <v>4692272</v>
      </c>
    </row>
    <row r="2048" spans="1:2" hidden="1">
      <c r="A2048">
        <v>990840</v>
      </c>
    </row>
    <row r="2049" spans="1:2" hidden="1">
      <c r="A2049">
        <v>4692272</v>
      </c>
    </row>
    <row r="2050" spans="1:2" hidden="1">
      <c r="A2050">
        <v>7320889</v>
      </c>
    </row>
    <row r="2051" spans="1:2" hidden="1">
      <c r="A2051">
        <v>4692272</v>
      </c>
    </row>
    <row r="2052" spans="1:2" ht="20">
      <c r="A2052">
        <v>196849</v>
      </c>
      <c r="B2052" s="13" t="b">
        <f>IF(ISERROR(VLOOKUP(A2052,$C$2:$C$11, 1, FALSE)),FALSE,TRUE )</f>
        <v>0</v>
      </c>
    </row>
    <row r="2053" spans="1:2" hidden="1">
      <c r="A2053">
        <v>671238</v>
      </c>
    </row>
    <row r="2054" spans="1:2" hidden="1">
      <c r="A2054">
        <v>170265</v>
      </c>
    </row>
    <row r="2055" spans="1:2" hidden="1">
      <c r="A2055">
        <v>4692272</v>
      </c>
    </row>
    <row r="2056" spans="1:2" hidden="1">
      <c r="A2056">
        <v>671238</v>
      </c>
    </row>
    <row r="2057" spans="1:2" hidden="1"/>
    <row r="2058" spans="1:2" hidden="1"/>
    <row r="2059" spans="1:2" hidden="1">
      <c r="A2059">
        <v>11330577</v>
      </c>
    </row>
    <row r="2060" spans="1:2" hidden="1">
      <c r="A2060">
        <v>92420</v>
      </c>
    </row>
    <row r="2061" spans="1:2" hidden="1">
      <c r="A2061">
        <v>11330577</v>
      </c>
    </row>
    <row r="2062" spans="1:2" hidden="1">
      <c r="A2062">
        <v>170265</v>
      </c>
    </row>
    <row r="2063" spans="1:2" hidden="1"/>
    <row r="2064" spans="1:2" ht="20">
      <c r="A2064">
        <v>20356627</v>
      </c>
      <c r="B2064" s="13" t="b">
        <f>IF(ISERROR(VLOOKUP(A2064,$C$2:$C$11, 1, FALSE)),FALSE,TRUE )</f>
        <v>0</v>
      </c>
    </row>
    <row r="2065" spans="1:1" hidden="1">
      <c r="A2065">
        <v>20356627</v>
      </c>
    </row>
    <row r="2066" spans="1:1" hidden="1"/>
    <row r="2067" spans="1:1" hidden="1">
      <c r="A2067">
        <v>7320889</v>
      </c>
    </row>
    <row r="2068" spans="1:1" hidden="1">
      <c r="A2068">
        <v>11330577</v>
      </c>
    </row>
    <row r="2069" spans="1:1" hidden="1">
      <c r="A2069">
        <v>7320889</v>
      </c>
    </row>
    <row r="2070" spans="1:1" hidden="1">
      <c r="A2070">
        <v>13315406</v>
      </c>
    </row>
    <row r="2071" spans="1:1" hidden="1">
      <c r="A2071">
        <v>7320889</v>
      </c>
    </row>
    <row r="2072" spans="1:1" hidden="1">
      <c r="A2072">
        <v>13315406</v>
      </c>
    </row>
    <row r="2073" spans="1:1" hidden="1">
      <c r="A2073">
        <v>7320889</v>
      </c>
    </row>
    <row r="2074" spans="1:1" hidden="1">
      <c r="A2074">
        <v>986438</v>
      </c>
    </row>
    <row r="2075" spans="1:1" hidden="1">
      <c r="A2075">
        <v>11330577</v>
      </c>
    </row>
    <row r="2076" spans="1:1" hidden="1">
      <c r="A2076">
        <v>7320889</v>
      </c>
    </row>
    <row r="2077" spans="1:1" hidden="1">
      <c r="A2077">
        <v>7320889</v>
      </c>
    </row>
    <row r="2078" spans="1:1" hidden="1">
      <c r="A2078">
        <v>11330577</v>
      </c>
    </row>
    <row r="2079" spans="1:1" hidden="1">
      <c r="A2079">
        <v>46296</v>
      </c>
    </row>
    <row r="2080" spans="1:1" hidden="1">
      <c r="A2080">
        <v>7320889</v>
      </c>
    </row>
    <row r="2081" spans="1:1" hidden="1"/>
    <row r="2082" spans="1:1" hidden="1">
      <c r="A2082">
        <v>11649720</v>
      </c>
    </row>
    <row r="2083" spans="1:1" hidden="1">
      <c r="A2083">
        <v>3585551</v>
      </c>
    </row>
    <row r="2084" spans="1:1" hidden="1">
      <c r="A2084">
        <v>170265</v>
      </c>
    </row>
    <row r="2085" spans="1:1" hidden="1">
      <c r="A2085">
        <v>11330577</v>
      </c>
    </row>
    <row r="2086" spans="1:1" hidden="1">
      <c r="A2086">
        <v>170265</v>
      </c>
    </row>
    <row r="2087" spans="1:1" hidden="1"/>
    <row r="2088" spans="1:1" hidden="1"/>
    <row r="2089" spans="1:1" hidden="1">
      <c r="A2089">
        <v>4692272</v>
      </c>
    </row>
    <row r="2090" spans="1:1" hidden="1">
      <c r="A2090">
        <v>1141327</v>
      </c>
    </row>
    <row r="2091" spans="1:1" hidden="1">
      <c r="A2091">
        <v>2728945</v>
      </c>
    </row>
    <row r="2092" spans="1:1" hidden="1"/>
    <row r="2093" spans="1:1" hidden="1"/>
    <row r="2094" spans="1:1" hidden="1"/>
    <row r="2095" spans="1:1" hidden="1">
      <c r="A2095">
        <v>4126222</v>
      </c>
    </row>
    <row r="2096" spans="1:1" hidden="1">
      <c r="A2096">
        <v>2728945</v>
      </c>
    </row>
    <row r="2097" spans="1:2" hidden="1">
      <c r="A2097">
        <v>4126222</v>
      </c>
    </row>
    <row r="2098" spans="1:2" hidden="1">
      <c r="A2098">
        <v>671238</v>
      </c>
    </row>
    <row r="2099" spans="1:2" hidden="1">
      <c r="A2099">
        <v>7691552</v>
      </c>
    </row>
    <row r="2100" spans="1:2" hidden="1">
      <c r="A2100">
        <v>2728945</v>
      </c>
    </row>
    <row r="2101" spans="1:2" hidden="1">
      <c r="A2101">
        <v>317113</v>
      </c>
    </row>
    <row r="2102" spans="1:2" hidden="1">
      <c r="A2102">
        <v>4126222</v>
      </c>
    </row>
    <row r="2103" spans="1:2" hidden="1">
      <c r="A2103">
        <v>2728945</v>
      </c>
    </row>
    <row r="2104" spans="1:2" hidden="1">
      <c r="A2104">
        <v>6901294</v>
      </c>
    </row>
    <row r="2105" spans="1:2" ht="20">
      <c r="A2105">
        <v>338241</v>
      </c>
      <c r="B2105" s="13" t="b">
        <f>IF(ISERROR(VLOOKUP(A2105,$C$2:$C$11, 1, FALSE)),FALSE,TRUE )</f>
        <v>0</v>
      </c>
    </row>
    <row r="2106" spans="1:2" hidden="1">
      <c r="A2106">
        <v>13315406</v>
      </c>
    </row>
    <row r="2107" spans="1:2" hidden="1">
      <c r="A2107">
        <v>986438</v>
      </c>
    </row>
    <row r="2108" spans="1:2" hidden="1">
      <c r="A2108">
        <v>338241</v>
      </c>
    </row>
    <row r="2109" spans="1:2" hidden="1">
      <c r="A2109">
        <v>13315406</v>
      </c>
    </row>
    <row r="2110" spans="1:2" hidden="1">
      <c r="A2110">
        <v>338241</v>
      </c>
    </row>
    <row r="2111" spans="1:2" hidden="1">
      <c r="A2111">
        <v>338241</v>
      </c>
    </row>
    <row r="2112" spans="1:2" hidden="1">
      <c r="A2112">
        <v>13315406</v>
      </c>
    </row>
    <row r="2113" spans="1:1" hidden="1">
      <c r="A2113">
        <v>13315406</v>
      </c>
    </row>
    <row r="2114" spans="1:1" hidden="1">
      <c r="A2114">
        <v>986438</v>
      </c>
    </row>
    <row r="2115" spans="1:1" hidden="1">
      <c r="A2115">
        <v>13315406</v>
      </c>
    </row>
    <row r="2116" spans="1:1" hidden="1">
      <c r="A2116">
        <v>986438</v>
      </c>
    </row>
    <row r="2117" spans="1:1" hidden="1">
      <c r="A2117">
        <v>13315406</v>
      </c>
    </row>
    <row r="2118" spans="1:1" hidden="1">
      <c r="A2118">
        <v>986438</v>
      </c>
    </row>
    <row r="2119" spans="1:1" hidden="1">
      <c r="A2119">
        <v>13315406</v>
      </c>
    </row>
    <row r="2120" spans="1:1" hidden="1">
      <c r="A2120">
        <v>495968</v>
      </c>
    </row>
    <row r="2121" spans="1:1" hidden="1"/>
    <row r="2122" spans="1:1" hidden="1">
      <c r="A2122">
        <v>170265</v>
      </c>
    </row>
    <row r="2123" spans="1:1" hidden="1">
      <c r="A2123">
        <v>196849</v>
      </c>
    </row>
    <row r="2124" spans="1:1" hidden="1"/>
    <row r="2125" spans="1:1" hidden="1"/>
    <row r="2126" spans="1:1" hidden="1"/>
    <row r="2127" spans="1:1" hidden="1">
      <c r="A2127">
        <v>196849</v>
      </c>
    </row>
    <row r="2128" spans="1:1" hidden="1">
      <c r="A2128">
        <v>170265</v>
      </c>
    </row>
    <row r="2129" spans="1:1" hidden="1">
      <c r="A2129">
        <v>46296</v>
      </c>
    </row>
    <row r="2130" spans="1:1" hidden="1"/>
    <row r="2131" spans="1:1" hidden="1">
      <c r="A2131">
        <v>671238</v>
      </c>
    </row>
    <row r="2132" spans="1:1" hidden="1">
      <c r="A2132">
        <v>13315406</v>
      </c>
    </row>
    <row r="2133" spans="1:1" hidden="1"/>
    <row r="2134" spans="1:1" hidden="1">
      <c r="A2134">
        <v>170265</v>
      </c>
    </row>
    <row r="2135" spans="1:1" hidden="1">
      <c r="A2135">
        <v>170265</v>
      </c>
    </row>
    <row r="2136" spans="1:1" hidden="1"/>
    <row r="2137" spans="1:1" hidden="1">
      <c r="A2137">
        <v>170265</v>
      </c>
    </row>
    <row r="2138" spans="1:1" hidden="1">
      <c r="A2138">
        <v>196849</v>
      </c>
    </row>
    <row r="2139" spans="1:1" hidden="1">
      <c r="A2139">
        <v>170265</v>
      </c>
    </row>
    <row r="2140" spans="1:1" hidden="1">
      <c r="A2140">
        <v>196849</v>
      </c>
    </row>
    <row r="2141" spans="1:1" hidden="1">
      <c r="A2141">
        <v>671238</v>
      </c>
    </row>
    <row r="2142" spans="1:1" hidden="1">
      <c r="A2142">
        <v>170265</v>
      </c>
    </row>
    <row r="2143" spans="1:1" hidden="1">
      <c r="A2143">
        <v>196849</v>
      </c>
    </row>
    <row r="2144" spans="1:1" hidden="1">
      <c r="A2144">
        <v>2337910</v>
      </c>
    </row>
    <row r="2145" spans="1:1" hidden="1">
      <c r="A2145">
        <v>6901294</v>
      </c>
    </row>
    <row r="2146" spans="1:1" hidden="1"/>
    <row r="2147" spans="1:1" hidden="1">
      <c r="A2147">
        <v>170265</v>
      </c>
    </row>
    <row r="2148" spans="1:1" hidden="1">
      <c r="A2148">
        <v>4692272</v>
      </c>
    </row>
    <row r="2149" spans="1:1" hidden="1">
      <c r="A2149">
        <v>7320889</v>
      </c>
    </row>
    <row r="2150" spans="1:1" hidden="1"/>
    <row r="2151" spans="1:1" hidden="1"/>
    <row r="2152" spans="1:1" hidden="1">
      <c r="A2152">
        <v>50891</v>
      </c>
    </row>
    <row r="2153" spans="1:1" hidden="1">
      <c r="A2153">
        <v>50891</v>
      </c>
    </row>
    <row r="2154" spans="1:1" hidden="1">
      <c r="A2154">
        <v>50891</v>
      </c>
    </row>
    <row r="2155" spans="1:1" hidden="1">
      <c r="A2155">
        <v>50891</v>
      </c>
    </row>
    <row r="2156" spans="1:1" hidden="1">
      <c r="A2156">
        <v>50891</v>
      </c>
    </row>
    <row r="2157" spans="1:1" hidden="1">
      <c r="A2157">
        <v>50891</v>
      </c>
    </row>
    <row r="2158" spans="1:1" hidden="1">
      <c r="A2158">
        <v>50891</v>
      </c>
    </row>
    <row r="2159" spans="1:1" hidden="1">
      <c r="A2159">
        <v>170265</v>
      </c>
    </row>
    <row r="2160" spans="1:1" hidden="1">
      <c r="A2160">
        <v>170265</v>
      </c>
    </row>
    <row r="2161" spans="1:2" hidden="1">
      <c r="A2161">
        <v>50891</v>
      </c>
    </row>
    <row r="2162" spans="1:2" hidden="1">
      <c r="A2162">
        <v>50891</v>
      </c>
    </row>
    <row r="2163" spans="1:2" hidden="1"/>
    <row r="2164" spans="1:2" hidden="1">
      <c r="A2164">
        <v>7320889</v>
      </c>
    </row>
    <row r="2165" spans="1:2" hidden="1"/>
    <row r="2166" spans="1:2" hidden="1">
      <c r="A2166">
        <v>170265</v>
      </c>
    </row>
    <row r="2167" spans="1:2" hidden="1"/>
    <row r="2168" spans="1:2" hidden="1">
      <c r="A2168">
        <v>170265</v>
      </c>
    </row>
    <row r="2169" spans="1:2" ht="20">
      <c r="A2169">
        <v>7803071</v>
      </c>
      <c r="B2169" s="13" t="b">
        <f>IF(ISERROR(VLOOKUP(A2169,$C$2:$C$11, 1, FALSE)),FALSE,TRUE )</f>
        <v>0</v>
      </c>
    </row>
    <row r="2170" spans="1:2" hidden="1"/>
    <row r="2171" spans="1:2" hidden="1">
      <c r="A2171">
        <v>170265</v>
      </c>
    </row>
    <row r="2172" spans="1:2" hidden="1">
      <c r="A2172">
        <v>3585551</v>
      </c>
    </row>
    <row r="2173" spans="1:2" hidden="1"/>
    <row r="2174" spans="1:2" ht="20">
      <c r="A2174">
        <v>19195294</v>
      </c>
      <c r="B2174" s="13" t="b">
        <f>IF(ISERROR(VLOOKUP(A2174,$C$2:$C$11, 1, FALSE)),FALSE,TRUE )</f>
        <v>0</v>
      </c>
    </row>
    <row r="2175" spans="1:2" hidden="1">
      <c r="A2175">
        <v>170265</v>
      </c>
    </row>
    <row r="2176" spans="1:2" hidden="1">
      <c r="A2176">
        <v>19195294</v>
      </c>
    </row>
    <row r="2177" spans="1:1" hidden="1">
      <c r="A2177">
        <v>7320889</v>
      </c>
    </row>
    <row r="2178" spans="1:1" hidden="1">
      <c r="A2178">
        <v>3585551</v>
      </c>
    </row>
    <row r="2179" spans="1:1" hidden="1">
      <c r="A2179">
        <v>7320889</v>
      </c>
    </row>
    <row r="2180" spans="1:1" hidden="1">
      <c r="A2180">
        <v>109082</v>
      </c>
    </row>
    <row r="2181" spans="1:1" hidden="1"/>
    <row r="2182" spans="1:1" hidden="1">
      <c r="A2182">
        <v>170265</v>
      </c>
    </row>
    <row r="2183" spans="1:1" hidden="1">
      <c r="A2183">
        <v>11649720</v>
      </c>
    </row>
    <row r="2184" spans="1:1" hidden="1">
      <c r="A2184">
        <v>170265</v>
      </c>
    </row>
    <row r="2185" spans="1:1" hidden="1">
      <c r="A2185">
        <v>11649720</v>
      </c>
    </row>
    <row r="2186" spans="1:1" hidden="1">
      <c r="A2186">
        <v>196849</v>
      </c>
    </row>
    <row r="2187" spans="1:1" hidden="1">
      <c r="A2187">
        <v>11649720</v>
      </c>
    </row>
    <row r="2188" spans="1:1" hidden="1">
      <c r="A2188">
        <v>196849</v>
      </c>
    </row>
    <row r="2189" spans="1:1" hidden="1">
      <c r="A2189">
        <v>7320889</v>
      </c>
    </row>
    <row r="2190" spans="1:1" hidden="1">
      <c r="A2190">
        <v>170265</v>
      </c>
    </row>
    <row r="2191" spans="1:1" hidden="1">
      <c r="A2191">
        <v>7320889</v>
      </c>
    </row>
    <row r="2192" spans="1:1" hidden="1">
      <c r="A2192">
        <v>170265</v>
      </c>
    </row>
    <row r="2193" spans="1:1" hidden="1">
      <c r="A2193">
        <v>7320889</v>
      </c>
    </row>
    <row r="2194" spans="1:1" hidden="1">
      <c r="A2194">
        <v>11649720</v>
      </c>
    </row>
    <row r="2195" spans="1:1" hidden="1">
      <c r="A2195">
        <v>170265</v>
      </c>
    </row>
    <row r="2196" spans="1:1" hidden="1">
      <c r="A2196">
        <v>11649720</v>
      </c>
    </row>
    <row r="2197" spans="1:1" hidden="1">
      <c r="A2197">
        <v>7320889</v>
      </c>
    </row>
    <row r="2198" spans="1:1" hidden="1">
      <c r="A2198">
        <v>196849</v>
      </c>
    </row>
    <row r="2199" spans="1:1" hidden="1">
      <c r="A2199">
        <v>671238</v>
      </c>
    </row>
    <row r="2200" spans="1:1" hidden="1">
      <c r="A2200">
        <v>11330577</v>
      </c>
    </row>
    <row r="2201" spans="1:1" hidden="1">
      <c r="A2201">
        <v>671238</v>
      </c>
    </row>
    <row r="2202" spans="1:1" hidden="1">
      <c r="A2202">
        <v>11330577</v>
      </c>
    </row>
    <row r="2203" spans="1:1" hidden="1">
      <c r="A2203">
        <v>170265</v>
      </c>
    </row>
    <row r="2204" spans="1:1" hidden="1">
      <c r="A2204">
        <v>11330577</v>
      </c>
    </row>
    <row r="2205" spans="1:1" hidden="1">
      <c r="A2205">
        <v>170265</v>
      </c>
    </row>
    <row r="2206" spans="1:1" hidden="1"/>
    <row r="2207" spans="1:1" hidden="1">
      <c r="A2207">
        <v>170265</v>
      </c>
    </row>
    <row r="2208" spans="1:1" hidden="1">
      <c r="A2208">
        <v>170265</v>
      </c>
    </row>
    <row r="2209" spans="1:1" hidden="1">
      <c r="A2209">
        <v>3585551</v>
      </c>
    </row>
    <row r="2210" spans="1:1" hidden="1">
      <c r="A2210">
        <v>3585551</v>
      </c>
    </row>
    <row r="2211" spans="1:1" hidden="1">
      <c r="A2211">
        <v>170265</v>
      </c>
    </row>
    <row r="2212" spans="1:1" hidden="1">
      <c r="A2212">
        <v>3585551</v>
      </c>
    </row>
    <row r="2213" spans="1:1" hidden="1">
      <c r="A2213">
        <v>170265</v>
      </c>
    </row>
    <row r="2214" spans="1:1" hidden="1">
      <c r="A2214">
        <v>3585551</v>
      </c>
    </row>
    <row r="2215" spans="1:1" hidden="1">
      <c r="A2215">
        <v>170265</v>
      </c>
    </row>
    <row r="2216" spans="1:1" hidden="1">
      <c r="A2216">
        <v>3585551</v>
      </c>
    </row>
    <row r="2217" spans="1:1" hidden="1"/>
    <row r="2218" spans="1:1" hidden="1">
      <c r="A2218">
        <v>4714748</v>
      </c>
    </row>
    <row r="2219" spans="1:1" hidden="1">
      <c r="A2219">
        <v>170265</v>
      </c>
    </row>
    <row r="2220" spans="1:1" hidden="1">
      <c r="A2220">
        <v>170265</v>
      </c>
    </row>
    <row r="2221" spans="1:1" hidden="1"/>
    <row r="2222" spans="1:1" hidden="1">
      <c r="A2222">
        <v>170265</v>
      </c>
    </row>
    <row r="2223" spans="1:1" hidden="1"/>
    <row r="2224" spans="1:1" hidden="1">
      <c r="A2224">
        <v>327651</v>
      </c>
    </row>
    <row r="2225" spans="1:2" hidden="1">
      <c r="A2225">
        <v>170265</v>
      </c>
    </row>
    <row r="2226" spans="1:2" hidden="1">
      <c r="A2226">
        <v>170265</v>
      </c>
    </row>
    <row r="2227" spans="1:2" hidden="1"/>
    <row r="2228" spans="1:2" hidden="1">
      <c r="A2228">
        <v>170265</v>
      </c>
    </row>
    <row r="2229" spans="1:2" hidden="1">
      <c r="A2229">
        <v>4714748</v>
      </c>
    </row>
    <row r="2230" spans="1:2" ht="20">
      <c r="A2230">
        <v>11875605</v>
      </c>
      <c r="B2230" s="13" t="b">
        <f>IF(ISERROR(VLOOKUP(A2230,$C$2:$C$11, 1, FALSE)),FALSE,TRUE )</f>
        <v>0</v>
      </c>
    </row>
    <row r="2231" spans="1:2" hidden="1">
      <c r="A2231">
        <v>4714748</v>
      </c>
    </row>
    <row r="2232" spans="1:2" hidden="1">
      <c r="A2232">
        <v>170265</v>
      </c>
    </row>
    <row r="2233" spans="1:2" hidden="1">
      <c r="A2233">
        <v>11875605</v>
      </c>
    </row>
    <row r="2234" spans="1:2" hidden="1">
      <c r="A2234">
        <v>4714748</v>
      </c>
    </row>
    <row r="2235" spans="1:2" hidden="1">
      <c r="A2235">
        <v>170265</v>
      </c>
    </row>
    <row r="2236" spans="1:2" hidden="1">
      <c r="A2236">
        <v>11875605</v>
      </c>
    </row>
    <row r="2237" spans="1:2" hidden="1">
      <c r="A2237">
        <v>11875605</v>
      </c>
    </row>
    <row r="2238" spans="1:2" hidden="1">
      <c r="A2238">
        <v>170265</v>
      </c>
    </row>
    <row r="2239" spans="1:2" hidden="1">
      <c r="A2239">
        <v>170265</v>
      </c>
    </row>
    <row r="2240" spans="1:2" hidden="1">
      <c r="A2240">
        <v>170265</v>
      </c>
    </row>
    <row r="2241" spans="1:2" hidden="1">
      <c r="A2241">
        <v>170265</v>
      </c>
    </row>
    <row r="2242" spans="1:2" hidden="1">
      <c r="A2242">
        <v>170265</v>
      </c>
    </row>
    <row r="2243" spans="1:2" hidden="1">
      <c r="A2243">
        <v>170265</v>
      </c>
    </row>
    <row r="2244" spans="1:2" hidden="1">
      <c r="A2244">
        <v>38491</v>
      </c>
    </row>
    <row r="2245" spans="1:2" ht="20">
      <c r="A2245">
        <v>7736749</v>
      </c>
      <c r="B2245" s="13" t="b">
        <f>IF(ISERROR(VLOOKUP(A2245,$C$2:$C$11, 1, FALSE)),FALSE,TRUE )</f>
        <v>0</v>
      </c>
    </row>
    <row r="2246" spans="1:2" hidden="1">
      <c r="A2246">
        <v>170265</v>
      </c>
    </row>
    <row r="2247" spans="1:2" hidden="1">
      <c r="A2247">
        <v>11875605</v>
      </c>
    </row>
    <row r="2248" spans="1:2" hidden="1">
      <c r="A2248">
        <v>38491</v>
      </c>
    </row>
    <row r="2249" spans="1:2" hidden="1">
      <c r="A2249">
        <v>11875605</v>
      </c>
    </row>
    <row r="2250" spans="1:2" hidden="1">
      <c r="A2250">
        <v>11330577</v>
      </c>
    </row>
    <row r="2251" spans="1:2" hidden="1">
      <c r="A2251">
        <v>11875605</v>
      </c>
    </row>
    <row r="2252" spans="1:2" ht="20">
      <c r="A2252">
        <v>520723</v>
      </c>
      <c r="B2252" s="13" t="b">
        <f>IF(ISERROR(VLOOKUP(A2252,$C$2:$C$11, 1, FALSE)),FALSE,TRUE )</f>
        <v>0</v>
      </c>
    </row>
    <row r="2253" spans="1:2" hidden="1">
      <c r="A2253">
        <v>11330577</v>
      </c>
    </row>
    <row r="2254" spans="1:2" hidden="1">
      <c r="A2254">
        <v>38491</v>
      </c>
    </row>
    <row r="2255" spans="1:2" hidden="1">
      <c r="A2255">
        <v>170265</v>
      </c>
    </row>
    <row r="2256" spans="1:2" hidden="1">
      <c r="A2256">
        <v>11875605</v>
      </c>
    </row>
    <row r="2257" spans="1:2" hidden="1">
      <c r="A2257">
        <v>520723</v>
      </c>
    </row>
    <row r="2258" spans="1:2" hidden="1">
      <c r="A2258">
        <v>170265</v>
      </c>
    </row>
    <row r="2259" spans="1:2" hidden="1">
      <c r="A2259">
        <v>520723</v>
      </c>
    </row>
    <row r="2260" spans="1:2" hidden="1">
      <c r="A2260">
        <v>170265</v>
      </c>
    </row>
    <row r="2261" spans="1:2" hidden="1">
      <c r="A2261">
        <v>520723</v>
      </c>
    </row>
    <row r="2262" spans="1:2" hidden="1">
      <c r="A2262">
        <v>170265</v>
      </c>
    </row>
    <row r="2263" spans="1:2" hidden="1">
      <c r="A2263">
        <v>520723</v>
      </c>
    </row>
    <row r="2264" spans="1:2" hidden="1">
      <c r="A2264">
        <v>38491</v>
      </c>
    </row>
    <row r="2265" spans="1:2" hidden="1">
      <c r="A2265">
        <v>170265</v>
      </c>
    </row>
    <row r="2266" spans="1:2" hidden="1">
      <c r="A2266">
        <v>11875605</v>
      </c>
    </row>
    <row r="2267" spans="1:2" hidden="1">
      <c r="A2267">
        <v>11875605</v>
      </c>
    </row>
    <row r="2268" spans="1:2" hidden="1">
      <c r="A2268">
        <v>5252362</v>
      </c>
    </row>
    <row r="2269" spans="1:2" hidden="1">
      <c r="A2269">
        <v>7736749</v>
      </c>
    </row>
    <row r="2270" spans="1:2" hidden="1">
      <c r="A2270">
        <v>986438</v>
      </c>
    </row>
    <row r="2271" spans="1:2" ht="20">
      <c r="A2271">
        <v>1565164</v>
      </c>
      <c r="B2271" s="13" t="b">
        <f>IF(ISERROR(VLOOKUP(A2271,$C$2:$C$11, 1, FALSE)),FALSE,TRUE )</f>
        <v>0</v>
      </c>
    </row>
    <row r="2272" spans="1:2" hidden="1">
      <c r="A2272">
        <v>170265</v>
      </c>
    </row>
    <row r="2273" spans="1:1" hidden="1">
      <c r="A2273">
        <v>11875605</v>
      </c>
    </row>
    <row r="2274" spans="1:1" hidden="1">
      <c r="A2274">
        <v>11875605</v>
      </c>
    </row>
    <row r="2275" spans="1:1" hidden="1">
      <c r="A2275">
        <v>1565164</v>
      </c>
    </row>
    <row r="2276" spans="1:1" hidden="1">
      <c r="A2276">
        <v>170265</v>
      </c>
    </row>
    <row r="2277" spans="1:1" hidden="1">
      <c r="A2277">
        <v>986438</v>
      </c>
    </row>
    <row r="2278" spans="1:1" hidden="1">
      <c r="A2278">
        <v>5252362</v>
      </c>
    </row>
    <row r="2279" spans="1:1" hidden="1">
      <c r="A2279">
        <v>986438</v>
      </c>
    </row>
    <row r="2280" spans="1:1" hidden="1">
      <c r="A2280">
        <v>5252362</v>
      </c>
    </row>
    <row r="2281" spans="1:1" hidden="1">
      <c r="A2281">
        <v>170265</v>
      </c>
    </row>
    <row r="2282" spans="1:1" hidden="1">
      <c r="A2282">
        <v>5252362</v>
      </c>
    </row>
    <row r="2283" spans="1:1" hidden="1">
      <c r="A2283">
        <v>986438</v>
      </c>
    </row>
    <row r="2284" spans="1:1" hidden="1">
      <c r="A2284">
        <v>4692272</v>
      </c>
    </row>
    <row r="2285" spans="1:1" hidden="1">
      <c r="A2285">
        <v>5252362</v>
      </c>
    </row>
    <row r="2286" spans="1:1" hidden="1">
      <c r="A2286">
        <v>38491</v>
      </c>
    </row>
    <row r="2287" spans="1:1" hidden="1">
      <c r="A2287">
        <v>986438</v>
      </c>
    </row>
    <row r="2288" spans="1:1" hidden="1">
      <c r="A2288">
        <v>11875605</v>
      </c>
    </row>
    <row r="2289" spans="1:1" hidden="1">
      <c r="A2289">
        <v>170265</v>
      </c>
    </row>
    <row r="2290" spans="1:1" hidden="1">
      <c r="A2290">
        <v>9203402</v>
      </c>
    </row>
    <row r="2291" spans="1:1" hidden="1">
      <c r="A2291">
        <v>170265</v>
      </c>
    </row>
    <row r="2292" spans="1:1" hidden="1">
      <c r="A2292">
        <v>5252362</v>
      </c>
    </row>
    <row r="2293" spans="1:1" hidden="1">
      <c r="A2293">
        <v>170265</v>
      </c>
    </row>
    <row r="2294" spans="1:1" hidden="1">
      <c r="A2294">
        <v>7736749</v>
      </c>
    </row>
    <row r="2295" spans="1:1" hidden="1">
      <c r="A2295">
        <v>170265</v>
      </c>
    </row>
    <row r="2296" spans="1:1" hidden="1">
      <c r="A2296">
        <v>170265</v>
      </c>
    </row>
    <row r="2297" spans="1:1" hidden="1">
      <c r="A2297">
        <v>7736749</v>
      </c>
    </row>
    <row r="2298" spans="1:1" hidden="1">
      <c r="A2298">
        <v>170265</v>
      </c>
    </row>
    <row r="2299" spans="1:1" hidden="1">
      <c r="A2299">
        <v>38491</v>
      </c>
    </row>
    <row r="2300" spans="1:1" hidden="1">
      <c r="A2300">
        <v>7736749</v>
      </c>
    </row>
    <row r="2301" spans="1:1" hidden="1">
      <c r="A2301">
        <v>170265</v>
      </c>
    </row>
    <row r="2302" spans="1:1" hidden="1">
      <c r="A2302">
        <v>11875605</v>
      </c>
    </row>
    <row r="2303" spans="1:1" hidden="1">
      <c r="A2303">
        <v>170265</v>
      </c>
    </row>
    <row r="2304" spans="1:1" hidden="1">
      <c r="A2304">
        <v>11875605</v>
      </c>
    </row>
    <row r="2305" spans="1:1" hidden="1">
      <c r="A2305">
        <v>11875605</v>
      </c>
    </row>
    <row r="2306" spans="1:1" hidden="1">
      <c r="A2306">
        <v>7736749</v>
      </c>
    </row>
    <row r="2307" spans="1:1" hidden="1">
      <c r="A2307">
        <v>170265</v>
      </c>
    </row>
    <row r="2308" spans="1:1" hidden="1">
      <c r="A2308">
        <v>4714748</v>
      </c>
    </row>
    <row r="2309" spans="1:1" hidden="1">
      <c r="A2309">
        <v>11875605</v>
      </c>
    </row>
    <row r="2310" spans="1:1" hidden="1">
      <c r="A2310">
        <v>170265</v>
      </c>
    </row>
    <row r="2311" spans="1:1" hidden="1">
      <c r="A2311">
        <v>170265</v>
      </c>
    </row>
    <row r="2312" spans="1:1" hidden="1">
      <c r="A2312">
        <v>11875605</v>
      </c>
    </row>
    <row r="2313" spans="1:1" hidden="1">
      <c r="A2313">
        <v>7736749</v>
      </c>
    </row>
    <row r="2314" spans="1:1" hidden="1">
      <c r="A2314">
        <v>11875605</v>
      </c>
    </row>
    <row r="2315" spans="1:1" hidden="1">
      <c r="A2315">
        <v>170265</v>
      </c>
    </row>
    <row r="2316" spans="1:1" hidden="1">
      <c r="A2316">
        <v>7736749</v>
      </c>
    </row>
    <row r="2317" spans="1:1" hidden="1">
      <c r="A2317">
        <v>11875605</v>
      </c>
    </row>
    <row r="2318" spans="1:1" hidden="1">
      <c r="A2318">
        <v>7736749</v>
      </c>
    </row>
    <row r="2319" spans="1:1" hidden="1"/>
    <row r="2320" spans="1:1" hidden="1">
      <c r="A2320">
        <v>327651</v>
      </c>
    </row>
    <row r="2321" spans="1:1" hidden="1">
      <c r="A2321">
        <v>170265</v>
      </c>
    </row>
    <row r="2322" spans="1:1" hidden="1">
      <c r="A2322">
        <v>170265</v>
      </c>
    </row>
    <row r="2323" spans="1:1" hidden="1">
      <c r="A2323">
        <v>986438</v>
      </c>
    </row>
    <row r="2324" spans="1:1" hidden="1">
      <c r="A2324">
        <v>170265</v>
      </c>
    </row>
    <row r="2325" spans="1:1" hidden="1">
      <c r="A2325">
        <v>986438</v>
      </c>
    </row>
    <row r="2326" spans="1:1" hidden="1"/>
    <row r="2327" spans="1:1" hidden="1">
      <c r="A2327">
        <v>6901294</v>
      </c>
    </row>
    <row r="2328" spans="1:1" hidden="1"/>
    <row r="2329" spans="1:1" hidden="1">
      <c r="A2329">
        <v>170265</v>
      </c>
    </row>
    <row r="2330" spans="1:1" hidden="1">
      <c r="A2330">
        <v>7691552</v>
      </c>
    </row>
    <row r="2331" spans="1:1" hidden="1">
      <c r="A2331">
        <v>170265</v>
      </c>
    </row>
    <row r="2332" spans="1:1" hidden="1"/>
    <row r="2333" spans="1:1" hidden="1">
      <c r="A2333">
        <v>170265</v>
      </c>
    </row>
    <row r="2334" spans="1:1" hidden="1">
      <c r="A2334">
        <v>170265</v>
      </c>
    </row>
    <row r="2335" spans="1:1" hidden="1">
      <c r="A2335">
        <v>986438</v>
      </c>
    </row>
    <row r="2336" spans="1:1" hidden="1"/>
    <row r="2337" spans="1:2" hidden="1"/>
    <row r="2338" spans="1:2" hidden="1">
      <c r="A2338">
        <v>170265</v>
      </c>
    </row>
    <row r="2339" spans="1:2" hidden="1">
      <c r="A2339">
        <v>671238</v>
      </c>
    </row>
    <row r="2340" spans="1:2" hidden="1"/>
    <row r="2341" spans="1:2" hidden="1">
      <c r="A2341">
        <v>4692272</v>
      </c>
    </row>
    <row r="2342" spans="1:2" hidden="1">
      <c r="A2342">
        <v>170265</v>
      </c>
    </row>
    <row r="2343" spans="1:2" hidden="1">
      <c r="A2343">
        <v>3696477</v>
      </c>
    </row>
    <row r="2344" spans="1:2" hidden="1">
      <c r="A2344">
        <v>170265</v>
      </c>
    </row>
    <row r="2345" spans="1:2" hidden="1"/>
    <row r="2346" spans="1:2" hidden="1">
      <c r="A2346">
        <v>671238</v>
      </c>
    </row>
    <row r="2347" spans="1:2" ht="20">
      <c r="A2347">
        <v>5915682</v>
      </c>
      <c r="B2347" s="13" t="b">
        <f>IF(ISERROR(VLOOKUP(A2347,$C$2:$C$11, 1, FALSE)),FALSE,TRUE )</f>
        <v>0</v>
      </c>
    </row>
    <row r="2348" spans="1:2" hidden="1">
      <c r="A2348">
        <v>671238</v>
      </c>
    </row>
    <row r="2349" spans="1:2" hidden="1"/>
    <row r="2350" spans="1:2" ht="20">
      <c r="A2350">
        <v>2006752</v>
      </c>
      <c r="B2350" s="13" t="b">
        <f>IF(ISERROR(VLOOKUP(A2350,$C$2:$C$11, 1, FALSE)),FALSE,TRUE )</f>
        <v>0</v>
      </c>
    </row>
    <row r="2351" spans="1:2" hidden="1">
      <c r="A2351">
        <v>170265</v>
      </c>
    </row>
    <row r="2352" spans="1:2" hidden="1"/>
    <row r="2353" spans="1:2" hidden="1">
      <c r="A2353">
        <v>170265</v>
      </c>
    </row>
    <row r="2354" spans="1:2" hidden="1">
      <c r="A2354">
        <v>170265</v>
      </c>
    </row>
    <row r="2355" spans="1:2" hidden="1">
      <c r="A2355">
        <v>11330577</v>
      </c>
    </row>
    <row r="2356" spans="1:2" hidden="1">
      <c r="A2356">
        <v>196849</v>
      </c>
    </row>
    <row r="2357" spans="1:2" ht="20">
      <c r="A2357">
        <v>1177858</v>
      </c>
      <c r="B2357" s="13" t="b">
        <f>IF(ISERROR(VLOOKUP(A2357,$C$2:$C$11, 1, FALSE)),FALSE,TRUE )</f>
        <v>0</v>
      </c>
    </row>
    <row r="2358" spans="1:2" hidden="1">
      <c r="A2358">
        <v>1033730</v>
      </c>
    </row>
    <row r="2359" spans="1:2" hidden="1">
      <c r="A2359">
        <v>170265</v>
      </c>
    </row>
    <row r="2360" spans="1:2" hidden="1">
      <c r="A2360">
        <v>1177858</v>
      </c>
    </row>
    <row r="2361" spans="1:2" hidden="1">
      <c r="A2361">
        <v>170265</v>
      </c>
    </row>
    <row r="2362" spans="1:2" hidden="1">
      <c r="A2362">
        <v>196849</v>
      </c>
    </row>
    <row r="2363" spans="1:2" hidden="1">
      <c r="A2363">
        <v>7691552</v>
      </c>
    </row>
    <row r="2364" spans="1:2" hidden="1">
      <c r="A2364">
        <v>196849</v>
      </c>
    </row>
    <row r="2365" spans="1:2" hidden="1">
      <c r="A2365">
        <v>170265</v>
      </c>
    </row>
    <row r="2366" spans="1:2" hidden="1">
      <c r="A2366">
        <v>11330577</v>
      </c>
    </row>
    <row r="2367" spans="1:2" hidden="1">
      <c r="A2367">
        <v>170265</v>
      </c>
    </row>
    <row r="2368" spans="1:2" hidden="1">
      <c r="A2368">
        <v>170265</v>
      </c>
    </row>
    <row r="2369" spans="1:1" hidden="1">
      <c r="A2369">
        <v>13617914</v>
      </c>
    </row>
    <row r="2370" spans="1:1" hidden="1">
      <c r="A2370">
        <v>13617914</v>
      </c>
    </row>
    <row r="2371" spans="1:1" hidden="1">
      <c r="A2371">
        <v>196849</v>
      </c>
    </row>
    <row r="2372" spans="1:1" hidden="1">
      <c r="A2372">
        <v>5252362</v>
      </c>
    </row>
    <row r="2373" spans="1:1" hidden="1">
      <c r="A2373">
        <v>170265</v>
      </c>
    </row>
    <row r="2374" spans="1:1" hidden="1">
      <c r="A2374">
        <v>196849</v>
      </c>
    </row>
    <row r="2375" spans="1:1" hidden="1">
      <c r="A2375">
        <v>170265</v>
      </c>
    </row>
    <row r="2376" spans="1:1" hidden="1"/>
    <row r="2377" spans="1:1" hidden="1">
      <c r="A2377">
        <v>170265</v>
      </c>
    </row>
    <row r="2378" spans="1:1" hidden="1">
      <c r="A2378">
        <v>170265</v>
      </c>
    </row>
    <row r="2379" spans="1:1" hidden="1">
      <c r="A2379">
        <v>196849</v>
      </c>
    </row>
    <row r="2380" spans="1:1" hidden="1">
      <c r="A2380">
        <v>196849</v>
      </c>
    </row>
    <row r="2381" spans="1:1" hidden="1">
      <c r="A2381">
        <v>4692272</v>
      </c>
    </row>
    <row r="2382" spans="1:1" hidden="1">
      <c r="A2382">
        <v>13315406</v>
      </c>
    </row>
    <row r="2383" spans="1:1" hidden="1"/>
    <row r="2384" spans="1:1" hidden="1">
      <c r="A2384">
        <v>170265</v>
      </c>
    </row>
    <row r="2385" spans="1:2" hidden="1">
      <c r="A2385">
        <v>5252362</v>
      </c>
    </row>
    <row r="2386" spans="1:2" hidden="1">
      <c r="A2386">
        <v>658047</v>
      </c>
    </row>
    <row r="2387" spans="1:2" hidden="1">
      <c r="A2387">
        <v>170265</v>
      </c>
    </row>
    <row r="2388" spans="1:2" hidden="1">
      <c r="A2388">
        <v>986438</v>
      </c>
    </row>
    <row r="2389" spans="1:2" hidden="1">
      <c r="A2389">
        <v>170265</v>
      </c>
    </row>
    <row r="2390" spans="1:2" hidden="1">
      <c r="A2390">
        <v>986438</v>
      </c>
    </row>
    <row r="2391" spans="1:2" hidden="1">
      <c r="A2391">
        <v>671238</v>
      </c>
    </row>
    <row r="2392" spans="1:2" hidden="1"/>
    <row r="2393" spans="1:2" hidden="1">
      <c r="A2393">
        <v>3585551</v>
      </c>
    </row>
    <row r="2394" spans="1:2" hidden="1">
      <c r="A2394">
        <v>50891</v>
      </c>
    </row>
    <row r="2395" spans="1:2" hidden="1">
      <c r="A2395">
        <v>3585551</v>
      </c>
    </row>
    <row r="2396" spans="1:2" hidden="1">
      <c r="A2396">
        <v>50891</v>
      </c>
    </row>
    <row r="2397" spans="1:2" ht="20">
      <c r="A2397">
        <v>2925801</v>
      </c>
      <c r="B2397" s="13" t="b">
        <f>IF(ISERROR(VLOOKUP(A2397,$C$2:$C$11, 1, FALSE)),FALSE,TRUE )</f>
        <v>0</v>
      </c>
    </row>
    <row r="2398" spans="1:2" hidden="1">
      <c r="A2398">
        <v>170265</v>
      </c>
    </row>
    <row r="2399" spans="1:2" ht="20">
      <c r="A2399">
        <v>2286711</v>
      </c>
      <c r="B2399" s="13" t="b">
        <f>IF(ISERROR(VLOOKUP(A2399,$C$2:$C$11, 1, FALSE)),FALSE,TRUE )</f>
        <v>0</v>
      </c>
    </row>
    <row r="2400" spans="1:2" hidden="1">
      <c r="A2400">
        <v>170265</v>
      </c>
    </row>
    <row r="2401" spans="1:2" hidden="1">
      <c r="A2401">
        <v>2925801</v>
      </c>
    </row>
    <row r="2402" spans="1:2" ht="20">
      <c r="A2402">
        <v>25389671</v>
      </c>
      <c r="B2402" s="13" t="b">
        <f>IF(ISERROR(VLOOKUP(A2402,$C$2:$C$11, 1, FALSE)),FALSE,TRUE )</f>
        <v>0</v>
      </c>
    </row>
    <row r="2403" spans="1:2" hidden="1">
      <c r="A2403">
        <v>50891</v>
      </c>
    </row>
    <row r="2404" spans="1:2" hidden="1">
      <c r="A2404">
        <v>50891</v>
      </c>
    </row>
    <row r="2405" spans="1:2" hidden="1">
      <c r="A2405">
        <v>986438</v>
      </c>
    </row>
    <row r="2406" spans="1:2" hidden="1">
      <c r="A2406">
        <v>2286711</v>
      </c>
    </row>
    <row r="2407" spans="1:2" hidden="1">
      <c r="A2407">
        <v>986438</v>
      </c>
    </row>
    <row r="2408" spans="1:2" hidden="1">
      <c r="A2408">
        <v>25389671</v>
      </c>
    </row>
    <row r="2409" spans="1:2" hidden="1">
      <c r="A2409">
        <v>2286711</v>
      </c>
    </row>
    <row r="2410" spans="1:2" hidden="1">
      <c r="A2410">
        <v>3344792</v>
      </c>
    </row>
    <row r="2411" spans="1:2" hidden="1">
      <c r="A2411">
        <v>25389671</v>
      </c>
    </row>
    <row r="2412" spans="1:2" hidden="1">
      <c r="A2412">
        <v>3344792</v>
      </c>
    </row>
    <row r="2413" spans="1:2" hidden="1"/>
    <row r="2414" spans="1:2" hidden="1">
      <c r="A2414">
        <v>170265</v>
      </c>
    </row>
    <row r="2415" spans="1:2" hidden="1">
      <c r="A2415">
        <v>170265</v>
      </c>
    </row>
    <row r="2416" spans="1:2" hidden="1">
      <c r="A2416">
        <v>170265</v>
      </c>
    </row>
    <row r="2417" spans="1:2" hidden="1">
      <c r="A2417">
        <v>170265</v>
      </c>
    </row>
    <row r="2418" spans="1:2" hidden="1">
      <c r="A2418">
        <v>170265</v>
      </c>
    </row>
    <row r="2419" spans="1:2" hidden="1">
      <c r="A2419">
        <v>309976</v>
      </c>
    </row>
    <row r="2420" spans="1:2" hidden="1">
      <c r="A2420">
        <v>170265</v>
      </c>
    </row>
    <row r="2421" spans="1:2" hidden="1">
      <c r="A2421">
        <v>6901294</v>
      </c>
    </row>
    <row r="2422" spans="1:2" hidden="1">
      <c r="A2422">
        <v>170265</v>
      </c>
    </row>
    <row r="2423" spans="1:2" ht="20">
      <c r="A2423">
        <v>1192603</v>
      </c>
      <c r="B2423" s="13" t="b">
        <f>IF(ISERROR(VLOOKUP(A2423,$C$2:$C$11, 1, FALSE)),FALSE,TRUE )</f>
        <v>0</v>
      </c>
    </row>
    <row r="2424" spans="1:2" hidden="1">
      <c r="A2424">
        <v>6901294</v>
      </c>
    </row>
    <row r="2425" spans="1:2" hidden="1">
      <c r="A2425">
        <v>1192603</v>
      </c>
    </row>
    <row r="2426" spans="1:2" ht="20">
      <c r="A2426">
        <v>65864</v>
      </c>
      <c r="B2426" s="13" t="b">
        <f t="shared" ref="B2426:B2427" si="25">IF(ISERROR(VLOOKUP(A2426,$C$2:$C$11, 1, FALSE)),FALSE,TRUE )</f>
        <v>0</v>
      </c>
    </row>
    <row r="2427" spans="1:2" ht="20">
      <c r="A2427">
        <v>78356</v>
      </c>
      <c r="B2427" s="13" t="b">
        <f t="shared" si="25"/>
        <v>0</v>
      </c>
    </row>
    <row r="2428" spans="1:2" hidden="1">
      <c r="A2428">
        <v>6901294</v>
      </c>
    </row>
    <row r="2429" spans="1:2" hidden="1"/>
    <row r="2430" spans="1:2" hidden="1"/>
    <row r="2431" spans="1:2" hidden="1"/>
    <row r="2432" spans="1:2" ht="20">
      <c r="A2432">
        <v>694034</v>
      </c>
      <c r="B2432" s="13" t="b">
        <f>IF(ISERROR(VLOOKUP(A2432,$C$2:$C$11, 1, FALSE)),FALSE,TRUE )</f>
        <v>0</v>
      </c>
    </row>
    <row r="2433" spans="1:1" hidden="1"/>
    <row r="2434" spans="1:1" hidden="1">
      <c r="A2434">
        <v>196849</v>
      </c>
    </row>
    <row r="2435" spans="1:1" hidden="1">
      <c r="A2435">
        <v>7691552</v>
      </c>
    </row>
    <row r="2436" spans="1:1" hidden="1">
      <c r="A2436">
        <v>4692272</v>
      </c>
    </row>
    <row r="2437" spans="1:1" hidden="1">
      <c r="A2437">
        <v>7691552</v>
      </c>
    </row>
    <row r="2438" spans="1:1" hidden="1">
      <c r="A2438">
        <v>4692272</v>
      </c>
    </row>
    <row r="2439" spans="1:1" hidden="1">
      <c r="A2439">
        <v>7691552</v>
      </c>
    </row>
    <row r="2440" spans="1:1" hidden="1">
      <c r="A2440">
        <v>170265</v>
      </c>
    </row>
    <row r="2441" spans="1:1" hidden="1">
      <c r="A2441">
        <v>170265</v>
      </c>
    </row>
    <row r="2442" spans="1:1" hidden="1">
      <c r="A2442">
        <v>170265</v>
      </c>
    </row>
    <row r="2443" spans="1:1" hidden="1">
      <c r="A2443">
        <v>170265</v>
      </c>
    </row>
    <row r="2444" spans="1:1" hidden="1">
      <c r="A2444">
        <v>170265</v>
      </c>
    </row>
    <row r="2445" spans="1:1" hidden="1">
      <c r="A2445">
        <v>170265</v>
      </c>
    </row>
    <row r="2446" spans="1:1" hidden="1">
      <c r="A2446">
        <v>4692258</v>
      </c>
    </row>
    <row r="2447" spans="1:1" hidden="1">
      <c r="A2447">
        <v>170265</v>
      </c>
    </row>
    <row r="2448" spans="1:1" hidden="1">
      <c r="A2448">
        <v>170265</v>
      </c>
    </row>
    <row r="2449" spans="1:1" hidden="1">
      <c r="A2449">
        <v>1728037</v>
      </c>
    </row>
    <row r="2450" spans="1:1" hidden="1">
      <c r="A2450">
        <v>536250</v>
      </c>
    </row>
    <row r="2451" spans="1:1" hidden="1">
      <c r="A2451">
        <v>536250</v>
      </c>
    </row>
    <row r="2452" spans="1:1" hidden="1"/>
    <row r="2453" spans="1:1" hidden="1">
      <c r="A2453">
        <v>170265</v>
      </c>
    </row>
    <row r="2454" spans="1:1" hidden="1">
      <c r="A2454">
        <v>4692272</v>
      </c>
    </row>
    <row r="2455" spans="1:1" hidden="1"/>
    <row r="2456" spans="1:1" hidden="1">
      <c r="A2456">
        <v>6901294</v>
      </c>
    </row>
    <row r="2457" spans="1:1" hidden="1">
      <c r="A2457">
        <v>170265</v>
      </c>
    </row>
    <row r="2458" spans="1:1" hidden="1"/>
    <row r="2459" spans="1:1" hidden="1"/>
    <row r="2460" spans="1:1" hidden="1"/>
    <row r="2461" spans="1:1" hidden="1"/>
    <row r="2462" spans="1:1" hidden="1">
      <c r="A2462">
        <v>11330577</v>
      </c>
    </row>
    <row r="2463" spans="1:1" hidden="1">
      <c r="A2463">
        <v>23151</v>
      </c>
    </row>
    <row r="2464" spans="1:1" hidden="1">
      <c r="A2464">
        <v>46296</v>
      </c>
    </row>
    <row r="2465" spans="1:2" hidden="1">
      <c r="A2465">
        <v>7320889</v>
      </c>
    </row>
    <row r="2466" spans="1:2" hidden="1">
      <c r="A2466">
        <v>23151</v>
      </c>
    </row>
    <row r="2467" spans="1:2" hidden="1">
      <c r="A2467">
        <v>170265</v>
      </c>
    </row>
    <row r="2468" spans="1:2" hidden="1">
      <c r="A2468">
        <v>38491</v>
      </c>
    </row>
    <row r="2469" spans="1:2" hidden="1"/>
    <row r="2470" spans="1:2" hidden="1">
      <c r="A2470">
        <v>6901294</v>
      </c>
    </row>
    <row r="2471" spans="1:2" hidden="1"/>
    <row r="2472" spans="1:2" hidden="1">
      <c r="A2472">
        <v>6901294</v>
      </c>
    </row>
    <row r="2473" spans="1:2" hidden="1">
      <c r="A2473">
        <v>658047</v>
      </c>
    </row>
    <row r="2474" spans="1:2" ht="20">
      <c r="A2474">
        <v>15261745</v>
      </c>
      <c r="B2474" s="13" t="b">
        <f>IF(ISERROR(VLOOKUP(A2474,$C$2:$C$11, 1, FALSE)),FALSE,TRUE )</f>
        <v>0</v>
      </c>
    </row>
    <row r="2475" spans="1:2" hidden="1">
      <c r="A2475">
        <v>658047</v>
      </c>
    </row>
    <row r="2476" spans="1:2" hidden="1">
      <c r="A2476">
        <v>7691552</v>
      </c>
    </row>
    <row r="2477" spans="1:2" hidden="1">
      <c r="A2477">
        <v>15261745</v>
      </c>
    </row>
    <row r="2478" spans="1:2" hidden="1">
      <c r="A2478">
        <v>658047</v>
      </c>
    </row>
    <row r="2479" spans="1:2" hidden="1">
      <c r="A2479">
        <v>15261745</v>
      </c>
    </row>
    <row r="2480" spans="1:2" hidden="1">
      <c r="A2480">
        <v>671238</v>
      </c>
    </row>
    <row r="2481" spans="1:2" hidden="1">
      <c r="A2481">
        <v>15261745</v>
      </c>
    </row>
    <row r="2482" spans="1:2" ht="20">
      <c r="A2482">
        <v>17551111</v>
      </c>
      <c r="B2482" s="13" t="b">
        <f>IF(ISERROR(VLOOKUP(A2482,$C$2:$C$11, 1, FALSE)),FALSE,TRUE )</f>
        <v>0</v>
      </c>
    </row>
    <row r="2483" spans="1:2" hidden="1">
      <c r="A2483">
        <v>671238</v>
      </c>
    </row>
    <row r="2484" spans="1:2" hidden="1">
      <c r="A2484">
        <v>17551111</v>
      </c>
    </row>
    <row r="2485" spans="1:2" hidden="1">
      <c r="A2485">
        <v>15261745</v>
      </c>
    </row>
    <row r="2486" spans="1:2" hidden="1">
      <c r="A2486">
        <v>335486</v>
      </c>
    </row>
    <row r="2487" spans="1:2" hidden="1">
      <c r="A2487">
        <v>13315406</v>
      </c>
    </row>
    <row r="2488" spans="1:2" hidden="1">
      <c r="A2488">
        <v>4714748</v>
      </c>
    </row>
    <row r="2489" spans="1:2" hidden="1">
      <c r="A2489">
        <v>335486</v>
      </c>
    </row>
    <row r="2490" spans="1:2" hidden="1">
      <c r="A2490">
        <v>15261745</v>
      </c>
    </row>
    <row r="2491" spans="1:2" hidden="1"/>
    <row r="2492" spans="1:2" hidden="1">
      <c r="A2492">
        <v>11330577</v>
      </c>
    </row>
    <row r="2493" spans="1:2" ht="20">
      <c r="A2493">
        <v>2062396</v>
      </c>
      <c r="B2493" s="13" t="b">
        <f>IF(ISERROR(VLOOKUP(A2493,$C$2:$C$11, 1, FALSE)),FALSE,TRUE )</f>
        <v>0</v>
      </c>
    </row>
    <row r="2494" spans="1:2" hidden="1">
      <c r="A2494">
        <v>15261745</v>
      </c>
    </row>
    <row r="2495" spans="1:2" ht="20">
      <c r="A2495">
        <v>1506863</v>
      </c>
      <c r="B2495" s="13" t="b">
        <f>IF(ISERROR(VLOOKUP(A2495,$C$2:$C$11, 1, FALSE)),FALSE,TRUE )</f>
        <v>0</v>
      </c>
    </row>
    <row r="2496" spans="1:2" hidden="1">
      <c r="A2496">
        <v>15261745</v>
      </c>
    </row>
    <row r="2497" spans="1:2" hidden="1">
      <c r="A2497">
        <v>1506863</v>
      </c>
    </row>
    <row r="2498" spans="1:2" hidden="1">
      <c r="A2498">
        <v>170265</v>
      </c>
    </row>
    <row r="2499" spans="1:2" hidden="1"/>
    <row r="2500" spans="1:2" hidden="1">
      <c r="A2500">
        <v>170265</v>
      </c>
    </row>
    <row r="2501" spans="1:2" ht="20">
      <c r="A2501">
        <v>1689815</v>
      </c>
      <c r="B2501" s="13" t="b">
        <f>IF(ISERROR(VLOOKUP(A2501,$C$2:$C$11, 1, FALSE)),FALSE,TRUE )</f>
        <v>0</v>
      </c>
    </row>
    <row r="2502" spans="1:2" hidden="1"/>
    <row r="2503" spans="1:2" hidden="1">
      <c r="A2503">
        <v>6901294</v>
      </c>
    </row>
    <row r="2504" spans="1:2" hidden="1">
      <c r="A2504">
        <v>170265</v>
      </c>
    </row>
    <row r="2505" spans="1:2" hidden="1">
      <c r="A2505">
        <v>4692272</v>
      </c>
    </row>
    <row r="2506" spans="1:2" hidden="1">
      <c r="A2506">
        <v>170265</v>
      </c>
    </row>
    <row r="2507" spans="1:2" hidden="1">
      <c r="A2507">
        <v>170265</v>
      </c>
    </row>
    <row r="2508" spans="1:2" hidden="1">
      <c r="A2508">
        <v>671238</v>
      </c>
    </row>
    <row r="2509" spans="1:2" hidden="1"/>
    <row r="2510" spans="1:2" hidden="1">
      <c r="A2510">
        <v>4692272</v>
      </c>
    </row>
    <row r="2511" spans="1:2" hidden="1">
      <c r="A2511">
        <v>170265</v>
      </c>
    </row>
    <row r="2512" spans="1:2" hidden="1">
      <c r="A2512">
        <v>170265</v>
      </c>
    </row>
    <row r="2513" spans="1:2" hidden="1">
      <c r="A2513">
        <v>170265</v>
      </c>
    </row>
    <row r="2514" spans="1:2" ht="20">
      <c r="A2514">
        <v>38734</v>
      </c>
      <c r="B2514" s="13" t="b">
        <f>IF(ISERROR(VLOOKUP(A2514,$C$2:$C$11, 1, FALSE)),FALSE,TRUE )</f>
        <v>0</v>
      </c>
    </row>
    <row r="2515" spans="1:2" hidden="1">
      <c r="A2515">
        <v>170265</v>
      </c>
    </row>
    <row r="2516" spans="1:2" hidden="1">
      <c r="A2516">
        <v>38734</v>
      </c>
    </row>
    <row r="2517" spans="1:2" hidden="1">
      <c r="A2517">
        <v>170265</v>
      </c>
    </row>
    <row r="2518" spans="1:2" hidden="1">
      <c r="A2518">
        <v>38734</v>
      </c>
    </row>
    <row r="2519" spans="1:2" hidden="1">
      <c r="A2519">
        <v>4692272</v>
      </c>
    </row>
    <row r="2520" spans="1:2" hidden="1">
      <c r="A2520">
        <v>4714748</v>
      </c>
    </row>
    <row r="2521" spans="1:2" hidden="1">
      <c r="A2521">
        <v>38734</v>
      </c>
    </row>
    <row r="2522" spans="1:2" hidden="1">
      <c r="A2522">
        <v>4714748</v>
      </c>
    </row>
    <row r="2523" spans="1:2" hidden="1">
      <c r="A2523">
        <v>38734</v>
      </c>
    </row>
    <row r="2524" spans="1:2" hidden="1">
      <c r="A2524">
        <v>671238</v>
      </c>
    </row>
    <row r="2525" spans="1:2" hidden="1">
      <c r="A2525">
        <v>4692272</v>
      </c>
    </row>
    <row r="2526" spans="1:2" hidden="1">
      <c r="A2526">
        <v>671238</v>
      </c>
    </row>
    <row r="2527" spans="1:2" hidden="1">
      <c r="A2527">
        <v>4692272</v>
      </c>
    </row>
    <row r="2528" spans="1:2" hidden="1">
      <c r="A2528">
        <v>38734</v>
      </c>
    </row>
    <row r="2529" spans="1:1" hidden="1">
      <c r="A2529">
        <v>4714748</v>
      </c>
    </row>
    <row r="2530" spans="1:1" hidden="1">
      <c r="A2530">
        <v>4692272</v>
      </c>
    </row>
    <row r="2531" spans="1:1" hidden="1">
      <c r="A2531">
        <v>671238</v>
      </c>
    </row>
    <row r="2532" spans="1:1" hidden="1">
      <c r="A2532">
        <v>4692272</v>
      </c>
    </row>
    <row r="2533" spans="1:1" hidden="1">
      <c r="A2533">
        <v>170265</v>
      </c>
    </row>
    <row r="2534" spans="1:1" hidden="1">
      <c r="A2534">
        <v>671238</v>
      </c>
    </row>
    <row r="2535" spans="1:1" hidden="1">
      <c r="A2535">
        <v>671238</v>
      </c>
    </row>
    <row r="2536" spans="1:1" hidden="1">
      <c r="A2536">
        <v>170265</v>
      </c>
    </row>
    <row r="2537" spans="1:1" hidden="1">
      <c r="A2537">
        <v>4692272</v>
      </c>
    </row>
    <row r="2538" spans="1:1" hidden="1">
      <c r="A2538">
        <v>4714748</v>
      </c>
    </row>
    <row r="2539" spans="1:1" hidden="1">
      <c r="A2539">
        <v>170265</v>
      </c>
    </row>
    <row r="2540" spans="1:1" hidden="1">
      <c r="A2540">
        <v>4692272</v>
      </c>
    </row>
    <row r="2541" spans="1:1" hidden="1">
      <c r="A2541">
        <v>170265</v>
      </c>
    </row>
    <row r="2542" spans="1:1" hidden="1">
      <c r="A2542">
        <v>170265</v>
      </c>
    </row>
    <row r="2543" spans="1:1" hidden="1">
      <c r="A2543">
        <v>170265</v>
      </c>
    </row>
    <row r="2544" spans="1:1" hidden="1">
      <c r="A2544">
        <v>986438</v>
      </c>
    </row>
    <row r="2545" spans="1:1" hidden="1">
      <c r="A2545">
        <v>38734</v>
      </c>
    </row>
    <row r="2546" spans="1:1" hidden="1">
      <c r="A2546">
        <v>671238</v>
      </c>
    </row>
    <row r="2547" spans="1:1" hidden="1">
      <c r="A2547">
        <v>4692258</v>
      </c>
    </row>
    <row r="2548" spans="1:1" hidden="1">
      <c r="A2548">
        <v>170265</v>
      </c>
    </row>
    <row r="2549" spans="1:1" hidden="1">
      <c r="A2549">
        <v>38734</v>
      </c>
    </row>
    <row r="2550" spans="1:1" hidden="1">
      <c r="A2550">
        <v>986438</v>
      </c>
    </row>
    <row r="2551" spans="1:1" hidden="1">
      <c r="A2551">
        <v>986438</v>
      </c>
    </row>
    <row r="2552" spans="1:1" hidden="1">
      <c r="A2552">
        <v>4692258</v>
      </c>
    </row>
    <row r="2553" spans="1:1" hidden="1">
      <c r="A2553">
        <v>986438</v>
      </c>
    </row>
    <row r="2554" spans="1:1" hidden="1">
      <c r="A2554">
        <v>4692258</v>
      </c>
    </row>
    <row r="2555" spans="1:1" hidden="1">
      <c r="A2555">
        <v>671238</v>
      </c>
    </row>
    <row r="2556" spans="1:1" hidden="1">
      <c r="A2556">
        <v>986438</v>
      </c>
    </row>
    <row r="2557" spans="1:1" hidden="1">
      <c r="A2557">
        <v>38734</v>
      </c>
    </row>
    <row r="2558" spans="1:1" hidden="1">
      <c r="A2558">
        <v>170265</v>
      </c>
    </row>
    <row r="2559" spans="1:1" hidden="1">
      <c r="A2559">
        <v>170265</v>
      </c>
    </row>
    <row r="2560" spans="1:1" hidden="1">
      <c r="A2560">
        <v>170265</v>
      </c>
    </row>
    <row r="2561" spans="1:2" hidden="1">
      <c r="A2561">
        <v>170265</v>
      </c>
    </row>
    <row r="2562" spans="1:2" hidden="1">
      <c r="A2562">
        <v>4692258</v>
      </c>
    </row>
    <row r="2563" spans="1:2" hidden="1">
      <c r="A2563">
        <v>170265</v>
      </c>
    </row>
    <row r="2564" spans="1:2" hidden="1">
      <c r="A2564">
        <v>170265</v>
      </c>
    </row>
    <row r="2565" spans="1:2" hidden="1">
      <c r="A2565">
        <v>38734</v>
      </c>
    </row>
    <row r="2566" spans="1:2" hidden="1">
      <c r="A2566">
        <v>4692258</v>
      </c>
    </row>
    <row r="2567" spans="1:2" hidden="1">
      <c r="A2567">
        <v>986438</v>
      </c>
    </row>
    <row r="2568" spans="1:2" hidden="1">
      <c r="A2568">
        <v>170265</v>
      </c>
    </row>
    <row r="2569" spans="1:2" hidden="1">
      <c r="A2569">
        <v>5718022</v>
      </c>
    </row>
    <row r="2570" spans="1:2" hidden="1">
      <c r="A2570">
        <v>986438</v>
      </c>
    </row>
    <row r="2571" spans="1:2" hidden="1">
      <c r="A2571">
        <v>986438</v>
      </c>
    </row>
    <row r="2572" spans="1:2" hidden="1">
      <c r="A2572">
        <v>5718022</v>
      </c>
    </row>
    <row r="2573" spans="1:2" hidden="1"/>
    <row r="2574" spans="1:2" hidden="1">
      <c r="A2574">
        <v>170265</v>
      </c>
    </row>
    <row r="2575" spans="1:2" ht="20">
      <c r="A2575">
        <v>13607576</v>
      </c>
      <c r="B2575" s="13" t="b">
        <f>IF(ISERROR(VLOOKUP(A2575,$C$2:$C$11, 1, FALSE)),FALSE,TRUE )</f>
        <v>0</v>
      </c>
    </row>
    <row r="2576" spans="1:2" hidden="1">
      <c r="A2576">
        <v>4692272</v>
      </c>
    </row>
    <row r="2577" spans="1:2" hidden="1">
      <c r="A2577">
        <v>170265</v>
      </c>
    </row>
    <row r="2578" spans="1:2" hidden="1"/>
    <row r="2579" spans="1:2" hidden="1">
      <c r="A2579">
        <v>170265</v>
      </c>
    </row>
    <row r="2580" spans="1:2" hidden="1"/>
    <row r="2581" spans="1:2" hidden="1">
      <c r="A2581">
        <v>170265</v>
      </c>
    </row>
    <row r="2582" spans="1:2" hidden="1">
      <c r="A2582">
        <v>6650031</v>
      </c>
    </row>
    <row r="2583" spans="1:2" hidden="1">
      <c r="A2583">
        <v>7691552</v>
      </c>
    </row>
    <row r="2584" spans="1:2" hidden="1">
      <c r="A2584">
        <v>4692272</v>
      </c>
    </row>
    <row r="2585" spans="1:2" hidden="1"/>
    <row r="2586" spans="1:2" hidden="1"/>
    <row r="2587" spans="1:2" hidden="1"/>
    <row r="2588" spans="1:2" hidden="1">
      <c r="A2588">
        <v>7691552</v>
      </c>
    </row>
    <row r="2589" spans="1:2" ht="20">
      <c r="A2589">
        <v>583021</v>
      </c>
      <c r="B2589" s="13" t="b">
        <f>IF(ISERROR(VLOOKUP(A2589,$C$2:$C$11, 1, FALSE)),FALSE,TRUE )</f>
        <v>0</v>
      </c>
    </row>
    <row r="2590" spans="1:2" hidden="1">
      <c r="A2590">
        <v>1051318</v>
      </c>
    </row>
    <row r="2591" spans="1:2" hidden="1">
      <c r="A2591">
        <v>583021</v>
      </c>
    </row>
    <row r="2592" spans="1:2" hidden="1">
      <c r="A2592">
        <v>170265</v>
      </c>
    </row>
    <row r="2593" spans="1:2" ht="20">
      <c r="A2593">
        <v>347073</v>
      </c>
      <c r="B2593" s="13" t="b">
        <f>IF(ISERROR(VLOOKUP(A2593,$C$2:$C$11, 1, FALSE)),FALSE,TRUE )</f>
        <v>0</v>
      </c>
    </row>
    <row r="2594" spans="1:2" hidden="1">
      <c r="A2594">
        <v>583021</v>
      </c>
    </row>
    <row r="2595" spans="1:2" hidden="1">
      <c r="A2595">
        <v>347073</v>
      </c>
    </row>
    <row r="2596" spans="1:2" hidden="1">
      <c r="A2596">
        <v>170265</v>
      </c>
    </row>
    <row r="2597" spans="1:2" hidden="1"/>
    <row r="2598" spans="1:2" hidden="1">
      <c r="A2598">
        <v>170265</v>
      </c>
    </row>
    <row r="2599" spans="1:2" ht="20">
      <c r="A2599">
        <v>16050346</v>
      </c>
      <c r="B2599" s="13" t="b">
        <f>IF(ISERROR(VLOOKUP(A2599,$C$2:$C$11, 1, FALSE)),FALSE,TRUE )</f>
        <v>0</v>
      </c>
    </row>
    <row r="2600" spans="1:2" hidden="1">
      <c r="A2600">
        <v>6901294</v>
      </c>
    </row>
    <row r="2601" spans="1:2" hidden="1"/>
    <row r="2602" spans="1:2" hidden="1"/>
    <row r="2603" spans="1:2" hidden="1">
      <c r="A2603">
        <v>327651</v>
      </c>
    </row>
    <row r="2604" spans="1:2" hidden="1">
      <c r="A2604">
        <v>170265</v>
      </c>
    </row>
    <row r="2605" spans="1:2" ht="20">
      <c r="A2605">
        <v>6966517</v>
      </c>
      <c r="B2605" s="13" t="b">
        <f>IF(ISERROR(VLOOKUP(A2605,$C$2:$C$11, 1, FALSE)),FALSE,TRUE )</f>
        <v>0</v>
      </c>
    </row>
    <row r="2606" spans="1:2" hidden="1">
      <c r="A2606">
        <v>2728945</v>
      </c>
    </row>
    <row r="2607" spans="1:2" hidden="1">
      <c r="A2607">
        <v>2728945</v>
      </c>
    </row>
    <row r="2608" spans="1:2" hidden="1">
      <c r="A2608">
        <v>170265</v>
      </c>
    </row>
    <row r="2609" spans="1:2" hidden="1"/>
    <row r="2610" spans="1:2" hidden="1">
      <c r="A2610">
        <v>170265</v>
      </c>
    </row>
    <row r="2611" spans="1:2" ht="20">
      <c r="A2611">
        <v>284214</v>
      </c>
      <c r="B2611" s="13" t="b">
        <f>IF(ISERROR(VLOOKUP(A2611,$C$2:$C$11, 1, FALSE)),FALSE,TRUE )</f>
        <v>0</v>
      </c>
    </row>
    <row r="2612" spans="1:2" hidden="1"/>
    <row r="2613" spans="1:2" hidden="1">
      <c r="A2613">
        <v>170265</v>
      </c>
    </row>
    <row r="2614" spans="1:2" hidden="1">
      <c r="A2614">
        <v>170265</v>
      </c>
    </row>
    <row r="2615" spans="1:2" hidden="1">
      <c r="A2615">
        <v>4692272</v>
      </c>
    </row>
    <row r="2616" spans="1:2" hidden="1"/>
    <row r="2617" spans="1:2" hidden="1">
      <c r="A2617">
        <v>50891</v>
      </c>
    </row>
    <row r="2618" spans="1:2" hidden="1">
      <c r="A2618">
        <v>170265</v>
      </c>
    </row>
    <row r="2619" spans="1:2" ht="20">
      <c r="A2619">
        <v>1861586</v>
      </c>
      <c r="B2619" s="13" t="b">
        <f>IF(ISERROR(VLOOKUP(A2619,$C$2:$C$11, 1, FALSE)),FALSE,TRUE )</f>
        <v>0</v>
      </c>
    </row>
    <row r="2620" spans="1:2" hidden="1">
      <c r="A2620">
        <v>170265</v>
      </c>
    </row>
    <row r="2621" spans="1:2" hidden="1">
      <c r="A2621">
        <v>38491</v>
      </c>
    </row>
    <row r="2622" spans="1:2" hidden="1">
      <c r="A2622">
        <v>170265</v>
      </c>
    </row>
    <row r="2623" spans="1:2" hidden="1">
      <c r="A2623">
        <v>2925801</v>
      </c>
    </row>
    <row r="2624" spans="1:2" hidden="1"/>
    <row r="2625" spans="1:1" hidden="1">
      <c r="A2625">
        <v>170265</v>
      </c>
    </row>
    <row r="2626" spans="1:1" hidden="1">
      <c r="A2626">
        <v>4692272</v>
      </c>
    </row>
    <row r="2627" spans="1:1" hidden="1"/>
    <row r="2628" spans="1:1" hidden="1">
      <c r="A2628">
        <v>7691552</v>
      </c>
    </row>
    <row r="2629" spans="1:1" hidden="1">
      <c r="A2629">
        <v>170265</v>
      </c>
    </row>
    <row r="2630" spans="1:1" hidden="1">
      <c r="A2630">
        <v>95672</v>
      </c>
    </row>
    <row r="2631" spans="1:1" hidden="1"/>
    <row r="2632" spans="1:1" hidden="1">
      <c r="A2632">
        <v>50891</v>
      </c>
    </row>
    <row r="2633" spans="1:1" hidden="1">
      <c r="A2633">
        <v>658047</v>
      </c>
    </row>
    <row r="2634" spans="1:1" hidden="1">
      <c r="A2634">
        <v>50891</v>
      </c>
    </row>
    <row r="2635" spans="1:1" hidden="1">
      <c r="A2635">
        <v>7691552</v>
      </c>
    </row>
    <row r="2636" spans="1:1" hidden="1">
      <c r="A2636">
        <v>50891</v>
      </c>
    </row>
    <row r="2637" spans="1:1" hidden="1">
      <c r="A2637">
        <v>658047</v>
      </c>
    </row>
    <row r="2638" spans="1:1" hidden="1">
      <c r="A2638">
        <v>658047</v>
      </c>
    </row>
    <row r="2639" spans="1:1" hidden="1">
      <c r="A2639">
        <v>7691552</v>
      </c>
    </row>
    <row r="2640" spans="1:1" hidden="1">
      <c r="A2640">
        <v>658047</v>
      </c>
    </row>
    <row r="2641" spans="1:1" hidden="1">
      <c r="A2641">
        <v>50891</v>
      </c>
    </row>
    <row r="2642" spans="1:1" hidden="1">
      <c r="A2642">
        <v>50891</v>
      </c>
    </row>
    <row r="2643" spans="1:1" hidden="1">
      <c r="A2643">
        <v>658047</v>
      </c>
    </row>
    <row r="2644" spans="1:1" hidden="1">
      <c r="A2644">
        <v>50891</v>
      </c>
    </row>
    <row r="2645" spans="1:1" hidden="1">
      <c r="A2645">
        <v>50891</v>
      </c>
    </row>
    <row r="2646" spans="1:1" hidden="1">
      <c r="A2646">
        <v>658047</v>
      </c>
    </row>
    <row r="2647" spans="1:1" hidden="1">
      <c r="A2647">
        <v>7691552</v>
      </c>
    </row>
    <row r="2648" spans="1:1" hidden="1">
      <c r="A2648">
        <v>4692272</v>
      </c>
    </row>
    <row r="2649" spans="1:1" hidden="1">
      <c r="A2649">
        <v>50891</v>
      </c>
    </row>
    <row r="2650" spans="1:1" hidden="1">
      <c r="A2650">
        <v>50891</v>
      </c>
    </row>
    <row r="2651" spans="1:1" hidden="1">
      <c r="A2651">
        <v>7691552</v>
      </c>
    </row>
    <row r="2652" spans="1:1" hidden="1">
      <c r="A2652">
        <v>658047</v>
      </c>
    </row>
    <row r="2653" spans="1:1" hidden="1">
      <c r="A2653">
        <v>658047</v>
      </c>
    </row>
    <row r="2654" spans="1:1" hidden="1">
      <c r="A2654">
        <v>658047</v>
      </c>
    </row>
    <row r="2655" spans="1:1" hidden="1">
      <c r="A2655">
        <v>7691552</v>
      </c>
    </row>
    <row r="2656" spans="1:1" hidden="1">
      <c r="A2656">
        <v>50891</v>
      </c>
    </row>
    <row r="2657" spans="1:1" hidden="1">
      <c r="A2657">
        <v>658047</v>
      </c>
    </row>
    <row r="2658" spans="1:1" hidden="1">
      <c r="A2658">
        <v>658047</v>
      </c>
    </row>
    <row r="2659" spans="1:1" hidden="1">
      <c r="A2659">
        <v>50891</v>
      </c>
    </row>
    <row r="2660" spans="1:1" hidden="1">
      <c r="A2660">
        <v>50891</v>
      </c>
    </row>
    <row r="2661" spans="1:1" hidden="1">
      <c r="A2661">
        <v>11330577</v>
      </c>
    </row>
    <row r="2662" spans="1:1" hidden="1">
      <c r="A2662">
        <v>7691552</v>
      </c>
    </row>
    <row r="2663" spans="1:1" hidden="1">
      <c r="A2663">
        <v>50891</v>
      </c>
    </row>
    <row r="2664" spans="1:1" hidden="1">
      <c r="A2664">
        <v>4692272</v>
      </c>
    </row>
    <row r="2665" spans="1:1" hidden="1">
      <c r="A2665">
        <v>170265</v>
      </c>
    </row>
    <row r="2666" spans="1:1" hidden="1">
      <c r="A2666">
        <v>50891</v>
      </c>
    </row>
    <row r="2667" spans="1:1" hidden="1">
      <c r="A2667">
        <v>50891</v>
      </c>
    </row>
    <row r="2668" spans="1:1" hidden="1">
      <c r="A2668">
        <v>658047</v>
      </c>
    </row>
    <row r="2669" spans="1:1" hidden="1"/>
    <row r="2670" spans="1:1" hidden="1"/>
    <row r="2671" spans="1:1" hidden="1"/>
    <row r="2672" spans="1:1" hidden="1">
      <c r="A2672">
        <v>671238</v>
      </c>
    </row>
    <row r="2673" spans="1:2" hidden="1">
      <c r="A2673">
        <v>7691552</v>
      </c>
    </row>
    <row r="2674" spans="1:2" ht="20">
      <c r="A2674">
        <v>393259</v>
      </c>
      <c r="B2674" s="13" t="b">
        <f>IF(ISERROR(VLOOKUP(A2674,$C$2:$C$11, 1, FALSE)),FALSE,TRUE )</f>
        <v>0</v>
      </c>
    </row>
    <row r="2675" spans="1:2" hidden="1">
      <c r="A2675">
        <v>7691552</v>
      </c>
    </row>
    <row r="2676" spans="1:2" hidden="1"/>
    <row r="2677" spans="1:2" hidden="1">
      <c r="A2677">
        <v>671238</v>
      </c>
    </row>
    <row r="2678" spans="1:2" ht="20">
      <c r="A2678">
        <v>16675278</v>
      </c>
      <c r="B2678" s="13" t="b">
        <f>IF(ISERROR(VLOOKUP(A2678,$C$2:$C$11, 1, FALSE)),FALSE,TRUE )</f>
        <v>0</v>
      </c>
    </row>
    <row r="2679" spans="1:2" hidden="1">
      <c r="A2679">
        <v>671238</v>
      </c>
    </row>
    <row r="2680" spans="1:2" hidden="1">
      <c r="A2680">
        <v>16675278</v>
      </c>
    </row>
    <row r="2681" spans="1:2" hidden="1"/>
    <row r="2682" spans="1:2" hidden="1"/>
    <row r="2683" spans="1:2" hidden="1">
      <c r="A2683">
        <v>38491</v>
      </c>
    </row>
    <row r="2684" spans="1:2" hidden="1"/>
    <row r="2685" spans="1:2" hidden="1">
      <c r="A2685">
        <v>990840</v>
      </c>
    </row>
    <row r="2686" spans="1:2" ht="20">
      <c r="A2686">
        <v>164973</v>
      </c>
      <c r="B2686" s="13" t="b">
        <f>IF(ISERROR(VLOOKUP(A2686,$C$2:$C$11, 1, FALSE)),FALSE,TRUE )</f>
        <v>0</v>
      </c>
    </row>
    <row r="2687" spans="1:2" hidden="1">
      <c r="A2687">
        <v>164973</v>
      </c>
    </row>
    <row r="2688" spans="1:2" hidden="1"/>
    <row r="2689" spans="1:2" hidden="1">
      <c r="A2689">
        <v>671238</v>
      </c>
    </row>
    <row r="2690" spans="1:2" hidden="1">
      <c r="A2690">
        <v>95672</v>
      </c>
    </row>
    <row r="2691" spans="1:2" hidden="1">
      <c r="A2691">
        <v>671238</v>
      </c>
    </row>
    <row r="2692" spans="1:2" hidden="1">
      <c r="A2692">
        <v>986438</v>
      </c>
    </row>
    <row r="2693" spans="1:2" hidden="1">
      <c r="A2693">
        <v>671238</v>
      </c>
    </row>
    <row r="2694" spans="1:2" hidden="1">
      <c r="A2694">
        <v>986438</v>
      </c>
    </row>
    <row r="2695" spans="1:2" hidden="1">
      <c r="A2695">
        <v>671238</v>
      </c>
    </row>
    <row r="2696" spans="1:2" hidden="1">
      <c r="A2696">
        <v>671238</v>
      </c>
    </row>
    <row r="2697" spans="1:2" hidden="1"/>
    <row r="2698" spans="1:2" hidden="1">
      <c r="A2698">
        <v>95672</v>
      </c>
    </row>
    <row r="2699" spans="1:2" hidden="1">
      <c r="A2699">
        <v>4692272</v>
      </c>
    </row>
    <row r="2700" spans="1:2" ht="20">
      <c r="A2700">
        <v>722096</v>
      </c>
      <c r="B2700" s="13" t="b">
        <f>IF(ISERROR(VLOOKUP(A2700,$C$2:$C$11, 1, FALSE)),FALSE,TRUE )</f>
        <v>0</v>
      </c>
    </row>
    <row r="2701" spans="1:2" hidden="1"/>
    <row r="2702" spans="1:2" hidden="1">
      <c r="A2702">
        <v>95672</v>
      </c>
    </row>
    <row r="2703" spans="1:2" hidden="1"/>
    <row r="2704" spans="1:2" hidden="1"/>
    <row r="2705" spans="1:2" hidden="1">
      <c r="A2705">
        <v>170265</v>
      </c>
    </row>
    <row r="2706" spans="1:2" hidden="1"/>
    <row r="2707" spans="1:2" hidden="1"/>
    <row r="2708" spans="1:2" hidden="1">
      <c r="A2708">
        <v>95672</v>
      </c>
    </row>
    <row r="2709" spans="1:2" hidden="1"/>
    <row r="2710" spans="1:2" hidden="1">
      <c r="A2710">
        <v>170265</v>
      </c>
    </row>
    <row r="2711" spans="1:2" hidden="1">
      <c r="A2711">
        <v>95672</v>
      </c>
    </row>
    <row r="2712" spans="1:2" hidden="1">
      <c r="A2712">
        <v>95672</v>
      </c>
    </row>
    <row r="2713" spans="1:2" hidden="1">
      <c r="A2713">
        <v>95672</v>
      </c>
    </row>
    <row r="2714" spans="1:2" hidden="1">
      <c r="A2714">
        <v>95672</v>
      </c>
    </row>
    <row r="2715" spans="1:2" hidden="1">
      <c r="A2715">
        <v>95672</v>
      </c>
    </row>
    <row r="2716" spans="1:2" hidden="1">
      <c r="A2716">
        <v>95672</v>
      </c>
    </row>
    <row r="2717" spans="1:2" hidden="1">
      <c r="A2717">
        <v>7691552</v>
      </c>
    </row>
    <row r="2718" spans="1:2" hidden="1">
      <c r="A2718">
        <v>95672</v>
      </c>
    </row>
    <row r="2719" spans="1:2" ht="20">
      <c r="A2719">
        <v>131457</v>
      </c>
      <c r="B2719" s="13" t="b">
        <f>IF(ISERROR(VLOOKUP(A2719,$C$2:$C$11, 1, FALSE)),FALSE,TRUE )</f>
        <v>0</v>
      </c>
    </row>
    <row r="2720" spans="1:2" hidden="1">
      <c r="A2720">
        <v>7691552</v>
      </c>
    </row>
    <row r="2721" spans="1:2" hidden="1">
      <c r="A2721">
        <v>671238</v>
      </c>
    </row>
    <row r="2722" spans="1:2" hidden="1">
      <c r="A2722">
        <v>95672</v>
      </c>
    </row>
    <row r="2723" spans="1:2" ht="20">
      <c r="A2723">
        <v>39398</v>
      </c>
      <c r="B2723" s="13" t="b">
        <f t="shared" ref="B2723:B2724" si="26">IF(ISERROR(VLOOKUP(A2723,$C$2:$C$11, 1, FALSE)),FALSE,TRUE )</f>
        <v>0</v>
      </c>
    </row>
    <row r="2724" spans="1:2" ht="20">
      <c r="A2724">
        <v>207487</v>
      </c>
      <c r="B2724" s="13" t="b">
        <f t="shared" si="26"/>
        <v>0</v>
      </c>
    </row>
    <row r="2725" spans="1:2" hidden="1">
      <c r="A2725">
        <v>95672</v>
      </c>
    </row>
    <row r="2726" spans="1:2" hidden="1">
      <c r="A2726">
        <v>131457</v>
      </c>
    </row>
    <row r="2727" spans="1:2" hidden="1">
      <c r="A2727">
        <v>95672</v>
      </c>
    </row>
    <row r="2728" spans="1:2" ht="20">
      <c r="A2728">
        <v>870154</v>
      </c>
      <c r="B2728" s="13" t="b">
        <f>IF(ISERROR(VLOOKUP(A2728,$C$2:$C$11, 1, FALSE)),FALSE,TRUE )</f>
        <v>0</v>
      </c>
    </row>
    <row r="2729" spans="1:2" hidden="1"/>
    <row r="2730" spans="1:2" hidden="1">
      <c r="A2730">
        <v>170265</v>
      </c>
    </row>
    <row r="2731" spans="1:2" hidden="1">
      <c r="A2731">
        <v>95672</v>
      </c>
    </row>
    <row r="2732" spans="1:2" hidden="1">
      <c r="A2732">
        <v>671238</v>
      </c>
    </row>
    <row r="2733" spans="1:2" hidden="1">
      <c r="A2733">
        <v>7691552</v>
      </c>
    </row>
    <row r="2734" spans="1:2" hidden="1">
      <c r="A2734">
        <v>95672</v>
      </c>
    </row>
    <row r="2735" spans="1:2" hidden="1">
      <c r="A2735">
        <v>95672</v>
      </c>
    </row>
    <row r="2736" spans="1:2" hidden="1">
      <c r="A2736">
        <v>95672</v>
      </c>
    </row>
    <row r="2737" spans="1:2" ht="20">
      <c r="A2737">
        <v>682810</v>
      </c>
      <c r="B2737" s="13" t="b">
        <f>IF(ISERROR(VLOOKUP(A2737,$C$2:$C$11, 1, FALSE)),FALSE,TRUE )</f>
        <v>0</v>
      </c>
    </row>
    <row r="2738" spans="1:2" hidden="1">
      <c r="A2738">
        <v>95672</v>
      </c>
    </row>
    <row r="2739" spans="1:2" hidden="1">
      <c r="A2739">
        <v>95672</v>
      </c>
    </row>
    <row r="2740" spans="1:2" hidden="1">
      <c r="A2740">
        <v>95672</v>
      </c>
    </row>
    <row r="2741" spans="1:2" hidden="1">
      <c r="A2741">
        <v>7691552</v>
      </c>
    </row>
    <row r="2742" spans="1:2" hidden="1">
      <c r="A2742">
        <v>95672</v>
      </c>
    </row>
    <row r="2743" spans="1:2" hidden="1">
      <c r="A2743">
        <v>7691552</v>
      </c>
    </row>
    <row r="2744" spans="1:2" hidden="1">
      <c r="A2744">
        <v>95672</v>
      </c>
    </row>
    <row r="2745" spans="1:2" hidden="1">
      <c r="A2745">
        <v>398765</v>
      </c>
    </row>
    <row r="2746" spans="1:2" hidden="1">
      <c r="A2746">
        <v>7691552</v>
      </c>
    </row>
    <row r="2747" spans="1:2" hidden="1">
      <c r="A2747">
        <v>95672</v>
      </c>
    </row>
    <row r="2748" spans="1:2" hidden="1">
      <c r="A2748">
        <v>95672</v>
      </c>
    </row>
    <row r="2749" spans="1:2" ht="20">
      <c r="A2749">
        <v>6200185</v>
      </c>
      <c r="B2749" s="13" t="b">
        <f>IF(ISERROR(VLOOKUP(A2749,$C$2:$C$11, 1, FALSE)),FALSE,TRUE )</f>
        <v>0</v>
      </c>
    </row>
    <row r="2750" spans="1:2" hidden="1">
      <c r="A2750">
        <v>175836</v>
      </c>
    </row>
    <row r="2751" spans="1:2" hidden="1">
      <c r="A2751">
        <v>95672</v>
      </c>
    </row>
    <row r="2752" spans="1:2" hidden="1">
      <c r="A2752">
        <v>95672</v>
      </c>
    </row>
    <row r="2753" spans="1:1" hidden="1">
      <c r="A2753">
        <v>95672</v>
      </c>
    </row>
    <row r="2754" spans="1:1" hidden="1">
      <c r="A2754">
        <v>95672</v>
      </c>
    </row>
    <row r="2755" spans="1:1" hidden="1"/>
    <row r="2756" spans="1:1" hidden="1">
      <c r="A2756">
        <v>13315406</v>
      </c>
    </row>
    <row r="2757" spans="1:1" hidden="1">
      <c r="A2757">
        <v>671238</v>
      </c>
    </row>
    <row r="2758" spans="1:1" hidden="1">
      <c r="A2758">
        <v>4692272</v>
      </c>
    </row>
    <row r="2759" spans="1:1" hidden="1">
      <c r="A2759">
        <v>671238</v>
      </c>
    </row>
    <row r="2760" spans="1:1" hidden="1"/>
    <row r="2761" spans="1:1" hidden="1">
      <c r="A2761">
        <v>170265</v>
      </c>
    </row>
    <row r="2762" spans="1:1" hidden="1">
      <c r="A2762">
        <v>4714748</v>
      </c>
    </row>
    <row r="2763" spans="1:1" hidden="1">
      <c r="A2763">
        <v>393259</v>
      </c>
    </row>
    <row r="2764" spans="1:1" hidden="1">
      <c r="A2764">
        <v>4714748</v>
      </c>
    </row>
    <row r="2765" spans="1:1" hidden="1">
      <c r="A2765">
        <v>4692272</v>
      </c>
    </row>
    <row r="2766" spans="1:1" hidden="1">
      <c r="A2766">
        <v>170265</v>
      </c>
    </row>
    <row r="2767" spans="1:1" hidden="1">
      <c r="A2767">
        <v>393259</v>
      </c>
    </row>
    <row r="2768" spans="1:1" hidden="1"/>
    <row r="2769" spans="1:2" ht="20">
      <c r="A2769">
        <v>30665</v>
      </c>
      <c r="B2769" s="13" t="b">
        <f>IF(ISERROR(VLOOKUP(A2769,$C$2:$C$11, 1, FALSE)),FALSE,TRUE )</f>
        <v>0</v>
      </c>
    </row>
    <row r="2770" spans="1:2" hidden="1"/>
    <row r="2771" spans="1:2" ht="20">
      <c r="A2771">
        <v>1103622</v>
      </c>
      <c r="B2771" s="13" t="b">
        <f>IF(ISERROR(VLOOKUP(A2771,$C$2:$C$11, 1, FALSE)),FALSE,TRUE )</f>
        <v>0</v>
      </c>
    </row>
    <row r="2772" spans="1:2" hidden="1"/>
    <row r="2773" spans="1:2" hidden="1">
      <c r="A2773">
        <v>658047</v>
      </c>
    </row>
    <row r="2774" spans="1:2" hidden="1">
      <c r="A2774">
        <v>13315406</v>
      </c>
    </row>
    <row r="2775" spans="1:2" hidden="1">
      <c r="A2775">
        <v>658047</v>
      </c>
    </row>
    <row r="2776" spans="1:2" ht="20">
      <c r="A2776">
        <v>6494706</v>
      </c>
      <c r="B2776" s="13" t="b">
        <f>IF(ISERROR(VLOOKUP(A2776,$C$2:$C$11, 1, FALSE)),FALSE,TRUE )</f>
        <v>0</v>
      </c>
    </row>
    <row r="2777" spans="1:2" hidden="1">
      <c r="A2777">
        <v>6494706</v>
      </c>
    </row>
    <row r="2778" spans="1:2" hidden="1">
      <c r="A2778">
        <v>40230</v>
      </c>
    </row>
    <row r="2779" spans="1:2" hidden="1">
      <c r="A2779">
        <v>6494706</v>
      </c>
    </row>
    <row r="2780" spans="1:2" hidden="1">
      <c r="A2780">
        <v>40230</v>
      </c>
    </row>
    <row r="2781" spans="1:2" hidden="1">
      <c r="A2781">
        <v>6494706</v>
      </c>
    </row>
    <row r="2782" spans="1:2" hidden="1">
      <c r="A2782">
        <v>11824025</v>
      </c>
    </row>
    <row r="2783" spans="1:2" hidden="1"/>
    <row r="2784" spans="1:2" hidden="1">
      <c r="A2784">
        <v>2939046</v>
      </c>
    </row>
    <row r="2785" spans="1:1" hidden="1">
      <c r="A2785">
        <v>170265</v>
      </c>
    </row>
    <row r="2786" spans="1:1" hidden="1"/>
    <row r="2787" spans="1:1" hidden="1">
      <c r="A2787">
        <v>170265</v>
      </c>
    </row>
    <row r="2788" spans="1:1" hidden="1"/>
    <row r="2789" spans="1:1" hidden="1">
      <c r="A2789">
        <v>196849</v>
      </c>
    </row>
    <row r="2790" spans="1:1" hidden="1">
      <c r="A2790">
        <v>170265</v>
      </c>
    </row>
    <row r="2791" spans="1:1" hidden="1">
      <c r="A2791">
        <v>694034</v>
      </c>
    </row>
    <row r="2792" spans="1:1" hidden="1"/>
    <row r="2793" spans="1:1" hidden="1">
      <c r="A2793">
        <v>3696477</v>
      </c>
    </row>
    <row r="2794" spans="1:1" hidden="1"/>
    <row r="2795" spans="1:1" hidden="1"/>
    <row r="2796" spans="1:1" hidden="1"/>
    <row r="2797" spans="1:1" hidden="1">
      <c r="A2797">
        <v>46296</v>
      </c>
    </row>
    <row r="2798" spans="1:1" hidden="1">
      <c r="A2798">
        <v>170265</v>
      </c>
    </row>
    <row r="2799" spans="1:1" hidden="1"/>
    <row r="2800" spans="1:1" hidden="1"/>
    <row r="2801" spans="1:1" hidden="1">
      <c r="A2801">
        <v>170265</v>
      </c>
    </row>
    <row r="2802" spans="1:1" hidden="1">
      <c r="A2802">
        <v>671238</v>
      </c>
    </row>
    <row r="2803" spans="1:1" hidden="1">
      <c r="A2803">
        <v>671238</v>
      </c>
    </row>
    <row r="2804" spans="1:1" hidden="1">
      <c r="A2804">
        <v>170265</v>
      </c>
    </row>
    <row r="2805" spans="1:1" hidden="1">
      <c r="A2805">
        <v>671238</v>
      </c>
    </row>
    <row r="2806" spans="1:1" hidden="1">
      <c r="A2806">
        <v>170265</v>
      </c>
    </row>
    <row r="2807" spans="1:1" hidden="1">
      <c r="A2807">
        <v>3585551</v>
      </c>
    </row>
    <row r="2808" spans="1:1" hidden="1">
      <c r="A2808">
        <v>6771512</v>
      </c>
    </row>
    <row r="2809" spans="1:1" hidden="1">
      <c r="A2809">
        <v>671238</v>
      </c>
    </row>
    <row r="2810" spans="1:1" hidden="1">
      <c r="A2810">
        <v>6771512</v>
      </c>
    </row>
    <row r="2811" spans="1:1" hidden="1"/>
    <row r="2812" spans="1:1" hidden="1">
      <c r="A2812">
        <v>671238</v>
      </c>
    </row>
    <row r="2813" spans="1:1" hidden="1">
      <c r="A2813">
        <v>13315406</v>
      </c>
    </row>
    <row r="2814" spans="1:1" hidden="1">
      <c r="A2814">
        <v>170265</v>
      </c>
    </row>
    <row r="2815" spans="1:1" hidden="1">
      <c r="A2815">
        <v>170265</v>
      </c>
    </row>
    <row r="2816" spans="1:1" hidden="1">
      <c r="A2816">
        <v>671238</v>
      </c>
    </row>
    <row r="2817" spans="1:1" hidden="1">
      <c r="A2817">
        <v>671238</v>
      </c>
    </row>
    <row r="2818" spans="1:1" hidden="1">
      <c r="A2818">
        <v>170265</v>
      </c>
    </row>
    <row r="2819" spans="1:1" hidden="1">
      <c r="A2819">
        <v>671238</v>
      </c>
    </row>
    <row r="2820" spans="1:1" hidden="1">
      <c r="A2820">
        <v>671238</v>
      </c>
    </row>
    <row r="2821" spans="1:1" hidden="1">
      <c r="A2821">
        <v>170265</v>
      </c>
    </row>
    <row r="2822" spans="1:1" hidden="1">
      <c r="A2822">
        <v>671238</v>
      </c>
    </row>
    <row r="2823" spans="1:1" hidden="1"/>
    <row r="2824" spans="1:1" hidden="1">
      <c r="A2824">
        <v>2939046</v>
      </c>
    </row>
    <row r="2825" spans="1:1" hidden="1">
      <c r="A2825">
        <v>50891</v>
      </c>
    </row>
    <row r="2826" spans="1:1" hidden="1">
      <c r="A2826">
        <v>7691552</v>
      </c>
    </row>
    <row r="2827" spans="1:1" hidden="1">
      <c r="A2827">
        <v>50891</v>
      </c>
    </row>
    <row r="2828" spans="1:1" hidden="1">
      <c r="A2828">
        <v>7691552</v>
      </c>
    </row>
    <row r="2829" spans="1:1" hidden="1">
      <c r="A2829">
        <v>658047</v>
      </c>
    </row>
    <row r="2830" spans="1:1" hidden="1">
      <c r="A2830">
        <v>7691552</v>
      </c>
    </row>
    <row r="2831" spans="1:1" hidden="1">
      <c r="A2831">
        <v>2939046</v>
      </c>
    </row>
    <row r="2832" spans="1:1" hidden="1">
      <c r="A2832">
        <v>7691552</v>
      </c>
    </row>
    <row r="2833" spans="1:2" ht="20">
      <c r="A2833">
        <v>299856</v>
      </c>
      <c r="B2833" s="13" t="b">
        <f>IF(ISERROR(VLOOKUP(A2833,$C$2:$C$11, 1, FALSE)),FALSE,TRUE )</f>
        <v>0</v>
      </c>
    </row>
    <row r="2834" spans="1:2" hidden="1">
      <c r="A2834">
        <v>7691552</v>
      </c>
    </row>
    <row r="2835" spans="1:2" hidden="1">
      <c r="A2835">
        <v>109082</v>
      </c>
    </row>
    <row r="2836" spans="1:2" hidden="1">
      <c r="A2836">
        <v>109082</v>
      </c>
    </row>
    <row r="2837" spans="1:2" hidden="1">
      <c r="A2837">
        <v>13315406</v>
      </c>
    </row>
    <row r="2838" spans="1:2" hidden="1">
      <c r="A2838">
        <v>109082</v>
      </c>
    </row>
    <row r="2839" spans="1:2" hidden="1">
      <c r="A2839">
        <v>13315406</v>
      </c>
    </row>
    <row r="2840" spans="1:2" hidden="1">
      <c r="A2840">
        <v>170265</v>
      </c>
    </row>
    <row r="2841" spans="1:2" hidden="1">
      <c r="A2841">
        <v>7320889</v>
      </c>
    </row>
    <row r="2842" spans="1:2" hidden="1">
      <c r="A2842">
        <v>170265</v>
      </c>
    </row>
    <row r="2843" spans="1:2" hidden="1">
      <c r="A2843">
        <v>7320889</v>
      </c>
    </row>
    <row r="2844" spans="1:2" hidden="1">
      <c r="A2844">
        <v>990840</v>
      </c>
    </row>
    <row r="2845" spans="1:2" hidden="1">
      <c r="A2845">
        <v>658047</v>
      </c>
    </row>
    <row r="2846" spans="1:2" hidden="1">
      <c r="A2846">
        <v>2939046</v>
      </c>
    </row>
    <row r="2847" spans="1:2" hidden="1">
      <c r="A2847">
        <v>50891</v>
      </c>
    </row>
    <row r="2848" spans="1:2" hidden="1">
      <c r="A2848">
        <v>658047</v>
      </c>
    </row>
    <row r="2849" spans="1:2" hidden="1">
      <c r="A2849">
        <v>6494706</v>
      </c>
    </row>
    <row r="2850" spans="1:2" ht="20">
      <c r="A2850">
        <v>5904573</v>
      </c>
      <c r="B2850" s="13" t="b">
        <f t="shared" ref="B2850:B2851" si="27">IF(ISERROR(VLOOKUP(A2850,$C$2:$C$11, 1, FALSE)),FALSE,TRUE )</f>
        <v>0</v>
      </c>
    </row>
    <row r="2851" spans="1:2" ht="20">
      <c r="A2851">
        <v>1319413</v>
      </c>
      <c r="B2851" s="13" t="b">
        <f t="shared" si="27"/>
        <v>0</v>
      </c>
    </row>
    <row r="2852" spans="1:2" hidden="1">
      <c r="A2852">
        <v>50891</v>
      </c>
    </row>
    <row r="2853" spans="1:2" hidden="1">
      <c r="A2853">
        <v>658047</v>
      </c>
    </row>
    <row r="2854" spans="1:2" hidden="1"/>
    <row r="2855" spans="1:2" hidden="1">
      <c r="A2855">
        <v>170265</v>
      </c>
    </row>
    <row r="2856" spans="1:2" hidden="1">
      <c r="A2856">
        <v>4692272</v>
      </c>
    </row>
    <row r="2857" spans="1:2" hidden="1">
      <c r="A2857">
        <v>170265</v>
      </c>
    </row>
    <row r="2858" spans="1:2" hidden="1">
      <c r="A2858">
        <v>4692272</v>
      </c>
    </row>
    <row r="2859" spans="1:2" hidden="1">
      <c r="A2859">
        <v>170265</v>
      </c>
    </row>
    <row r="2860" spans="1:2" hidden="1">
      <c r="A2860">
        <v>170265</v>
      </c>
    </row>
    <row r="2861" spans="1:2" hidden="1"/>
    <row r="2862" spans="1:2" hidden="1"/>
    <row r="2863" spans="1:2" hidden="1">
      <c r="A2863">
        <v>2337910</v>
      </c>
    </row>
    <row r="2864" spans="1:2" hidden="1"/>
    <row r="2865" spans="1:2" ht="20">
      <c r="A2865">
        <v>479496</v>
      </c>
      <c r="B2865" s="13" t="b">
        <f t="shared" ref="B2865:B2866" si="28">IF(ISERROR(VLOOKUP(A2865,$C$2:$C$11, 1, FALSE)),FALSE,TRUE )</f>
        <v>0</v>
      </c>
    </row>
    <row r="2866" spans="1:2" ht="20">
      <c r="A2866">
        <v>22796</v>
      </c>
      <c r="B2866" s="13" t="b">
        <f t="shared" si="28"/>
        <v>0</v>
      </c>
    </row>
    <row r="2867" spans="1:2" hidden="1">
      <c r="A2867">
        <v>13315406</v>
      </c>
    </row>
    <row r="2868" spans="1:2" hidden="1">
      <c r="A2868">
        <v>671238</v>
      </c>
    </row>
    <row r="2869" spans="1:2" ht="20">
      <c r="A2869">
        <v>15152148</v>
      </c>
      <c r="B2869" s="13" t="b">
        <f>IF(ISERROR(VLOOKUP(A2869,$C$2:$C$11, 1, FALSE)),FALSE,TRUE )</f>
        <v>0</v>
      </c>
    </row>
    <row r="2870" spans="1:2" hidden="1">
      <c r="A2870">
        <v>22796</v>
      </c>
    </row>
    <row r="2871" spans="1:2" ht="20">
      <c r="A2871">
        <v>6943905</v>
      </c>
      <c r="B2871" s="13" t="b">
        <f>IF(ISERROR(VLOOKUP(A2871,$C$2:$C$11, 1, FALSE)),FALSE,TRUE )</f>
        <v>0</v>
      </c>
    </row>
    <row r="2872" spans="1:2" hidden="1"/>
    <row r="2873" spans="1:2" hidden="1">
      <c r="A2873">
        <v>6901294</v>
      </c>
    </row>
    <row r="2874" spans="1:2" ht="20">
      <c r="A2874">
        <v>33569</v>
      </c>
      <c r="B2874" s="13" t="b">
        <f>IF(ISERROR(VLOOKUP(A2874,$C$2:$C$11, 1, FALSE)),FALSE,TRUE )</f>
        <v>0</v>
      </c>
    </row>
    <row r="2875" spans="1:2" hidden="1"/>
    <row r="2876" spans="1:2" hidden="1">
      <c r="A2876">
        <v>170265</v>
      </c>
    </row>
    <row r="2877" spans="1:2" ht="20">
      <c r="A2877">
        <v>6149838</v>
      </c>
      <c r="B2877" s="13" t="b">
        <f>IF(ISERROR(VLOOKUP(A2877,$C$2:$C$11, 1, FALSE)),FALSE,TRUE )</f>
        <v>0</v>
      </c>
    </row>
    <row r="2878" spans="1:2" hidden="1">
      <c r="A2878">
        <v>2062396</v>
      </c>
    </row>
    <row r="2879" spans="1:2" hidden="1">
      <c r="A2879">
        <v>6149838</v>
      </c>
    </row>
    <row r="2880" spans="1:2" hidden="1"/>
    <row r="2881" spans="1:2" hidden="1"/>
    <row r="2882" spans="1:2" hidden="1">
      <c r="A2882">
        <v>4714748</v>
      </c>
    </row>
    <row r="2883" spans="1:2" hidden="1"/>
    <row r="2884" spans="1:2" hidden="1">
      <c r="A2884">
        <v>671238</v>
      </c>
    </row>
    <row r="2885" spans="1:2" hidden="1">
      <c r="A2885">
        <v>671238</v>
      </c>
    </row>
    <row r="2886" spans="1:2" hidden="1">
      <c r="A2886">
        <v>170265</v>
      </c>
    </row>
    <row r="2887" spans="1:2" ht="20">
      <c r="A2887">
        <v>733695</v>
      </c>
      <c r="B2887" s="13" t="b">
        <f>IF(ISERROR(VLOOKUP(A2887,$C$2:$C$11, 1, FALSE)),FALSE,TRUE )</f>
        <v>0</v>
      </c>
    </row>
    <row r="2888" spans="1:2" hidden="1">
      <c r="A2888">
        <v>671238</v>
      </c>
    </row>
    <row r="2889" spans="1:2" hidden="1"/>
    <row r="2890" spans="1:2" hidden="1"/>
    <row r="2891" spans="1:2" hidden="1">
      <c r="A2891">
        <v>170265</v>
      </c>
    </row>
    <row r="2892" spans="1:2" hidden="1">
      <c r="A2892">
        <v>456407</v>
      </c>
    </row>
    <row r="2893" spans="1:2" ht="20">
      <c r="A2893">
        <v>168137</v>
      </c>
      <c r="B2893" s="13" t="b">
        <f>IF(ISERROR(VLOOKUP(A2893,$C$2:$C$11, 1, FALSE)),FALSE,TRUE )</f>
        <v>0</v>
      </c>
    </row>
    <row r="2894" spans="1:2" hidden="1">
      <c r="A2894">
        <v>170265</v>
      </c>
    </row>
    <row r="2895" spans="1:2" hidden="1">
      <c r="A2895">
        <v>456407</v>
      </c>
    </row>
    <row r="2896" spans="1:2" hidden="1">
      <c r="A2896">
        <v>170265</v>
      </c>
    </row>
    <row r="2897" spans="1:2" hidden="1">
      <c r="A2897">
        <v>170265</v>
      </c>
    </row>
    <row r="2898" spans="1:2" hidden="1">
      <c r="A2898">
        <v>168137</v>
      </c>
    </row>
    <row r="2899" spans="1:2" ht="20">
      <c r="A2899">
        <v>871868</v>
      </c>
      <c r="B2899" s="13" t="b">
        <f>IF(ISERROR(VLOOKUP(A2899,$C$2:$C$11, 1, FALSE)),FALSE,TRUE )</f>
        <v>0</v>
      </c>
    </row>
    <row r="2900" spans="1:2" hidden="1">
      <c r="A2900">
        <v>327651</v>
      </c>
    </row>
    <row r="2901" spans="1:2" hidden="1">
      <c r="A2901">
        <v>7320889</v>
      </c>
    </row>
    <row r="2902" spans="1:2" hidden="1">
      <c r="A2902">
        <v>456407</v>
      </c>
    </row>
    <row r="2903" spans="1:2" hidden="1">
      <c r="A2903">
        <v>871868</v>
      </c>
    </row>
    <row r="2904" spans="1:2" hidden="1">
      <c r="A2904">
        <v>170265</v>
      </c>
    </row>
    <row r="2905" spans="1:2" hidden="1">
      <c r="A2905">
        <v>456407</v>
      </c>
    </row>
    <row r="2906" spans="1:2" hidden="1">
      <c r="A2906">
        <v>170265</v>
      </c>
    </row>
    <row r="2907" spans="1:2" ht="20">
      <c r="A2907">
        <v>337692</v>
      </c>
      <c r="B2907" s="13" t="b">
        <f>IF(ISERROR(VLOOKUP(A2907,$C$2:$C$11, 1, FALSE)),FALSE,TRUE )</f>
        <v>0</v>
      </c>
    </row>
    <row r="2908" spans="1:2" hidden="1">
      <c r="A2908">
        <v>871868</v>
      </c>
    </row>
    <row r="2909" spans="1:2" hidden="1"/>
    <row r="2910" spans="1:2" hidden="1">
      <c r="A2910">
        <v>170265</v>
      </c>
    </row>
    <row r="2911" spans="1:2" hidden="1">
      <c r="A2911">
        <v>170265</v>
      </c>
    </row>
    <row r="2912" spans="1:2" hidden="1"/>
    <row r="2913" spans="1:2" hidden="1">
      <c r="A2913">
        <v>170265</v>
      </c>
    </row>
    <row r="2914" spans="1:2" hidden="1">
      <c r="A2914">
        <v>6901294</v>
      </c>
    </row>
    <row r="2915" spans="1:2" hidden="1"/>
    <row r="2916" spans="1:2" hidden="1"/>
    <row r="2917" spans="1:2" ht="20">
      <c r="A2917">
        <v>18719173</v>
      </c>
      <c r="B2917" s="13" t="b">
        <f>IF(ISERROR(VLOOKUP(A2917,$C$2:$C$11, 1, FALSE)),FALSE,TRUE )</f>
        <v>0</v>
      </c>
    </row>
    <row r="2918" spans="1:2" hidden="1"/>
    <row r="2919" spans="1:2" hidden="1"/>
    <row r="2920" spans="1:2" hidden="1">
      <c r="A2920">
        <v>671238</v>
      </c>
    </row>
    <row r="2921" spans="1:2" hidden="1">
      <c r="A2921">
        <v>671238</v>
      </c>
    </row>
    <row r="2922" spans="1:2" hidden="1">
      <c r="A2922">
        <v>30665</v>
      </c>
    </row>
    <row r="2923" spans="1:2" hidden="1">
      <c r="A2923">
        <v>170265</v>
      </c>
    </row>
    <row r="2924" spans="1:2" hidden="1">
      <c r="A2924">
        <v>671238</v>
      </c>
    </row>
    <row r="2925" spans="1:2" hidden="1">
      <c r="A2925">
        <v>30665</v>
      </c>
    </row>
    <row r="2926" spans="1:2" hidden="1">
      <c r="A2926">
        <v>671238</v>
      </c>
    </row>
    <row r="2927" spans="1:2" hidden="1">
      <c r="A2927">
        <v>30665</v>
      </c>
    </row>
    <row r="2928" spans="1:2" hidden="1">
      <c r="A2928">
        <v>13315406</v>
      </c>
    </row>
    <row r="2929" spans="1:2" hidden="1">
      <c r="A2929">
        <v>671238</v>
      </c>
    </row>
    <row r="2930" spans="1:2" hidden="1">
      <c r="A2930">
        <v>13315406</v>
      </c>
    </row>
    <row r="2931" spans="1:2" hidden="1">
      <c r="A2931">
        <v>30665</v>
      </c>
    </row>
    <row r="2932" spans="1:2" hidden="1">
      <c r="A2932">
        <v>4714748</v>
      </c>
    </row>
    <row r="2933" spans="1:2" hidden="1">
      <c r="A2933">
        <v>170265</v>
      </c>
    </row>
    <row r="2934" spans="1:2" hidden="1">
      <c r="A2934">
        <v>1051318</v>
      </c>
    </row>
    <row r="2935" spans="1:2" hidden="1">
      <c r="A2935">
        <v>170265</v>
      </c>
    </row>
    <row r="2936" spans="1:2" ht="20">
      <c r="A2936">
        <v>10194536</v>
      </c>
      <c r="B2936" s="13" t="b">
        <f>IF(ISERROR(VLOOKUP(A2936,$C$2:$C$11, 1, FALSE)),FALSE,TRUE )</f>
        <v>0</v>
      </c>
    </row>
    <row r="2937" spans="1:2" hidden="1">
      <c r="A2937">
        <v>30665</v>
      </c>
    </row>
    <row r="2938" spans="1:2" hidden="1"/>
    <row r="2939" spans="1:2" hidden="1">
      <c r="A2939">
        <v>5252362</v>
      </c>
    </row>
    <row r="2940" spans="1:2" hidden="1"/>
    <row r="2941" spans="1:2" hidden="1">
      <c r="A2941">
        <v>170265</v>
      </c>
    </row>
    <row r="2942" spans="1:2" ht="20">
      <c r="A2942">
        <v>6813419</v>
      </c>
      <c r="B2942" s="13" t="b">
        <f>IF(ISERROR(VLOOKUP(A2942,$C$2:$C$11, 1, FALSE)),FALSE,TRUE )</f>
        <v>0</v>
      </c>
    </row>
    <row r="2943" spans="1:2" hidden="1">
      <c r="A2943">
        <v>170265</v>
      </c>
    </row>
    <row r="2944" spans="1:2" hidden="1"/>
    <row r="2945" spans="1:2" hidden="1">
      <c r="A2945">
        <v>4692272</v>
      </c>
    </row>
    <row r="2946" spans="1:2" hidden="1">
      <c r="A2946">
        <v>671238</v>
      </c>
    </row>
    <row r="2947" spans="1:2" hidden="1">
      <c r="A2947">
        <v>3605663</v>
      </c>
    </row>
    <row r="2948" spans="1:2" hidden="1"/>
    <row r="2949" spans="1:2" hidden="1"/>
    <row r="2950" spans="1:2" hidden="1">
      <c r="A2950">
        <v>170265</v>
      </c>
    </row>
    <row r="2951" spans="1:2" hidden="1">
      <c r="A2951">
        <v>170265</v>
      </c>
    </row>
    <row r="2952" spans="1:2" hidden="1">
      <c r="A2952">
        <v>7320889</v>
      </c>
    </row>
    <row r="2953" spans="1:2" hidden="1"/>
    <row r="2954" spans="1:2" hidden="1">
      <c r="A2954">
        <v>13315406</v>
      </c>
    </row>
    <row r="2955" spans="1:2" hidden="1">
      <c r="A2955">
        <v>4714748</v>
      </c>
    </row>
    <row r="2956" spans="1:2" hidden="1">
      <c r="A2956">
        <v>13315406</v>
      </c>
    </row>
    <row r="2957" spans="1:2" ht="20">
      <c r="A2957">
        <v>15254</v>
      </c>
      <c r="B2957" s="13" t="b">
        <f>IF(ISERROR(VLOOKUP(A2957,$C$2:$C$11, 1, FALSE)),FALSE,TRUE )</f>
        <v>0</v>
      </c>
    </row>
    <row r="2958" spans="1:2" hidden="1">
      <c r="A2958">
        <v>4714748</v>
      </c>
    </row>
    <row r="2959" spans="1:2" hidden="1">
      <c r="A2959">
        <v>15254</v>
      </c>
    </row>
    <row r="2960" spans="1:2" hidden="1">
      <c r="A2960">
        <v>327651</v>
      </c>
    </row>
    <row r="2961" spans="1:2" hidden="1">
      <c r="A2961">
        <v>15254</v>
      </c>
    </row>
    <row r="2962" spans="1:2" hidden="1">
      <c r="A2962">
        <v>170265</v>
      </c>
    </row>
    <row r="2963" spans="1:2" ht="20">
      <c r="A2963">
        <v>876431</v>
      </c>
      <c r="B2963" s="13" t="b">
        <f>IF(ISERROR(VLOOKUP(A2963,$C$2:$C$11, 1, FALSE)),FALSE,TRUE )</f>
        <v>0</v>
      </c>
    </row>
    <row r="2964" spans="1:2" hidden="1"/>
    <row r="2965" spans="1:2" hidden="1">
      <c r="A2965">
        <v>7320889</v>
      </c>
    </row>
    <row r="2966" spans="1:2" hidden="1">
      <c r="A2966">
        <v>170265</v>
      </c>
    </row>
    <row r="2967" spans="1:2" hidden="1">
      <c r="A2967">
        <v>7320889</v>
      </c>
    </row>
    <row r="2968" spans="1:2" hidden="1">
      <c r="A2968">
        <v>3344792</v>
      </c>
    </row>
    <row r="2969" spans="1:2" hidden="1">
      <c r="A2969">
        <v>3585551</v>
      </c>
    </row>
    <row r="2970" spans="1:2" hidden="1">
      <c r="A2970">
        <v>170265</v>
      </c>
    </row>
    <row r="2971" spans="1:2" hidden="1">
      <c r="A2971">
        <v>671238</v>
      </c>
    </row>
    <row r="2972" spans="1:2" hidden="1">
      <c r="A2972">
        <v>170265</v>
      </c>
    </row>
    <row r="2973" spans="1:2" hidden="1">
      <c r="A2973">
        <v>13315406</v>
      </c>
    </row>
    <row r="2974" spans="1:2" hidden="1">
      <c r="A2974">
        <v>3585551</v>
      </c>
    </row>
    <row r="2975" spans="1:2" hidden="1">
      <c r="A2975">
        <v>4692272</v>
      </c>
    </row>
    <row r="2976" spans="1:2" hidden="1">
      <c r="A2976">
        <v>5252362</v>
      </c>
    </row>
    <row r="2977" spans="1:1" hidden="1">
      <c r="A2977">
        <v>170265</v>
      </c>
    </row>
    <row r="2978" spans="1:1" hidden="1">
      <c r="A2978">
        <v>3344792</v>
      </c>
    </row>
    <row r="2979" spans="1:1" hidden="1">
      <c r="A2979">
        <v>13315406</v>
      </c>
    </row>
    <row r="2980" spans="1:1" hidden="1">
      <c r="A2980">
        <v>7320889</v>
      </c>
    </row>
    <row r="2981" spans="1:1" hidden="1">
      <c r="A2981">
        <v>3344792</v>
      </c>
    </row>
    <row r="2982" spans="1:1" hidden="1">
      <c r="A2982">
        <v>3585551</v>
      </c>
    </row>
    <row r="2983" spans="1:1" hidden="1">
      <c r="A2983">
        <v>170265</v>
      </c>
    </row>
    <row r="2984" spans="1:1" hidden="1">
      <c r="A2984">
        <v>3585551</v>
      </c>
    </row>
    <row r="2985" spans="1:1" hidden="1">
      <c r="A2985">
        <v>671238</v>
      </c>
    </row>
    <row r="2986" spans="1:1" hidden="1">
      <c r="A2986">
        <v>7320889</v>
      </c>
    </row>
    <row r="2987" spans="1:1" hidden="1">
      <c r="A2987">
        <v>3585551</v>
      </c>
    </row>
    <row r="2988" spans="1:1" hidden="1">
      <c r="A2988">
        <v>671238</v>
      </c>
    </row>
    <row r="2989" spans="1:1" hidden="1">
      <c r="A2989">
        <v>170265</v>
      </c>
    </row>
    <row r="2990" spans="1:1" hidden="1">
      <c r="A2990">
        <v>3344792</v>
      </c>
    </row>
    <row r="2991" spans="1:1" hidden="1">
      <c r="A2991">
        <v>170265</v>
      </c>
    </row>
    <row r="2992" spans="1:1" hidden="1"/>
    <row r="2993" spans="1:2" hidden="1">
      <c r="A2993">
        <v>3585551</v>
      </c>
    </row>
    <row r="2994" spans="1:2" ht="20">
      <c r="A2994">
        <v>3039178</v>
      </c>
      <c r="B2994" s="13" t="b">
        <f t="shared" ref="B2994:B2995" si="29">IF(ISERROR(VLOOKUP(A2994,$C$2:$C$11, 1, FALSE)),FALSE,TRUE )</f>
        <v>0</v>
      </c>
    </row>
    <row r="2995" spans="1:2" ht="20">
      <c r="A2995">
        <v>1939456</v>
      </c>
      <c r="B2995" s="13" t="b">
        <f t="shared" si="29"/>
        <v>0</v>
      </c>
    </row>
    <row r="2996" spans="1:2" hidden="1"/>
    <row r="2997" spans="1:2" hidden="1">
      <c r="A2997">
        <v>6901294</v>
      </c>
    </row>
    <row r="2998" spans="1:2" hidden="1"/>
    <row r="2999" spans="1:2" hidden="1">
      <c r="A2999">
        <v>3585551</v>
      </c>
    </row>
    <row r="3000" spans="1:2" hidden="1">
      <c r="A3000">
        <v>722096</v>
      </c>
    </row>
    <row r="3001" spans="1:2" hidden="1"/>
    <row r="3002" spans="1:2" hidden="1"/>
    <row r="3003" spans="1:2" hidden="1">
      <c r="A3003">
        <v>170265</v>
      </c>
    </row>
    <row r="3004" spans="1:2" hidden="1">
      <c r="A3004">
        <v>4692272</v>
      </c>
    </row>
    <row r="3005" spans="1:2" hidden="1">
      <c r="A3005">
        <v>170265</v>
      </c>
    </row>
    <row r="3006" spans="1:2" hidden="1">
      <c r="A3006">
        <v>876431</v>
      </c>
    </row>
    <row r="3007" spans="1:2" hidden="1"/>
    <row r="3008" spans="1:2" hidden="1">
      <c r="A3008">
        <v>4692272</v>
      </c>
    </row>
    <row r="3009" spans="1:2" hidden="1">
      <c r="A3009">
        <v>170265</v>
      </c>
    </row>
    <row r="3010" spans="1:2" hidden="1">
      <c r="A3010">
        <v>4692272</v>
      </c>
    </row>
    <row r="3011" spans="1:2" hidden="1">
      <c r="A3011">
        <v>170265</v>
      </c>
    </row>
    <row r="3012" spans="1:2" ht="20">
      <c r="A3012">
        <v>5056927</v>
      </c>
      <c r="B3012" s="13" t="b">
        <f>IF(ISERROR(VLOOKUP(A3012,$C$2:$C$11, 1, FALSE)),FALSE,TRUE )</f>
        <v>0</v>
      </c>
    </row>
    <row r="3013" spans="1:2" hidden="1">
      <c r="A3013">
        <v>170265</v>
      </c>
    </row>
    <row r="3014" spans="1:2" hidden="1">
      <c r="A3014">
        <v>4692272</v>
      </c>
    </row>
    <row r="3015" spans="1:2" hidden="1">
      <c r="A3015">
        <v>170265</v>
      </c>
    </row>
    <row r="3016" spans="1:2" hidden="1"/>
    <row r="3017" spans="1:2" hidden="1">
      <c r="A3017">
        <v>170265</v>
      </c>
    </row>
    <row r="3018" spans="1:2" ht="20">
      <c r="A3018">
        <v>6464618</v>
      </c>
      <c r="B3018" s="13" t="b">
        <f>IF(ISERROR(VLOOKUP(A3018,$C$2:$C$11, 1, FALSE)),FALSE,TRUE )</f>
        <v>0</v>
      </c>
    </row>
    <row r="3019" spans="1:2" hidden="1">
      <c r="A3019">
        <v>6464618</v>
      </c>
    </row>
    <row r="3020" spans="1:2" hidden="1">
      <c r="A3020">
        <v>5252362</v>
      </c>
    </row>
    <row r="3021" spans="1:2" hidden="1">
      <c r="A3021">
        <v>170265</v>
      </c>
    </row>
    <row r="3022" spans="1:2" hidden="1">
      <c r="A3022">
        <v>5252362</v>
      </c>
    </row>
    <row r="3023" spans="1:2" hidden="1">
      <c r="A3023">
        <v>5252362</v>
      </c>
    </row>
    <row r="3024" spans="1:2" hidden="1">
      <c r="A3024">
        <v>327651</v>
      </c>
    </row>
    <row r="3025" spans="1:2" hidden="1">
      <c r="A3025">
        <v>170265</v>
      </c>
    </row>
    <row r="3026" spans="1:2" ht="20">
      <c r="A3026">
        <v>8341475</v>
      </c>
      <c r="B3026" s="13" t="b">
        <f>IF(ISERROR(VLOOKUP(A3026,$C$2:$C$11, 1, FALSE)),FALSE,TRUE )</f>
        <v>0</v>
      </c>
    </row>
    <row r="3027" spans="1:2" hidden="1">
      <c r="A3027">
        <v>170265</v>
      </c>
    </row>
    <row r="3028" spans="1:2" hidden="1">
      <c r="A3028">
        <v>170265</v>
      </c>
    </row>
    <row r="3029" spans="1:2" hidden="1">
      <c r="A3029">
        <v>6464618</v>
      </c>
    </row>
    <row r="3030" spans="1:2" hidden="1"/>
    <row r="3031" spans="1:2" hidden="1">
      <c r="A3031">
        <v>170265</v>
      </c>
    </row>
    <row r="3032" spans="1:2" hidden="1"/>
    <row r="3033" spans="1:2" hidden="1">
      <c r="A3033">
        <v>4692272</v>
      </c>
    </row>
    <row r="3034" spans="1:2" hidden="1">
      <c r="A3034">
        <v>8341475</v>
      </c>
    </row>
    <row r="3035" spans="1:2" hidden="1">
      <c r="A3035">
        <v>671238</v>
      </c>
    </row>
    <row r="3036" spans="1:2" hidden="1">
      <c r="A3036">
        <v>170265</v>
      </c>
    </row>
    <row r="3037" spans="1:2" hidden="1"/>
    <row r="3038" spans="1:2" hidden="1"/>
    <row r="3039" spans="1:2" hidden="1">
      <c r="A3039">
        <v>317113</v>
      </c>
    </row>
    <row r="3040" spans="1:2" hidden="1"/>
    <row r="3041" spans="1:2" hidden="1">
      <c r="A3041">
        <v>170265</v>
      </c>
    </row>
    <row r="3042" spans="1:2" hidden="1">
      <c r="A3042">
        <v>170265</v>
      </c>
    </row>
    <row r="3043" spans="1:2" hidden="1"/>
    <row r="3044" spans="1:2" hidden="1">
      <c r="A3044">
        <v>1033730</v>
      </c>
    </row>
    <row r="3045" spans="1:2" ht="20">
      <c r="A3045">
        <v>3906823</v>
      </c>
      <c r="B3045" s="13" t="b">
        <f>IF(ISERROR(VLOOKUP(A3045,$C$2:$C$11, 1, FALSE)),FALSE,TRUE )</f>
        <v>0</v>
      </c>
    </row>
    <row r="3046" spans="1:2" hidden="1">
      <c r="A3046">
        <v>13315406</v>
      </c>
    </row>
    <row r="3047" spans="1:2" hidden="1"/>
    <row r="3048" spans="1:2" hidden="1">
      <c r="A3048">
        <v>3696477</v>
      </c>
    </row>
    <row r="3049" spans="1:2" hidden="1">
      <c r="A3049">
        <v>3585551</v>
      </c>
    </row>
    <row r="3050" spans="1:2" hidden="1"/>
    <row r="3051" spans="1:2" hidden="1">
      <c r="A3051">
        <v>671238</v>
      </c>
    </row>
    <row r="3052" spans="1:2" ht="20">
      <c r="A3052">
        <v>12546385</v>
      </c>
      <c r="B3052" s="13" t="b">
        <f t="shared" ref="B3052:B3054" si="30">IF(ISERROR(VLOOKUP(A3052,$C$2:$C$11, 1, FALSE)),FALSE,TRUE )</f>
        <v>0</v>
      </c>
    </row>
    <row r="3053" spans="1:2" ht="20">
      <c r="A3053">
        <v>3301804</v>
      </c>
      <c r="B3053" s="13" t="b">
        <f t="shared" si="30"/>
        <v>0</v>
      </c>
    </row>
    <row r="3054" spans="1:2" ht="20">
      <c r="A3054">
        <v>8712765</v>
      </c>
      <c r="B3054" s="13" t="b">
        <f t="shared" si="30"/>
        <v>0</v>
      </c>
    </row>
    <row r="3055" spans="1:2" hidden="1">
      <c r="A3055">
        <v>671238</v>
      </c>
    </row>
    <row r="3056" spans="1:2" ht="20">
      <c r="A3056">
        <v>438502</v>
      </c>
      <c r="B3056" s="13" t="b">
        <f t="shared" ref="B3056:B3057" si="31">IF(ISERROR(VLOOKUP(A3056,$C$2:$C$11, 1, FALSE)),FALSE,TRUE )</f>
        <v>0</v>
      </c>
    </row>
    <row r="3057" spans="1:2" ht="20">
      <c r="A3057">
        <v>3673374</v>
      </c>
      <c r="B3057" s="13" t="b">
        <f t="shared" si="31"/>
        <v>0</v>
      </c>
    </row>
    <row r="3058" spans="1:2" hidden="1">
      <c r="A3058">
        <v>11330577</v>
      </c>
    </row>
    <row r="3059" spans="1:2" hidden="1"/>
    <row r="3060" spans="1:2" hidden="1">
      <c r="A3060">
        <v>170265</v>
      </c>
    </row>
    <row r="3061" spans="1:2" hidden="1">
      <c r="A3061">
        <v>13315406</v>
      </c>
    </row>
    <row r="3062" spans="1:2" hidden="1">
      <c r="A3062">
        <v>7320889</v>
      </c>
    </row>
    <row r="3063" spans="1:2" hidden="1">
      <c r="A3063">
        <v>671238</v>
      </c>
    </row>
    <row r="3064" spans="1:2" hidden="1">
      <c r="A3064">
        <v>13315406</v>
      </c>
    </row>
    <row r="3065" spans="1:2" hidden="1">
      <c r="A3065">
        <v>7320889</v>
      </c>
    </row>
    <row r="3066" spans="1:2" hidden="1">
      <c r="A3066">
        <v>671238</v>
      </c>
    </row>
    <row r="3067" spans="1:2" hidden="1">
      <c r="A3067">
        <v>13315406</v>
      </c>
    </row>
    <row r="3068" spans="1:2" hidden="1">
      <c r="A3068">
        <v>986438</v>
      </c>
    </row>
    <row r="3069" spans="1:2" hidden="1">
      <c r="A3069">
        <v>170265</v>
      </c>
    </row>
    <row r="3070" spans="1:2" hidden="1">
      <c r="A3070">
        <v>170265</v>
      </c>
    </row>
    <row r="3071" spans="1:2" hidden="1">
      <c r="A3071">
        <v>986438</v>
      </c>
    </row>
    <row r="3072" spans="1:2" hidden="1">
      <c r="A3072">
        <v>986438</v>
      </c>
    </row>
    <row r="3073" spans="1:2" hidden="1">
      <c r="A3073">
        <v>170265</v>
      </c>
    </row>
    <row r="3074" spans="1:2" ht="20">
      <c r="A3074">
        <v>22191904</v>
      </c>
      <c r="B3074" s="13" t="b">
        <f t="shared" ref="B3074:B3075" si="32">IF(ISERROR(VLOOKUP(A3074,$C$2:$C$11, 1, FALSE)),FALSE,TRUE )</f>
        <v>0</v>
      </c>
    </row>
    <row r="3075" spans="1:2" ht="20">
      <c r="A3075">
        <v>26115203</v>
      </c>
      <c r="B3075" s="13" t="b">
        <f t="shared" si="32"/>
        <v>0</v>
      </c>
    </row>
    <row r="3076" spans="1:2" hidden="1">
      <c r="A3076">
        <v>990840</v>
      </c>
    </row>
    <row r="3077" spans="1:2" hidden="1">
      <c r="A3077">
        <v>671238</v>
      </c>
    </row>
    <row r="3078" spans="1:2" hidden="1">
      <c r="A3078">
        <v>26115203</v>
      </c>
    </row>
    <row r="3079" spans="1:2" hidden="1"/>
    <row r="3080" spans="1:2" hidden="1">
      <c r="A3080">
        <v>170265</v>
      </c>
    </row>
    <row r="3081" spans="1:2" hidden="1"/>
    <row r="3082" spans="1:2" ht="20">
      <c r="A3082">
        <v>4428660</v>
      </c>
      <c r="B3082" s="13" t="b">
        <f>IF(ISERROR(VLOOKUP(A3082,$C$2:$C$11, 1, FALSE)),FALSE,TRUE )</f>
        <v>0</v>
      </c>
    </row>
    <row r="3083" spans="1:2" hidden="1"/>
    <row r="3084" spans="1:2" hidden="1">
      <c r="A3084">
        <v>4692272</v>
      </c>
    </row>
    <row r="3085" spans="1:2" hidden="1"/>
    <row r="3086" spans="1:2" hidden="1">
      <c r="A3086">
        <v>13315406</v>
      </c>
    </row>
    <row r="3087" spans="1:2" hidden="1">
      <c r="A3087">
        <v>13315406</v>
      </c>
    </row>
    <row r="3088" spans="1:2" hidden="1">
      <c r="A3088">
        <v>160292</v>
      </c>
    </row>
    <row r="3089" spans="1:2" hidden="1">
      <c r="A3089">
        <v>13315406</v>
      </c>
    </row>
    <row r="3090" spans="1:2" hidden="1">
      <c r="A3090">
        <v>170265</v>
      </c>
    </row>
    <row r="3091" spans="1:2" ht="20">
      <c r="A3091">
        <v>10659693</v>
      </c>
      <c r="B3091" s="13" t="b">
        <f>IF(ISERROR(VLOOKUP(A3091,$C$2:$C$11, 1, FALSE)),FALSE,TRUE )</f>
        <v>0</v>
      </c>
    </row>
    <row r="3092" spans="1:2" hidden="1">
      <c r="A3092">
        <v>13315406</v>
      </c>
    </row>
    <row r="3093" spans="1:2" hidden="1">
      <c r="A3093">
        <v>576174</v>
      </c>
    </row>
    <row r="3094" spans="1:2" hidden="1">
      <c r="A3094">
        <v>10659693</v>
      </c>
    </row>
    <row r="3095" spans="1:2" hidden="1">
      <c r="A3095">
        <v>160292</v>
      </c>
    </row>
    <row r="3096" spans="1:2" ht="20">
      <c r="A3096">
        <v>429987</v>
      </c>
      <c r="B3096" s="13" t="b">
        <f>IF(ISERROR(VLOOKUP(A3096,$C$2:$C$11, 1, FALSE)),FALSE,TRUE )</f>
        <v>0</v>
      </c>
    </row>
    <row r="3097" spans="1:2" hidden="1">
      <c r="A3097">
        <v>23151</v>
      </c>
    </row>
    <row r="3098" spans="1:2" hidden="1">
      <c r="A3098">
        <v>170265</v>
      </c>
    </row>
    <row r="3099" spans="1:2" hidden="1">
      <c r="A3099">
        <v>23151</v>
      </c>
    </row>
    <row r="3100" spans="1:2" ht="20">
      <c r="A3100">
        <v>3465331</v>
      </c>
      <c r="B3100" s="13" t="b">
        <f>IF(ISERROR(VLOOKUP(A3100,$C$2:$C$11, 1, FALSE)),FALSE,TRUE )</f>
        <v>0</v>
      </c>
    </row>
    <row r="3101" spans="1:2" hidden="1">
      <c r="A3101">
        <v>23151</v>
      </c>
    </row>
    <row r="3102" spans="1:2" hidden="1">
      <c r="A3102">
        <v>160292</v>
      </c>
    </row>
    <row r="3103" spans="1:2" hidden="1"/>
    <row r="3104" spans="1:2" hidden="1"/>
    <row r="3105" spans="1:2" hidden="1"/>
    <row r="3106" spans="1:2" hidden="1">
      <c r="A3106">
        <v>6901294</v>
      </c>
    </row>
    <row r="3107" spans="1:2" hidden="1"/>
    <row r="3108" spans="1:2" hidden="1">
      <c r="A3108">
        <v>170265</v>
      </c>
    </row>
    <row r="3109" spans="1:2" hidden="1"/>
    <row r="3110" spans="1:2" hidden="1">
      <c r="A3110">
        <v>170265</v>
      </c>
    </row>
    <row r="3111" spans="1:2" hidden="1">
      <c r="A3111">
        <v>170265</v>
      </c>
    </row>
    <row r="3112" spans="1:2" hidden="1">
      <c r="A3112">
        <v>13315406</v>
      </c>
    </row>
    <row r="3113" spans="1:2" hidden="1">
      <c r="A3113">
        <v>1033730</v>
      </c>
    </row>
    <row r="3114" spans="1:2" hidden="1"/>
    <row r="3115" spans="1:2" hidden="1">
      <c r="A3115">
        <v>170265</v>
      </c>
    </row>
    <row r="3116" spans="1:2" hidden="1"/>
    <row r="3117" spans="1:2" ht="20">
      <c r="A3117">
        <v>8111925</v>
      </c>
      <c r="B3117" s="13" t="b">
        <f>IF(ISERROR(VLOOKUP(A3117,$C$2:$C$11, 1, FALSE)),FALSE,TRUE )</f>
        <v>0</v>
      </c>
    </row>
    <row r="3118" spans="1:2" hidden="1"/>
    <row r="3119" spans="1:2" hidden="1">
      <c r="A3119">
        <v>8111925</v>
      </c>
    </row>
    <row r="3120" spans="1:2" hidden="1"/>
    <row r="3121" spans="1:2" hidden="1">
      <c r="A3121">
        <v>13315406</v>
      </c>
    </row>
    <row r="3122" spans="1:2" hidden="1"/>
    <row r="3123" spans="1:2" hidden="1">
      <c r="A3123">
        <v>170265</v>
      </c>
    </row>
    <row r="3124" spans="1:2" hidden="1">
      <c r="A3124">
        <v>3501033</v>
      </c>
    </row>
    <row r="3125" spans="1:2" ht="20">
      <c r="A3125">
        <v>136210</v>
      </c>
      <c r="B3125" s="13" t="b">
        <f>IF(ISERROR(VLOOKUP(A3125,$C$2:$C$11, 1, FALSE)),FALSE,TRUE )</f>
        <v>0</v>
      </c>
    </row>
    <row r="3126" spans="1:2" hidden="1">
      <c r="A3126">
        <v>3501033</v>
      </c>
    </row>
    <row r="3127" spans="1:2" hidden="1">
      <c r="A3127">
        <v>13315406</v>
      </c>
    </row>
    <row r="3128" spans="1:2" hidden="1">
      <c r="A3128">
        <v>136210</v>
      </c>
    </row>
    <row r="3129" spans="1:2" hidden="1">
      <c r="A3129">
        <v>170265</v>
      </c>
    </row>
    <row r="3130" spans="1:2" hidden="1">
      <c r="A3130">
        <v>136210</v>
      </c>
    </row>
    <row r="3131" spans="1:2" hidden="1">
      <c r="A3131">
        <v>3501033</v>
      </c>
    </row>
    <row r="3132" spans="1:2" hidden="1">
      <c r="A3132">
        <v>170265</v>
      </c>
    </row>
    <row r="3133" spans="1:2" hidden="1">
      <c r="A3133">
        <v>13315406</v>
      </c>
    </row>
    <row r="3134" spans="1:2" hidden="1"/>
    <row r="3135" spans="1:2" ht="20">
      <c r="A3135">
        <v>10039226</v>
      </c>
      <c r="B3135" s="13" t="b">
        <f>IF(ISERROR(VLOOKUP(A3135,$C$2:$C$11, 1, FALSE)),FALSE,TRUE )</f>
        <v>0</v>
      </c>
    </row>
    <row r="3136" spans="1:2" hidden="1">
      <c r="A3136">
        <v>77741</v>
      </c>
    </row>
    <row r="3137" spans="1:2" hidden="1">
      <c r="A3137">
        <v>327651</v>
      </c>
    </row>
    <row r="3138" spans="1:2" hidden="1">
      <c r="A3138">
        <v>170265</v>
      </c>
    </row>
    <row r="3139" spans="1:2" hidden="1">
      <c r="A3139">
        <v>13315406</v>
      </c>
    </row>
    <row r="3140" spans="1:2" hidden="1"/>
    <row r="3141" spans="1:2" hidden="1"/>
    <row r="3142" spans="1:2" hidden="1">
      <c r="A3142">
        <v>4692272</v>
      </c>
    </row>
    <row r="3143" spans="1:2" hidden="1"/>
    <row r="3144" spans="1:2" hidden="1">
      <c r="A3144">
        <v>170265</v>
      </c>
    </row>
    <row r="3145" spans="1:2" hidden="1">
      <c r="A3145">
        <v>671238</v>
      </c>
    </row>
    <row r="3146" spans="1:2" hidden="1">
      <c r="A3146">
        <v>671238</v>
      </c>
    </row>
    <row r="3147" spans="1:2" hidden="1">
      <c r="A3147">
        <v>170265</v>
      </c>
    </row>
    <row r="3148" spans="1:2" hidden="1"/>
    <row r="3149" spans="1:2" hidden="1">
      <c r="A3149">
        <v>6901294</v>
      </c>
    </row>
    <row r="3150" spans="1:2" ht="20">
      <c r="A3150">
        <v>1742231</v>
      </c>
      <c r="B3150" s="13" t="b">
        <f>IF(ISERROR(VLOOKUP(A3150,$C$2:$C$11, 1, FALSE)),FALSE,TRUE )</f>
        <v>0</v>
      </c>
    </row>
    <row r="3151" spans="1:2" hidden="1">
      <c r="A3151">
        <v>1742231</v>
      </c>
    </row>
    <row r="3152" spans="1:2" hidden="1">
      <c r="A3152">
        <v>7691552</v>
      </c>
    </row>
    <row r="3153" spans="1:2" hidden="1"/>
    <row r="3154" spans="1:2" hidden="1">
      <c r="A3154">
        <v>13315406</v>
      </c>
    </row>
    <row r="3155" spans="1:2" ht="20">
      <c r="A3155">
        <v>189316</v>
      </c>
      <c r="B3155" s="13" t="b">
        <f>IF(ISERROR(VLOOKUP(A3155,$C$2:$C$11, 1, FALSE)),FALSE,TRUE )</f>
        <v>0</v>
      </c>
    </row>
    <row r="3156" spans="1:2" hidden="1">
      <c r="A3156">
        <v>13315406</v>
      </c>
    </row>
    <row r="3157" spans="1:2" hidden="1"/>
    <row r="3158" spans="1:2" hidden="1">
      <c r="A3158">
        <v>170265</v>
      </c>
    </row>
    <row r="3159" spans="1:2" hidden="1"/>
    <row r="3160" spans="1:2" hidden="1"/>
    <row r="3161" spans="1:2" hidden="1">
      <c r="A3161">
        <v>170265</v>
      </c>
    </row>
    <row r="3162" spans="1:2" ht="20">
      <c r="A3162">
        <v>13869938</v>
      </c>
      <c r="B3162" s="13" t="b">
        <f>IF(ISERROR(VLOOKUP(A3162,$C$2:$C$11, 1, FALSE)),FALSE,TRUE )</f>
        <v>0</v>
      </c>
    </row>
    <row r="3163" spans="1:2" hidden="1"/>
    <row r="3164" spans="1:2" hidden="1">
      <c r="A3164">
        <v>170265</v>
      </c>
    </row>
    <row r="3165" spans="1:2" hidden="1">
      <c r="A3165">
        <v>4692272</v>
      </c>
    </row>
    <row r="3166" spans="1:2" hidden="1">
      <c r="A3166">
        <v>8753880</v>
      </c>
    </row>
    <row r="3167" spans="1:2" hidden="1">
      <c r="A3167">
        <v>170265</v>
      </c>
    </row>
    <row r="3168" spans="1:2" hidden="1">
      <c r="A3168">
        <v>4692272</v>
      </c>
    </row>
    <row r="3169" spans="1:2" hidden="1">
      <c r="A3169">
        <v>170265</v>
      </c>
    </row>
    <row r="3170" spans="1:2" ht="20">
      <c r="A3170">
        <v>5602650</v>
      </c>
      <c r="B3170" s="13" t="b">
        <f>IF(ISERROR(VLOOKUP(A3170,$C$2:$C$11, 1, FALSE)),FALSE,TRUE )</f>
        <v>0</v>
      </c>
    </row>
    <row r="3171" spans="1:2" hidden="1">
      <c r="A3171">
        <v>170265</v>
      </c>
    </row>
    <row r="3172" spans="1:2" hidden="1">
      <c r="A3172">
        <v>4714748</v>
      </c>
    </row>
    <row r="3173" spans="1:2" hidden="1">
      <c r="A3173">
        <v>13315406</v>
      </c>
    </row>
    <row r="3174" spans="1:2" hidden="1">
      <c r="A3174">
        <v>4714748</v>
      </c>
    </row>
    <row r="3175" spans="1:2" hidden="1">
      <c r="A3175">
        <v>170265</v>
      </c>
    </row>
    <row r="3176" spans="1:2" hidden="1">
      <c r="A3176">
        <v>13315406</v>
      </c>
    </row>
    <row r="3177" spans="1:2" hidden="1">
      <c r="A3177">
        <v>170265</v>
      </c>
    </row>
    <row r="3178" spans="1:2" hidden="1">
      <c r="A3178">
        <v>170265</v>
      </c>
    </row>
    <row r="3179" spans="1:2" hidden="1">
      <c r="A3179">
        <v>671238</v>
      </c>
    </row>
    <row r="3180" spans="1:2" hidden="1">
      <c r="A3180">
        <v>671238</v>
      </c>
    </row>
    <row r="3181" spans="1:2" hidden="1">
      <c r="A3181">
        <v>170265</v>
      </c>
    </row>
    <row r="3182" spans="1:2" hidden="1">
      <c r="A3182">
        <v>8753880</v>
      </c>
    </row>
    <row r="3183" spans="1:2" hidden="1">
      <c r="A3183">
        <v>170265</v>
      </c>
    </row>
    <row r="3184" spans="1:2" hidden="1">
      <c r="A3184">
        <v>170265</v>
      </c>
    </row>
    <row r="3185" spans="1:2" hidden="1">
      <c r="A3185">
        <v>170265</v>
      </c>
    </row>
    <row r="3186" spans="1:2" hidden="1"/>
    <row r="3187" spans="1:2" hidden="1">
      <c r="A3187">
        <v>4692272</v>
      </c>
    </row>
    <row r="3188" spans="1:2" hidden="1">
      <c r="A3188">
        <v>671238</v>
      </c>
    </row>
    <row r="3189" spans="1:2" hidden="1"/>
    <row r="3190" spans="1:2" hidden="1">
      <c r="A3190">
        <v>4714748</v>
      </c>
    </row>
    <row r="3191" spans="1:2" hidden="1"/>
    <row r="3192" spans="1:2" hidden="1"/>
    <row r="3193" spans="1:2" hidden="1">
      <c r="A3193">
        <v>10659693</v>
      </c>
    </row>
    <row r="3194" spans="1:2" hidden="1"/>
    <row r="3195" spans="1:2" hidden="1">
      <c r="A3195">
        <v>4692272</v>
      </c>
    </row>
    <row r="3196" spans="1:2" hidden="1">
      <c r="A3196">
        <v>153391</v>
      </c>
    </row>
    <row r="3197" spans="1:2" hidden="1"/>
    <row r="3198" spans="1:2" hidden="1">
      <c r="A3198">
        <v>170265</v>
      </c>
    </row>
    <row r="3199" spans="1:2" ht="20">
      <c r="A3199">
        <v>13524204</v>
      </c>
      <c r="B3199" s="13" t="b">
        <f>IF(ISERROR(VLOOKUP(A3199,$C$2:$C$11, 1, FALSE)),FALSE,TRUE )</f>
        <v>0</v>
      </c>
    </row>
    <row r="3200" spans="1:2" hidden="1">
      <c r="A3200">
        <v>170265</v>
      </c>
    </row>
    <row r="3201" spans="1:1" hidden="1"/>
    <row r="3202" spans="1:1" hidden="1">
      <c r="A3202">
        <v>170265</v>
      </c>
    </row>
    <row r="3203" spans="1:1" hidden="1">
      <c r="A3203">
        <v>1033730</v>
      </c>
    </row>
    <row r="3204" spans="1:1" hidden="1">
      <c r="A3204">
        <v>990840</v>
      </c>
    </row>
    <row r="3205" spans="1:1" hidden="1">
      <c r="A3205">
        <v>4692272</v>
      </c>
    </row>
    <row r="3206" spans="1:1" hidden="1">
      <c r="A3206">
        <v>7320889</v>
      </c>
    </row>
    <row r="3207" spans="1:1" hidden="1">
      <c r="A3207">
        <v>990840</v>
      </c>
    </row>
    <row r="3208" spans="1:1" hidden="1"/>
    <row r="3209" spans="1:1" hidden="1">
      <c r="A3209">
        <v>3585551</v>
      </c>
    </row>
    <row r="3210" spans="1:1" hidden="1">
      <c r="A3210">
        <v>170265</v>
      </c>
    </row>
    <row r="3211" spans="1:1" hidden="1">
      <c r="A3211">
        <v>3585551</v>
      </c>
    </row>
    <row r="3212" spans="1:1" hidden="1"/>
    <row r="3213" spans="1:1" hidden="1">
      <c r="A3213">
        <v>1033730</v>
      </c>
    </row>
    <row r="3214" spans="1:1" hidden="1">
      <c r="A3214">
        <v>170265</v>
      </c>
    </row>
    <row r="3215" spans="1:1" hidden="1">
      <c r="A3215">
        <v>170265</v>
      </c>
    </row>
    <row r="3216" spans="1:1" hidden="1">
      <c r="A3216">
        <v>170265</v>
      </c>
    </row>
    <row r="3217" spans="1:2" hidden="1">
      <c r="A3217">
        <v>1033730</v>
      </c>
    </row>
    <row r="3218" spans="1:2" hidden="1">
      <c r="A3218">
        <v>170265</v>
      </c>
    </row>
    <row r="3219" spans="1:2" hidden="1">
      <c r="A3219">
        <v>170265</v>
      </c>
    </row>
    <row r="3220" spans="1:2" hidden="1">
      <c r="A3220">
        <v>170265</v>
      </c>
    </row>
    <row r="3221" spans="1:2" hidden="1">
      <c r="A3221">
        <v>170265</v>
      </c>
    </row>
    <row r="3222" spans="1:2" hidden="1">
      <c r="A3222">
        <v>170265</v>
      </c>
    </row>
    <row r="3223" spans="1:2" hidden="1">
      <c r="A3223">
        <v>170265</v>
      </c>
    </row>
    <row r="3224" spans="1:2" ht="20">
      <c r="A3224">
        <v>6249596</v>
      </c>
      <c r="B3224" s="13" t="b">
        <f>IF(ISERROR(VLOOKUP(A3224,$C$2:$C$11, 1, FALSE)),FALSE,TRUE )</f>
        <v>0</v>
      </c>
    </row>
    <row r="3225" spans="1:2" hidden="1">
      <c r="A3225">
        <v>1033730</v>
      </c>
    </row>
    <row r="3226" spans="1:2" hidden="1"/>
    <row r="3227" spans="1:2" hidden="1">
      <c r="A3227">
        <v>4714748</v>
      </c>
    </row>
    <row r="3228" spans="1:2" hidden="1">
      <c r="A3228">
        <v>170265</v>
      </c>
    </row>
    <row r="3229" spans="1:2" hidden="1">
      <c r="A3229">
        <v>170265</v>
      </c>
    </row>
    <row r="3230" spans="1:2" hidden="1">
      <c r="A3230">
        <v>170265</v>
      </c>
    </row>
    <row r="3231" spans="1:2" hidden="1">
      <c r="A3231">
        <v>4714748</v>
      </c>
    </row>
    <row r="3232" spans="1:2" hidden="1">
      <c r="A3232">
        <v>170265</v>
      </c>
    </row>
    <row r="3233" spans="1:2" ht="20">
      <c r="A3233">
        <v>937568</v>
      </c>
      <c r="B3233" s="13" t="b">
        <f>IF(ISERROR(VLOOKUP(A3233,$C$2:$C$11, 1, FALSE)),FALSE,TRUE )</f>
        <v>0</v>
      </c>
    </row>
    <row r="3234" spans="1:2" hidden="1">
      <c r="A3234">
        <v>170265</v>
      </c>
    </row>
    <row r="3235" spans="1:2" ht="20">
      <c r="A3235">
        <v>65419</v>
      </c>
      <c r="B3235" s="13" t="b">
        <f t="shared" ref="B3235:B3236" si="33">IF(ISERROR(VLOOKUP(A3235,$C$2:$C$11, 1, FALSE)),FALSE,TRUE )</f>
        <v>0</v>
      </c>
    </row>
    <row r="3236" spans="1:2" ht="20">
      <c r="A3236">
        <v>2507815</v>
      </c>
      <c r="B3236" s="13" t="b">
        <f t="shared" si="33"/>
        <v>0</v>
      </c>
    </row>
    <row r="3237" spans="1:2" hidden="1">
      <c r="A3237">
        <v>2507815</v>
      </c>
    </row>
    <row r="3238" spans="1:2" hidden="1">
      <c r="A3238">
        <v>170265</v>
      </c>
    </row>
    <row r="3239" spans="1:2" hidden="1">
      <c r="A3239">
        <v>4714748</v>
      </c>
    </row>
    <row r="3240" spans="1:2" hidden="1">
      <c r="A3240">
        <v>4692272</v>
      </c>
    </row>
    <row r="3241" spans="1:2" hidden="1">
      <c r="A3241">
        <v>2507815</v>
      </c>
    </row>
    <row r="3242" spans="1:2" hidden="1">
      <c r="A3242">
        <v>170265</v>
      </c>
    </row>
    <row r="3243" spans="1:2" hidden="1">
      <c r="A3243">
        <v>7691552</v>
      </c>
    </row>
    <row r="3244" spans="1:2" hidden="1">
      <c r="A3244">
        <v>170265</v>
      </c>
    </row>
    <row r="3245" spans="1:2" hidden="1">
      <c r="A3245">
        <v>2507815</v>
      </c>
    </row>
    <row r="3246" spans="1:2" hidden="1">
      <c r="A3246">
        <v>658047</v>
      </c>
    </row>
    <row r="3247" spans="1:2" hidden="1">
      <c r="A3247">
        <v>170265</v>
      </c>
    </row>
    <row r="3248" spans="1:2" hidden="1">
      <c r="A3248">
        <v>7691552</v>
      </c>
    </row>
    <row r="3249" spans="1:2" hidden="1">
      <c r="A3249">
        <v>4692272</v>
      </c>
    </row>
    <row r="3250" spans="1:2" hidden="1">
      <c r="A3250">
        <v>170265</v>
      </c>
    </row>
    <row r="3251" spans="1:2" ht="20">
      <c r="A3251">
        <v>6374667</v>
      </c>
      <c r="B3251" s="13" t="b">
        <f>IF(ISERROR(VLOOKUP(A3251,$C$2:$C$11, 1, FALSE)),FALSE,TRUE )</f>
        <v>0</v>
      </c>
    </row>
    <row r="3252" spans="1:2" hidden="1">
      <c r="A3252">
        <v>170265</v>
      </c>
    </row>
    <row r="3253" spans="1:2" ht="20">
      <c r="A3253">
        <v>840208</v>
      </c>
      <c r="B3253" s="13" t="b">
        <f>IF(ISERROR(VLOOKUP(A3253,$C$2:$C$11, 1, FALSE)),FALSE,TRUE )</f>
        <v>0</v>
      </c>
    </row>
    <row r="3254" spans="1:2" hidden="1">
      <c r="A3254">
        <v>170265</v>
      </c>
    </row>
    <row r="3255" spans="1:2" hidden="1"/>
    <row r="3256" spans="1:2" hidden="1"/>
    <row r="3257" spans="1:2" hidden="1"/>
    <row r="3258" spans="1:2" hidden="1"/>
    <row r="3259" spans="1:2" hidden="1"/>
    <row r="3260" spans="1:2" hidden="1">
      <c r="A3260">
        <v>4692272</v>
      </c>
    </row>
    <row r="3261" spans="1:2" hidden="1">
      <c r="A3261">
        <v>7320889</v>
      </c>
    </row>
    <row r="3262" spans="1:2" hidden="1">
      <c r="A3262">
        <v>7691552</v>
      </c>
    </row>
    <row r="3263" spans="1:2" hidden="1">
      <c r="A3263">
        <v>7320889</v>
      </c>
    </row>
    <row r="3264" spans="1:2" hidden="1">
      <c r="A3264">
        <v>170265</v>
      </c>
    </row>
    <row r="3265" spans="1:2" hidden="1"/>
    <row r="3266" spans="1:2" ht="20">
      <c r="A3266">
        <v>1561861</v>
      </c>
      <c r="B3266" s="13" t="b">
        <f>IF(ISERROR(VLOOKUP(A3266,$C$2:$C$11, 1, FALSE)),FALSE,TRUE )</f>
        <v>0</v>
      </c>
    </row>
    <row r="3267" spans="1:2" hidden="1">
      <c r="A3267">
        <v>13315406</v>
      </c>
    </row>
    <row r="3268" spans="1:2" hidden="1">
      <c r="A3268">
        <v>1561861</v>
      </c>
    </row>
    <row r="3269" spans="1:2" hidden="1">
      <c r="A3269">
        <v>13315406</v>
      </c>
    </row>
    <row r="3270" spans="1:2" hidden="1">
      <c r="A3270">
        <v>170265</v>
      </c>
    </row>
    <row r="3271" spans="1:2" hidden="1">
      <c r="A3271">
        <v>1561861</v>
      </c>
    </row>
    <row r="3272" spans="1:2" ht="20">
      <c r="A3272">
        <v>13058304</v>
      </c>
      <c r="B3272" s="13" t="b">
        <f>IF(ISERROR(VLOOKUP(A3272,$C$2:$C$11, 1, FALSE)),FALSE,TRUE )</f>
        <v>0</v>
      </c>
    </row>
    <row r="3273" spans="1:2" hidden="1"/>
    <row r="3274" spans="1:2" hidden="1">
      <c r="A3274">
        <v>429987</v>
      </c>
    </row>
    <row r="3275" spans="1:2" hidden="1">
      <c r="A3275">
        <v>429987</v>
      </c>
    </row>
    <row r="3276" spans="1:2" hidden="1">
      <c r="A3276">
        <v>429987</v>
      </c>
    </row>
    <row r="3277" spans="1:2" hidden="1">
      <c r="A3277">
        <v>671238</v>
      </c>
    </row>
    <row r="3278" spans="1:2" hidden="1"/>
    <row r="3279" spans="1:2" hidden="1">
      <c r="A3279">
        <v>170265</v>
      </c>
    </row>
    <row r="3280" spans="1:2" hidden="1"/>
    <row r="3281" spans="1:2" hidden="1">
      <c r="A3281">
        <v>13315406</v>
      </c>
    </row>
    <row r="3282" spans="1:2" hidden="1"/>
    <row r="3283" spans="1:2" hidden="1">
      <c r="A3283">
        <v>170265</v>
      </c>
    </row>
    <row r="3284" spans="1:2" hidden="1">
      <c r="A3284">
        <v>7691552</v>
      </c>
    </row>
    <row r="3285" spans="1:2" hidden="1">
      <c r="A3285">
        <v>8341475</v>
      </c>
    </row>
    <row r="3286" spans="1:2" hidden="1">
      <c r="A3286">
        <v>170265</v>
      </c>
    </row>
    <row r="3287" spans="1:2" hidden="1"/>
    <row r="3288" spans="1:2" hidden="1">
      <c r="A3288">
        <v>671238</v>
      </c>
    </row>
    <row r="3289" spans="1:2" ht="20">
      <c r="A3289">
        <v>1225897</v>
      </c>
      <c r="B3289" s="13" t="b">
        <f>IF(ISERROR(VLOOKUP(A3289,$C$2:$C$11, 1, FALSE)),FALSE,TRUE )</f>
        <v>0</v>
      </c>
    </row>
    <row r="3290" spans="1:2" hidden="1">
      <c r="A3290">
        <v>671238</v>
      </c>
    </row>
    <row r="3291" spans="1:2" hidden="1">
      <c r="A3291">
        <v>1225897</v>
      </c>
    </row>
    <row r="3292" spans="1:2" hidden="1">
      <c r="A3292">
        <v>671238</v>
      </c>
    </row>
    <row r="3293" spans="1:2" hidden="1">
      <c r="A3293">
        <v>1225897</v>
      </c>
    </row>
    <row r="3294" spans="1:2" hidden="1"/>
    <row r="3295" spans="1:2" hidden="1">
      <c r="A3295">
        <v>7320889</v>
      </c>
    </row>
    <row r="3296" spans="1:2" hidden="1">
      <c r="A3296">
        <v>8741132</v>
      </c>
    </row>
    <row r="3297" spans="1:2" hidden="1">
      <c r="A3297">
        <v>671238</v>
      </c>
    </row>
    <row r="3298" spans="1:2" hidden="1">
      <c r="A3298">
        <v>8741132</v>
      </c>
    </row>
    <row r="3299" spans="1:2" hidden="1">
      <c r="A3299">
        <v>4692272</v>
      </c>
    </row>
    <row r="3300" spans="1:2" hidden="1">
      <c r="A3300">
        <v>317113</v>
      </c>
    </row>
    <row r="3301" spans="1:2" hidden="1">
      <c r="A3301">
        <v>3696477</v>
      </c>
    </row>
    <row r="3302" spans="1:2" hidden="1">
      <c r="A3302">
        <v>8753880</v>
      </c>
    </row>
    <row r="3303" spans="1:2" hidden="1">
      <c r="A3303">
        <v>671238</v>
      </c>
    </row>
    <row r="3304" spans="1:2" hidden="1">
      <c r="A3304">
        <v>990840</v>
      </c>
    </row>
    <row r="3305" spans="1:2" hidden="1">
      <c r="A3305">
        <v>170265</v>
      </c>
    </row>
    <row r="3306" spans="1:2" hidden="1">
      <c r="A3306">
        <v>8741132</v>
      </c>
    </row>
    <row r="3307" spans="1:2" hidden="1"/>
    <row r="3308" spans="1:2" ht="20">
      <c r="A3308">
        <v>70323</v>
      </c>
      <c r="B3308" s="13" t="b">
        <f>IF(ISERROR(VLOOKUP(A3308,$C$2:$C$11, 1, FALSE)),FALSE,TRUE )</f>
        <v>0</v>
      </c>
    </row>
    <row r="3309" spans="1:2" hidden="1">
      <c r="A3309">
        <v>170265</v>
      </c>
    </row>
    <row r="3310" spans="1:2" hidden="1">
      <c r="A3310">
        <v>671238</v>
      </c>
    </row>
    <row r="3311" spans="1:2" hidden="1"/>
    <row r="3312" spans="1:2" ht="20">
      <c r="A3312">
        <v>406258</v>
      </c>
      <c r="B3312" s="13" t="b">
        <f>IF(ISERROR(VLOOKUP(A3312,$C$2:$C$11, 1, FALSE)),FALSE,TRUE )</f>
        <v>0</v>
      </c>
    </row>
    <row r="3313" spans="1:1" hidden="1">
      <c r="A3313">
        <v>4692272</v>
      </c>
    </row>
    <row r="3314" spans="1:1" hidden="1">
      <c r="A3314">
        <v>406258</v>
      </c>
    </row>
    <row r="3315" spans="1:1" hidden="1"/>
    <row r="3316" spans="1:1" hidden="1">
      <c r="A3316">
        <v>4714748</v>
      </c>
    </row>
    <row r="3317" spans="1:1" hidden="1">
      <c r="A3317">
        <v>671238</v>
      </c>
    </row>
    <row r="3318" spans="1:1" hidden="1">
      <c r="A3318">
        <v>4692272</v>
      </c>
    </row>
    <row r="3319" spans="1:1" hidden="1">
      <c r="A3319">
        <v>170265</v>
      </c>
    </row>
    <row r="3320" spans="1:1" hidden="1"/>
    <row r="3321" spans="1:1" hidden="1">
      <c r="A3321">
        <v>170265</v>
      </c>
    </row>
    <row r="3322" spans="1:1" hidden="1"/>
    <row r="3323" spans="1:1" hidden="1">
      <c r="A3323">
        <v>671238</v>
      </c>
    </row>
    <row r="3324" spans="1:1" hidden="1">
      <c r="A3324">
        <v>3696477</v>
      </c>
    </row>
    <row r="3325" spans="1:1" hidden="1">
      <c r="A3325">
        <v>4714748</v>
      </c>
    </row>
    <row r="3326" spans="1:1" hidden="1">
      <c r="A3326">
        <v>170265</v>
      </c>
    </row>
    <row r="3327" spans="1:1" hidden="1">
      <c r="A3327">
        <v>671238</v>
      </c>
    </row>
    <row r="3328" spans="1:1" hidden="1">
      <c r="A3328">
        <v>3696477</v>
      </c>
    </row>
    <row r="3329" spans="1:1" hidden="1">
      <c r="A3329">
        <v>4692272</v>
      </c>
    </row>
    <row r="3330" spans="1:1" hidden="1">
      <c r="A3330">
        <v>7691552</v>
      </c>
    </row>
    <row r="3331" spans="1:1" hidden="1">
      <c r="A3331">
        <v>3696477</v>
      </c>
    </row>
    <row r="3332" spans="1:1" hidden="1">
      <c r="A3332">
        <v>3696477</v>
      </c>
    </row>
    <row r="3333" spans="1:1" hidden="1">
      <c r="A3333">
        <v>3696477</v>
      </c>
    </row>
    <row r="3334" spans="1:1" hidden="1">
      <c r="A3334">
        <v>3696477</v>
      </c>
    </row>
    <row r="3335" spans="1:1" hidden="1">
      <c r="A3335">
        <v>3696477</v>
      </c>
    </row>
    <row r="3336" spans="1:1" hidden="1">
      <c r="A3336">
        <v>3696477</v>
      </c>
    </row>
    <row r="3337" spans="1:1" hidden="1">
      <c r="A3337">
        <v>3696477</v>
      </c>
    </row>
    <row r="3338" spans="1:1" hidden="1">
      <c r="A3338">
        <v>170265</v>
      </c>
    </row>
    <row r="3339" spans="1:1" hidden="1">
      <c r="A3339">
        <v>3696477</v>
      </c>
    </row>
    <row r="3340" spans="1:1" hidden="1">
      <c r="A3340">
        <v>3696477</v>
      </c>
    </row>
    <row r="3341" spans="1:1" hidden="1"/>
    <row r="3342" spans="1:1" hidden="1">
      <c r="A3342">
        <v>170265</v>
      </c>
    </row>
    <row r="3343" spans="1:1" hidden="1">
      <c r="A3343">
        <v>8753880</v>
      </c>
    </row>
    <row r="3344" spans="1:1" hidden="1">
      <c r="A3344">
        <v>671238</v>
      </c>
    </row>
    <row r="3345" spans="1:2" hidden="1">
      <c r="A3345">
        <v>3696477</v>
      </c>
    </row>
    <row r="3346" spans="1:2" hidden="1">
      <c r="A3346">
        <v>3696477</v>
      </c>
    </row>
    <row r="3347" spans="1:2" hidden="1">
      <c r="A3347">
        <v>3696477</v>
      </c>
    </row>
    <row r="3348" spans="1:2" hidden="1"/>
    <row r="3349" spans="1:2" hidden="1">
      <c r="A3349">
        <v>429987</v>
      </c>
    </row>
    <row r="3350" spans="1:2" hidden="1">
      <c r="A3350">
        <v>429987</v>
      </c>
    </row>
    <row r="3351" spans="1:2" hidden="1"/>
    <row r="3352" spans="1:2" hidden="1">
      <c r="A3352">
        <v>170265</v>
      </c>
    </row>
    <row r="3353" spans="1:2" hidden="1">
      <c r="A3353">
        <v>170265</v>
      </c>
    </row>
    <row r="3354" spans="1:2" hidden="1"/>
    <row r="3355" spans="1:2" hidden="1">
      <c r="A3355">
        <v>170265</v>
      </c>
    </row>
    <row r="3356" spans="1:2" hidden="1">
      <c r="A3356">
        <v>429987</v>
      </c>
    </row>
    <row r="3357" spans="1:2" hidden="1"/>
    <row r="3358" spans="1:2" ht="20">
      <c r="A3358">
        <v>10137</v>
      </c>
      <c r="B3358" s="13" t="b">
        <f>IF(ISERROR(VLOOKUP(A3358,$C$2:$C$11, 1, FALSE)),FALSE,TRUE )</f>
        <v>0</v>
      </c>
    </row>
    <row r="3359" spans="1:2" hidden="1">
      <c r="A3359">
        <v>6901294</v>
      </c>
    </row>
    <row r="3360" spans="1:2" hidden="1"/>
    <row r="3361" spans="1:2" hidden="1">
      <c r="A3361">
        <v>170265</v>
      </c>
    </row>
    <row r="3362" spans="1:2" hidden="1">
      <c r="A3362">
        <v>327651</v>
      </c>
    </row>
    <row r="3363" spans="1:2" ht="20">
      <c r="A3363">
        <v>1413391</v>
      </c>
      <c r="B3363" s="13" t="b">
        <f>IF(ISERROR(VLOOKUP(A3363,$C$2:$C$11, 1, FALSE)),FALSE,TRUE )</f>
        <v>0</v>
      </c>
    </row>
    <row r="3364" spans="1:2" hidden="1">
      <c r="A3364">
        <v>327651</v>
      </c>
    </row>
    <row r="3365" spans="1:2" hidden="1">
      <c r="A3365">
        <v>1413391</v>
      </c>
    </row>
    <row r="3366" spans="1:2" hidden="1">
      <c r="A3366">
        <v>170265</v>
      </c>
    </row>
    <row r="3367" spans="1:2" hidden="1"/>
    <row r="3368" spans="1:2" hidden="1">
      <c r="A3368">
        <v>671238</v>
      </c>
    </row>
    <row r="3369" spans="1:2" hidden="1">
      <c r="A3369">
        <v>46296</v>
      </c>
    </row>
    <row r="3370" spans="1:2" hidden="1">
      <c r="A3370">
        <v>671238</v>
      </c>
    </row>
    <row r="3371" spans="1:2" hidden="1">
      <c r="A3371">
        <v>8753880</v>
      </c>
    </row>
    <row r="3372" spans="1:2" hidden="1">
      <c r="A3372">
        <v>46296</v>
      </c>
    </row>
    <row r="3373" spans="1:2" hidden="1">
      <c r="A3373">
        <v>671238</v>
      </c>
    </row>
    <row r="3374" spans="1:2" hidden="1">
      <c r="A3374">
        <v>46296</v>
      </c>
    </row>
    <row r="3375" spans="1:2" hidden="1"/>
    <row r="3376" spans="1:2" hidden="1">
      <c r="A3376">
        <v>170265</v>
      </c>
    </row>
    <row r="3377" spans="1:1" hidden="1">
      <c r="A3377">
        <v>4692272</v>
      </c>
    </row>
    <row r="3378" spans="1:1" hidden="1">
      <c r="A3378">
        <v>671238</v>
      </c>
    </row>
    <row r="3379" spans="1:1" hidden="1">
      <c r="A3379">
        <v>7320889</v>
      </c>
    </row>
    <row r="3380" spans="1:1" hidden="1">
      <c r="A3380">
        <v>671238</v>
      </c>
    </row>
    <row r="3381" spans="1:1" hidden="1">
      <c r="A3381">
        <v>7320889</v>
      </c>
    </row>
    <row r="3382" spans="1:1" hidden="1">
      <c r="A3382">
        <v>4692272</v>
      </c>
    </row>
    <row r="3383" spans="1:1" hidden="1">
      <c r="A3383">
        <v>671238</v>
      </c>
    </row>
    <row r="3384" spans="1:1" hidden="1">
      <c r="A3384">
        <v>4692272</v>
      </c>
    </row>
    <row r="3385" spans="1:1" hidden="1">
      <c r="A3385">
        <v>671238</v>
      </c>
    </row>
    <row r="3386" spans="1:1" hidden="1">
      <c r="A3386">
        <v>5252362</v>
      </c>
    </row>
    <row r="3387" spans="1:1" hidden="1">
      <c r="A3387">
        <v>4692272</v>
      </c>
    </row>
    <row r="3388" spans="1:1" hidden="1">
      <c r="A3388">
        <v>4692272</v>
      </c>
    </row>
    <row r="3389" spans="1:1" hidden="1">
      <c r="A3389">
        <v>1033730</v>
      </c>
    </row>
    <row r="3390" spans="1:1" hidden="1">
      <c r="A3390">
        <v>671238</v>
      </c>
    </row>
    <row r="3391" spans="1:1" hidden="1">
      <c r="A3391">
        <v>327651</v>
      </c>
    </row>
    <row r="3392" spans="1:1" hidden="1">
      <c r="A3392">
        <v>671238</v>
      </c>
    </row>
    <row r="3393" spans="1:1" hidden="1">
      <c r="A3393">
        <v>170265</v>
      </c>
    </row>
    <row r="3394" spans="1:1" hidden="1">
      <c r="A3394">
        <v>671238</v>
      </c>
    </row>
    <row r="3395" spans="1:1" hidden="1">
      <c r="A3395">
        <v>671238</v>
      </c>
    </row>
    <row r="3396" spans="1:1" hidden="1">
      <c r="A3396">
        <v>13315406</v>
      </c>
    </row>
    <row r="3397" spans="1:1" hidden="1">
      <c r="A3397">
        <v>13315406</v>
      </c>
    </row>
    <row r="3398" spans="1:1" hidden="1">
      <c r="A3398">
        <v>170265</v>
      </c>
    </row>
    <row r="3399" spans="1:1" hidden="1">
      <c r="A3399">
        <v>671238</v>
      </c>
    </row>
    <row r="3400" spans="1:1" hidden="1">
      <c r="A3400">
        <v>4692272</v>
      </c>
    </row>
    <row r="3401" spans="1:1" hidden="1">
      <c r="A3401">
        <v>5252362</v>
      </c>
    </row>
    <row r="3402" spans="1:1" hidden="1">
      <c r="A3402">
        <v>4692272</v>
      </c>
    </row>
    <row r="3403" spans="1:1" hidden="1">
      <c r="A3403">
        <v>4714748</v>
      </c>
    </row>
    <row r="3404" spans="1:1" hidden="1">
      <c r="A3404">
        <v>4692272</v>
      </c>
    </row>
    <row r="3405" spans="1:1" hidden="1">
      <c r="A3405">
        <v>4714748</v>
      </c>
    </row>
    <row r="3406" spans="1:1" hidden="1">
      <c r="A3406">
        <v>4692272</v>
      </c>
    </row>
    <row r="3407" spans="1:1" hidden="1">
      <c r="A3407">
        <v>671238</v>
      </c>
    </row>
    <row r="3408" spans="1:1" hidden="1">
      <c r="A3408">
        <v>671238</v>
      </c>
    </row>
    <row r="3409" spans="1:2" hidden="1">
      <c r="A3409">
        <v>13315406</v>
      </c>
    </row>
    <row r="3410" spans="1:2" hidden="1">
      <c r="A3410">
        <v>170265</v>
      </c>
    </row>
    <row r="3411" spans="1:2" ht="20">
      <c r="A3411">
        <v>888971</v>
      </c>
      <c r="B3411" s="13" t="b">
        <f>IF(ISERROR(VLOOKUP(A3411,$C$2:$C$11, 1, FALSE)),FALSE,TRUE )</f>
        <v>0</v>
      </c>
    </row>
    <row r="3412" spans="1:2" hidden="1">
      <c r="A3412">
        <v>1033730</v>
      </c>
    </row>
    <row r="3413" spans="1:2" hidden="1">
      <c r="A3413">
        <v>671238</v>
      </c>
    </row>
    <row r="3414" spans="1:2" hidden="1">
      <c r="A3414">
        <v>671238</v>
      </c>
    </row>
    <row r="3415" spans="1:2" hidden="1">
      <c r="A3415">
        <v>888971</v>
      </c>
    </row>
    <row r="3416" spans="1:2" hidden="1">
      <c r="A3416">
        <v>1033730</v>
      </c>
    </row>
    <row r="3417" spans="1:2" hidden="1"/>
    <row r="3418" spans="1:2" hidden="1">
      <c r="A3418">
        <v>671238</v>
      </c>
    </row>
    <row r="3419" spans="1:2" hidden="1">
      <c r="A3419">
        <v>3696477</v>
      </c>
    </row>
    <row r="3420" spans="1:2" hidden="1">
      <c r="A3420">
        <v>671238</v>
      </c>
    </row>
    <row r="3421" spans="1:2" hidden="1">
      <c r="A3421">
        <v>11649720</v>
      </c>
    </row>
    <row r="3422" spans="1:2" hidden="1">
      <c r="A3422">
        <v>1033730</v>
      </c>
    </row>
    <row r="3423" spans="1:2" hidden="1">
      <c r="A3423">
        <v>7320889</v>
      </c>
    </row>
    <row r="3424" spans="1:2" hidden="1">
      <c r="A3424">
        <v>4692272</v>
      </c>
    </row>
    <row r="3425" spans="1:2" hidden="1">
      <c r="A3425">
        <v>671238</v>
      </c>
    </row>
    <row r="3426" spans="1:2" hidden="1">
      <c r="A3426">
        <v>1033730</v>
      </c>
    </row>
    <row r="3427" spans="1:2" hidden="1">
      <c r="A3427">
        <v>8753880</v>
      </c>
    </row>
    <row r="3428" spans="1:2" hidden="1">
      <c r="A3428">
        <v>671238</v>
      </c>
    </row>
    <row r="3429" spans="1:2" hidden="1">
      <c r="A3429">
        <v>4692272</v>
      </c>
    </row>
    <row r="3430" spans="1:2" hidden="1">
      <c r="A3430">
        <v>3696477</v>
      </c>
    </row>
    <row r="3431" spans="1:2" hidden="1">
      <c r="A3431">
        <v>4714748</v>
      </c>
    </row>
    <row r="3432" spans="1:2" hidden="1">
      <c r="A3432">
        <v>671238</v>
      </c>
    </row>
    <row r="3433" spans="1:2" hidden="1">
      <c r="A3433">
        <v>671238</v>
      </c>
    </row>
    <row r="3434" spans="1:2" hidden="1">
      <c r="A3434">
        <v>3696477</v>
      </c>
    </row>
    <row r="3435" spans="1:2" hidden="1">
      <c r="A3435">
        <v>671238</v>
      </c>
    </row>
    <row r="3436" spans="1:2" hidden="1">
      <c r="A3436">
        <v>3696477</v>
      </c>
    </row>
    <row r="3437" spans="1:2" hidden="1">
      <c r="A3437">
        <v>4692272</v>
      </c>
    </row>
    <row r="3438" spans="1:2" hidden="1">
      <c r="A3438">
        <v>671238</v>
      </c>
    </row>
    <row r="3439" spans="1:2" hidden="1">
      <c r="A3439">
        <v>170265</v>
      </c>
    </row>
    <row r="3440" spans="1:2" ht="20">
      <c r="A3440">
        <v>11526099</v>
      </c>
      <c r="B3440" s="13" t="b">
        <f>IF(ISERROR(VLOOKUP(A3440,$C$2:$C$11, 1, FALSE)),FALSE,TRUE )</f>
        <v>0</v>
      </c>
    </row>
    <row r="3441" spans="1:2" hidden="1">
      <c r="A3441">
        <v>13315406</v>
      </c>
    </row>
    <row r="3442" spans="1:2" hidden="1"/>
    <row r="3443" spans="1:2" hidden="1">
      <c r="A3443">
        <v>3696477</v>
      </c>
    </row>
    <row r="3444" spans="1:2" hidden="1"/>
    <row r="3445" spans="1:2" hidden="1">
      <c r="A3445">
        <v>327651</v>
      </c>
    </row>
    <row r="3446" spans="1:2" hidden="1">
      <c r="A3446">
        <v>170265</v>
      </c>
    </row>
    <row r="3447" spans="1:2" hidden="1">
      <c r="A3447">
        <v>170265</v>
      </c>
    </row>
    <row r="3448" spans="1:2" hidden="1">
      <c r="A3448">
        <v>876431</v>
      </c>
    </row>
    <row r="3449" spans="1:2" hidden="1"/>
    <row r="3450" spans="1:2" hidden="1"/>
    <row r="3451" spans="1:2" hidden="1">
      <c r="A3451">
        <v>671238</v>
      </c>
    </row>
    <row r="3452" spans="1:2" hidden="1">
      <c r="A3452">
        <v>170265</v>
      </c>
    </row>
    <row r="3453" spans="1:2" ht="20">
      <c r="A3453">
        <v>312349</v>
      </c>
      <c r="B3453" s="13" t="b">
        <f>IF(ISERROR(VLOOKUP(A3453,$C$2:$C$11, 1, FALSE)),FALSE,TRUE )</f>
        <v>0</v>
      </c>
    </row>
    <row r="3454" spans="1:2" hidden="1">
      <c r="A3454">
        <v>671238</v>
      </c>
    </row>
    <row r="3455" spans="1:2" hidden="1">
      <c r="A3455">
        <v>312349</v>
      </c>
    </row>
    <row r="3456" spans="1:2" hidden="1">
      <c r="A3456">
        <v>671238</v>
      </c>
    </row>
    <row r="3457" spans="1:1" hidden="1"/>
    <row r="3458" spans="1:1" hidden="1">
      <c r="A3458">
        <v>4714748</v>
      </c>
    </row>
    <row r="3459" spans="1:1" hidden="1">
      <c r="A3459">
        <v>170265</v>
      </c>
    </row>
    <row r="3460" spans="1:1" hidden="1">
      <c r="A3460">
        <v>4428660</v>
      </c>
    </row>
    <row r="3461" spans="1:1" hidden="1">
      <c r="A3461">
        <v>671238</v>
      </c>
    </row>
    <row r="3462" spans="1:1" hidden="1">
      <c r="A3462">
        <v>671238</v>
      </c>
    </row>
    <row r="3463" spans="1:1" hidden="1">
      <c r="A3463">
        <v>4428660</v>
      </c>
    </row>
    <row r="3464" spans="1:1" hidden="1">
      <c r="A3464">
        <v>671238</v>
      </c>
    </row>
    <row r="3465" spans="1:1" hidden="1">
      <c r="A3465">
        <v>4714748</v>
      </c>
    </row>
    <row r="3466" spans="1:1" hidden="1">
      <c r="A3466">
        <v>671238</v>
      </c>
    </row>
    <row r="3467" spans="1:1" hidden="1">
      <c r="A3467">
        <v>4714748</v>
      </c>
    </row>
    <row r="3468" spans="1:1" hidden="1">
      <c r="A3468">
        <v>671238</v>
      </c>
    </row>
    <row r="3469" spans="1:1" hidden="1">
      <c r="A3469">
        <v>671238</v>
      </c>
    </row>
    <row r="3470" spans="1:1" hidden="1">
      <c r="A3470">
        <v>671238</v>
      </c>
    </row>
    <row r="3471" spans="1:1" hidden="1">
      <c r="A3471">
        <v>4428660</v>
      </c>
    </row>
    <row r="3472" spans="1:1" hidden="1"/>
    <row r="3473" spans="1:1" hidden="1"/>
    <row r="3474" spans="1:1" hidden="1"/>
    <row r="3475" spans="1:1" hidden="1">
      <c r="A3475">
        <v>170265</v>
      </c>
    </row>
    <row r="3476" spans="1:1" hidden="1"/>
    <row r="3477" spans="1:1" hidden="1">
      <c r="A3477">
        <v>170265</v>
      </c>
    </row>
    <row r="3478" spans="1:1" hidden="1">
      <c r="A3478">
        <v>170265</v>
      </c>
    </row>
    <row r="3479" spans="1:1" hidden="1">
      <c r="A3479">
        <v>170265</v>
      </c>
    </row>
    <row r="3480" spans="1:1" hidden="1"/>
    <row r="3481" spans="1:1" hidden="1"/>
    <row r="3482" spans="1:1" hidden="1">
      <c r="A3482">
        <v>170265</v>
      </c>
    </row>
    <row r="3483" spans="1:1" hidden="1">
      <c r="A3483">
        <v>3585551</v>
      </c>
    </row>
    <row r="3484" spans="1:1" hidden="1"/>
    <row r="3485" spans="1:1" hidden="1">
      <c r="A3485">
        <v>170265</v>
      </c>
    </row>
    <row r="3486" spans="1:1" hidden="1"/>
    <row r="3487" spans="1:1" hidden="1">
      <c r="A3487">
        <v>671238</v>
      </c>
    </row>
    <row r="3488" spans="1:1" hidden="1">
      <c r="A3488">
        <v>671238</v>
      </c>
    </row>
    <row r="3489" spans="1:1" hidden="1">
      <c r="A3489">
        <v>170265</v>
      </c>
    </row>
    <row r="3490" spans="1:1" hidden="1">
      <c r="A3490">
        <v>671238</v>
      </c>
    </row>
    <row r="3491" spans="1:1" hidden="1">
      <c r="A3491">
        <v>170265</v>
      </c>
    </row>
    <row r="3492" spans="1:1" hidden="1">
      <c r="A3492">
        <v>671238</v>
      </c>
    </row>
    <row r="3493" spans="1:1" hidden="1">
      <c r="A3493">
        <v>170265</v>
      </c>
    </row>
    <row r="3494" spans="1:1" hidden="1">
      <c r="A3494">
        <v>170265</v>
      </c>
    </row>
    <row r="3495" spans="1:1" hidden="1">
      <c r="A3495">
        <v>170265</v>
      </c>
    </row>
    <row r="3496" spans="1:1" hidden="1">
      <c r="A3496">
        <v>170265</v>
      </c>
    </row>
    <row r="3497" spans="1:1" hidden="1">
      <c r="A3497">
        <v>170265</v>
      </c>
    </row>
    <row r="3498" spans="1:1" hidden="1">
      <c r="A3498">
        <v>170265</v>
      </c>
    </row>
    <row r="3499" spans="1:1" hidden="1">
      <c r="A3499">
        <v>170265</v>
      </c>
    </row>
    <row r="3500" spans="1:1" hidden="1">
      <c r="A3500">
        <v>170265</v>
      </c>
    </row>
    <row r="3501" spans="1:1" hidden="1">
      <c r="A3501">
        <v>170265</v>
      </c>
    </row>
    <row r="3502" spans="1:1" hidden="1"/>
    <row r="3503" spans="1:1" hidden="1">
      <c r="A3503">
        <v>3585551</v>
      </c>
    </row>
    <row r="3504" spans="1:1" hidden="1">
      <c r="A3504">
        <v>671238</v>
      </c>
    </row>
    <row r="3505" spans="1:2" hidden="1"/>
    <row r="3506" spans="1:2" hidden="1">
      <c r="A3506">
        <v>7691552</v>
      </c>
    </row>
    <row r="3507" spans="1:2" ht="20">
      <c r="A3507">
        <v>12483572</v>
      </c>
      <c r="B3507" s="13" t="b">
        <f>IF(ISERROR(VLOOKUP(A3507,$C$2:$C$11, 1, FALSE)),FALSE,TRUE )</f>
        <v>0</v>
      </c>
    </row>
    <row r="3508" spans="1:2" hidden="1">
      <c r="A3508">
        <v>170265</v>
      </c>
    </row>
    <row r="3509" spans="1:2" hidden="1">
      <c r="A3509">
        <v>4692272</v>
      </c>
    </row>
    <row r="3510" spans="1:2" hidden="1"/>
    <row r="3511" spans="1:2" hidden="1"/>
    <row r="3512" spans="1:2" hidden="1"/>
    <row r="3513" spans="1:2" hidden="1">
      <c r="A3513">
        <v>170265</v>
      </c>
    </row>
    <row r="3514" spans="1:2" hidden="1">
      <c r="A3514">
        <v>8341475</v>
      </c>
    </row>
    <row r="3515" spans="1:2" hidden="1">
      <c r="A3515">
        <v>170265</v>
      </c>
    </row>
    <row r="3516" spans="1:2" hidden="1"/>
    <row r="3517" spans="1:2" hidden="1">
      <c r="A3517">
        <v>170265</v>
      </c>
    </row>
    <row r="3518" spans="1:2" hidden="1">
      <c r="A3518">
        <v>7691552</v>
      </c>
    </row>
    <row r="3519" spans="1:2" hidden="1"/>
    <row r="3520" spans="1:2" hidden="1"/>
    <row r="3521" spans="1:1" hidden="1">
      <c r="A3521">
        <v>170265</v>
      </c>
    </row>
    <row r="3522" spans="1:1" hidden="1">
      <c r="A3522">
        <v>6901294</v>
      </c>
    </row>
    <row r="3523" spans="1:1" hidden="1"/>
    <row r="3524" spans="1:1" hidden="1">
      <c r="A3524">
        <v>170265</v>
      </c>
    </row>
    <row r="3525" spans="1:1" hidden="1"/>
    <row r="3526" spans="1:1" hidden="1"/>
    <row r="3527" spans="1:1" hidden="1">
      <c r="A3527">
        <v>7894643</v>
      </c>
    </row>
    <row r="3528" spans="1:1" hidden="1">
      <c r="A3528">
        <v>7691552</v>
      </c>
    </row>
    <row r="3529" spans="1:1" hidden="1">
      <c r="A3529">
        <v>170265</v>
      </c>
    </row>
    <row r="3530" spans="1:1" hidden="1">
      <c r="A3530">
        <v>170265</v>
      </c>
    </row>
    <row r="3531" spans="1:1" hidden="1">
      <c r="A3531">
        <v>671238</v>
      </c>
    </row>
    <row r="3532" spans="1:1" hidden="1">
      <c r="A3532">
        <v>6901294</v>
      </c>
    </row>
    <row r="3533" spans="1:1" hidden="1">
      <c r="A3533">
        <v>170265</v>
      </c>
    </row>
    <row r="3534" spans="1:1" hidden="1"/>
    <row r="3535" spans="1:1" hidden="1">
      <c r="A3535">
        <v>7320889</v>
      </c>
    </row>
    <row r="3536" spans="1:1" hidden="1">
      <c r="A3536">
        <v>170265</v>
      </c>
    </row>
    <row r="3537" spans="1:2" ht="20">
      <c r="A3537">
        <v>1758785</v>
      </c>
      <c r="B3537" s="13" t="b">
        <f>IF(ISERROR(VLOOKUP(A3537,$C$2:$C$11, 1, FALSE)),FALSE,TRUE )</f>
        <v>0</v>
      </c>
    </row>
    <row r="3538" spans="1:2" hidden="1"/>
    <row r="3539" spans="1:2" hidden="1">
      <c r="A3539">
        <v>170265</v>
      </c>
    </row>
    <row r="3540" spans="1:2" hidden="1">
      <c r="A3540">
        <v>4714748</v>
      </c>
    </row>
    <row r="3541" spans="1:2" hidden="1"/>
    <row r="3542" spans="1:2" hidden="1">
      <c r="A3542">
        <v>170265</v>
      </c>
    </row>
    <row r="3543" spans="1:2" hidden="1"/>
    <row r="3544" spans="1:2" hidden="1"/>
    <row r="3545" spans="1:2" hidden="1">
      <c r="A3545">
        <v>170265</v>
      </c>
    </row>
    <row r="3546" spans="1:2" hidden="1">
      <c r="A3546">
        <v>671238</v>
      </c>
    </row>
    <row r="3547" spans="1:2" ht="20">
      <c r="A3547">
        <v>11414718</v>
      </c>
      <c r="B3547" s="13" t="b">
        <f>IF(ISERROR(VLOOKUP(A3547,$C$2:$C$11, 1, FALSE)),FALSE,TRUE )</f>
        <v>0</v>
      </c>
    </row>
    <row r="3548" spans="1:2" hidden="1">
      <c r="A3548">
        <v>608303</v>
      </c>
    </row>
    <row r="3549" spans="1:2" hidden="1">
      <c r="A3549">
        <v>5252362</v>
      </c>
    </row>
    <row r="3550" spans="1:2" hidden="1">
      <c r="A3550">
        <v>671238</v>
      </c>
    </row>
    <row r="3551" spans="1:2" hidden="1">
      <c r="A3551">
        <v>170265</v>
      </c>
    </row>
    <row r="3552" spans="1:2" hidden="1"/>
    <row r="3553" spans="1:2" hidden="1">
      <c r="A3553">
        <v>1033730</v>
      </c>
    </row>
    <row r="3554" spans="1:2" ht="20">
      <c r="A3554">
        <v>5804035</v>
      </c>
      <c r="B3554" s="13" t="b">
        <f>IF(ISERROR(VLOOKUP(A3554,$C$2:$C$11, 1, FALSE)),FALSE,TRUE )</f>
        <v>0</v>
      </c>
    </row>
    <row r="3555" spans="1:2" hidden="1">
      <c r="A3555">
        <v>1033730</v>
      </c>
    </row>
    <row r="3556" spans="1:2" hidden="1">
      <c r="A3556">
        <v>1033730</v>
      </c>
    </row>
    <row r="3557" spans="1:2" hidden="1"/>
    <row r="3558" spans="1:2" hidden="1">
      <c r="A3558">
        <v>1728037</v>
      </c>
    </row>
    <row r="3559" spans="1:2" hidden="1">
      <c r="A3559">
        <v>8741132</v>
      </c>
    </row>
    <row r="3560" spans="1:2" hidden="1">
      <c r="A3560">
        <v>170265</v>
      </c>
    </row>
    <row r="3561" spans="1:2" hidden="1">
      <c r="A3561">
        <v>170265</v>
      </c>
    </row>
    <row r="3562" spans="1:2" hidden="1">
      <c r="A3562">
        <v>170265</v>
      </c>
    </row>
    <row r="3563" spans="1:2" hidden="1">
      <c r="A3563">
        <v>3585551</v>
      </c>
    </row>
    <row r="3564" spans="1:2" hidden="1">
      <c r="A3564">
        <v>170265</v>
      </c>
    </row>
    <row r="3565" spans="1:2" hidden="1">
      <c r="A3565">
        <v>170265</v>
      </c>
    </row>
    <row r="3566" spans="1:2" hidden="1">
      <c r="A3566">
        <v>170265</v>
      </c>
    </row>
    <row r="3567" spans="1:2" hidden="1">
      <c r="A3567">
        <v>15152148</v>
      </c>
    </row>
    <row r="3568" spans="1:2" hidden="1">
      <c r="A3568">
        <v>11649720</v>
      </c>
    </row>
    <row r="3569" spans="1:2" hidden="1">
      <c r="A3569">
        <v>1033730</v>
      </c>
    </row>
    <row r="3570" spans="1:2" hidden="1">
      <c r="A3570">
        <v>4692272</v>
      </c>
    </row>
    <row r="3571" spans="1:2" hidden="1">
      <c r="A3571">
        <v>1033730</v>
      </c>
    </row>
    <row r="3572" spans="1:2" hidden="1">
      <c r="A3572">
        <v>11649720</v>
      </c>
    </row>
    <row r="3573" spans="1:2" hidden="1">
      <c r="A3573">
        <v>4692272</v>
      </c>
    </row>
    <row r="3574" spans="1:2" hidden="1">
      <c r="A3574">
        <v>11649720</v>
      </c>
    </row>
    <row r="3575" spans="1:2" hidden="1">
      <c r="A3575">
        <v>1033730</v>
      </c>
    </row>
    <row r="3576" spans="1:2" hidden="1">
      <c r="A3576">
        <v>5252519</v>
      </c>
    </row>
    <row r="3577" spans="1:2" hidden="1"/>
    <row r="3578" spans="1:2" hidden="1">
      <c r="A3578">
        <v>327651</v>
      </c>
    </row>
    <row r="3579" spans="1:2" hidden="1"/>
    <row r="3580" spans="1:2" hidden="1"/>
    <row r="3581" spans="1:2" hidden="1">
      <c r="A3581">
        <v>170265</v>
      </c>
    </row>
    <row r="3582" spans="1:2" hidden="1">
      <c r="A3582">
        <v>170265</v>
      </c>
    </row>
    <row r="3583" spans="1:2" hidden="1">
      <c r="A3583">
        <v>170265</v>
      </c>
    </row>
    <row r="3584" spans="1:2" ht="20">
      <c r="A3584">
        <v>812223</v>
      </c>
      <c r="B3584" s="13" t="b">
        <f>IF(ISERROR(VLOOKUP(A3584,$C$2:$C$11, 1, FALSE)),FALSE,TRUE )</f>
        <v>0</v>
      </c>
    </row>
    <row r="3585" spans="1:1" hidden="1">
      <c r="A3585">
        <v>4714748</v>
      </c>
    </row>
    <row r="3586" spans="1:1" hidden="1">
      <c r="A3586">
        <v>170265</v>
      </c>
    </row>
    <row r="3587" spans="1:1" hidden="1">
      <c r="A3587">
        <v>4714748</v>
      </c>
    </row>
    <row r="3588" spans="1:1" hidden="1">
      <c r="A3588">
        <v>6901294</v>
      </c>
    </row>
    <row r="3589" spans="1:1" hidden="1">
      <c r="A3589">
        <v>812223</v>
      </c>
    </row>
    <row r="3590" spans="1:1" hidden="1">
      <c r="A3590">
        <v>170265</v>
      </c>
    </row>
    <row r="3591" spans="1:1" hidden="1">
      <c r="A3591">
        <v>170265</v>
      </c>
    </row>
    <row r="3592" spans="1:1" hidden="1">
      <c r="A3592">
        <v>812223</v>
      </c>
    </row>
    <row r="3593" spans="1:1" hidden="1">
      <c r="A3593">
        <v>812223</v>
      </c>
    </row>
    <row r="3594" spans="1:1" hidden="1">
      <c r="A3594">
        <v>170265</v>
      </c>
    </row>
    <row r="3595" spans="1:1" hidden="1">
      <c r="A3595">
        <v>7691552</v>
      </c>
    </row>
    <row r="3596" spans="1:1" hidden="1">
      <c r="A3596">
        <v>986438</v>
      </c>
    </row>
    <row r="3597" spans="1:1" hidden="1">
      <c r="A3597">
        <v>658047</v>
      </c>
    </row>
    <row r="3598" spans="1:1" hidden="1">
      <c r="A3598">
        <v>170265</v>
      </c>
    </row>
    <row r="3599" spans="1:1" hidden="1">
      <c r="A3599">
        <v>986438</v>
      </c>
    </row>
    <row r="3600" spans="1:1" hidden="1">
      <c r="A3600">
        <v>170265</v>
      </c>
    </row>
    <row r="3601" spans="1:2" hidden="1">
      <c r="A3601">
        <v>812223</v>
      </c>
    </row>
    <row r="3602" spans="1:2" hidden="1">
      <c r="A3602">
        <v>170265</v>
      </c>
    </row>
    <row r="3603" spans="1:2" hidden="1">
      <c r="A3603">
        <v>238876</v>
      </c>
    </row>
    <row r="3604" spans="1:2" hidden="1"/>
    <row r="3605" spans="1:2" hidden="1">
      <c r="A3605">
        <v>671238</v>
      </c>
    </row>
    <row r="3606" spans="1:2" hidden="1">
      <c r="A3606">
        <v>7320889</v>
      </c>
    </row>
    <row r="3607" spans="1:2" hidden="1">
      <c r="A3607">
        <v>671238</v>
      </c>
    </row>
    <row r="3608" spans="1:2" hidden="1">
      <c r="A3608">
        <v>7320889</v>
      </c>
    </row>
    <row r="3609" spans="1:2" hidden="1">
      <c r="A3609">
        <v>671238</v>
      </c>
    </row>
    <row r="3610" spans="1:2" hidden="1">
      <c r="A3610">
        <v>7320889</v>
      </c>
    </row>
    <row r="3611" spans="1:2" ht="20">
      <c r="A3611">
        <v>2478333</v>
      </c>
      <c r="B3611" s="13" t="b">
        <f>IF(ISERROR(VLOOKUP(A3611,$C$2:$C$11, 1, FALSE)),FALSE,TRUE )</f>
        <v>0</v>
      </c>
    </row>
    <row r="3612" spans="1:2" hidden="1">
      <c r="A3612">
        <v>671238</v>
      </c>
    </row>
    <row r="3613" spans="1:2" hidden="1">
      <c r="A3613">
        <v>7320889</v>
      </c>
    </row>
    <row r="3614" spans="1:2" hidden="1">
      <c r="A3614">
        <v>3696477</v>
      </c>
    </row>
    <row r="3615" spans="1:2" hidden="1">
      <c r="A3615">
        <v>671238</v>
      </c>
    </row>
    <row r="3616" spans="1:2" hidden="1">
      <c r="A3616">
        <v>170265</v>
      </c>
    </row>
    <row r="3617" spans="1:1" hidden="1">
      <c r="A3617">
        <v>170265</v>
      </c>
    </row>
    <row r="3618" spans="1:1" hidden="1"/>
    <row r="3619" spans="1:1" hidden="1">
      <c r="A3619">
        <v>170265</v>
      </c>
    </row>
    <row r="3620" spans="1:1" hidden="1">
      <c r="A3620">
        <v>170265</v>
      </c>
    </row>
    <row r="3621" spans="1:1" hidden="1">
      <c r="A3621">
        <v>9203402</v>
      </c>
    </row>
    <row r="3622" spans="1:1" hidden="1">
      <c r="A3622">
        <v>5252362</v>
      </c>
    </row>
    <row r="3623" spans="1:1" hidden="1">
      <c r="A3623">
        <v>5252362</v>
      </c>
    </row>
    <row r="3624" spans="1:1" hidden="1">
      <c r="A3624">
        <v>7691552</v>
      </c>
    </row>
    <row r="3625" spans="1:1" hidden="1">
      <c r="A3625">
        <v>170265</v>
      </c>
    </row>
    <row r="3626" spans="1:1" hidden="1">
      <c r="A3626">
        <v>170265</v>
      </c>
    </row>
    <row r="3627" spans="1:1" hidden="1">
      <c r="A3627">
        <v>170265</v>
      </c>
    </row>
    <row r="3628" spans="1:1" hidden="1">
      <c r="A3628">
        <v>317113</v>
      </c>
    </row>
    <row r="3629" spans="1:1" hidden="1">
      <c r="A3629">
        <v>170265</v>
      </c>
    </row>
    <row r="3630" spans="1:1" hidden="1">
      <c r="A3630">
        <v>7691552</v>
      </c>
    </row>
    <row r="3631" spans="1:1" hidden="1">
      <c r="A3631">
        <v>170265</v>
      </c>
    </row>
    <row r="3632" spans="1:1" hidden="1">
      <c r="A3632">
        <v>576174</v>
      </c>
    </row>
    <row r="3633" spans="1:2" hidden="1">
      <c r="A3633">
        <v>671238</v>
      </c>
    </row>
    <row r="3634" spans="1:2" hidden="1">
      <c r="A3634">
        <v>7691552</v>
      </c>
    </row>
    <row r="3635" spans="1:2" hidden="1">
      <c r="A3635">
        <v>170265</v>
      </c>
    </row>
    <row r="3636" spans="1:2" hidden="1">
      <c r="A3636">
        <v>170265</v>
      </c>
    </row>
    <row r="3637" spans="1:2" hidden="1">
      <c r="A3637">
        <v>170265</v>
      </c>
    </row>
    <row r="3638" spans="1:2" hidden="1"/>
    <row r="3639" spans="1:2" hidden="1">
      <c r="A3639">
        <v>671238</v>
      </c>
    </row>
    <row r="3640" spans="1:2" hidden="1">
      <c r="A3640">
        <v>7320889</v>
      </c>
    </row>
    <row r="3641" spans="1:2" hidden="1">
      <c r="A3641">
        <v>4692272</v>
      </c>
    </row>
    <row r="3642" spans="1:2" hidden="1">
      <c r="A3642">
        <v>671238</v>
      </c>
    </row>
    <row r="3643" spans="1:2" hidden="1">
      <c r="A3643">
        <v>170265</v>
      </c>
    </row>
    <row r="3644" spans="1:2" hidden="1">
      <c r="A3644">
        <v>170265</v>
      </c>
    </row>
    <row r="3645" spans="1:2" ht="20">
      <c r="A3645">
        <v>11256715</v>
      </c>
      <c r="B3645" s="13" t="b">
        <f t="shared" ref="B3645:B3647" si="34">IF(ISERROR(VLOOKUP(A3645,$C$2:$C$11, 1, FALSE)),FALSE,TRUE )</f>
        <v>0</v>
      </c>
    </row>
    <row r="3646" spans="1:2" ht="20">
      <c r="A3646">
        <v>12708959</v>
      </c>
      <c r="B3646" s="13" t="b">
        <f t="shared" si="34"/>
        <v>0</v>
      </c>
    </row>
    <row r="3647" spans="1:2" ht="20">
      <c r="A3647">
        <v>15021888</v>
      </c>
      <c r="B3647" s="13" t="b">
        <f t="shared" si="34"/>
        <v>0</v>
      </c>
    </row>
    <row r="3648" spans="1:2" hidden="1">
      <c r="A3648">
        <v>7691552</v>
      </c>
    </row>
    <row r="3649" spans="1:2" hidden="1">
      <c r="A3649">
        <v>15021888</v>
      </c>
    </row>
    <row r="3650" spans="1:2" hidden="1">
      <c r="A3650">
        <v>12708959</v>
      </c>
    </row>
    <row r="3651" spans="1:2" hidden="1">
      <c r="A3651">
        <v>15021888</v>
      </c>
    </row>
    <row r="3652" spans="1:2" hidden="1">
      <c r="A3652">
        <v>15021888</v>
      </c>
    </row>
    <row r="3653" spans="1:2" hidden="1">
      <c r="A3653">
        <v>6901294</v>
      </c>
    </row>
    <row r="3654" spans="1:2" hidden="1">
      <c r="A3654">
        <v>13315406</v>
      </c>
    </row>
    <row r="3655" spans="1:2" hidden="1">
      <c r="A3655">
        <v>15021888</v>
      </c>
    </row>
    <row r="3656" spans="1:2" hidden="1">
      <c r="A3656">
        <v>13315406</v>
      </c>
    </row>
    <row r="3657" spans="1:2" ht="20">
      <c r="A3657">
        <v>26066572</v>
      </c>
      <c r="B3657" s="13" t="b">
        <f>IF(ISERROR(VLOOKUP(A3657,$C$2:$C$11, 1, FALSE)),FALSE,TRUE )</f>
        <v>0</v>
      </c>
    </row>
    <row r="3658" spans="1:2" hidden="1">
      <c r="A3658">
        <v>13315406</v>
      </c>
    </row>
    <row r="3659" spans="1:2" hidden="1">
      <c r="A3659">
        <v>26066572</v>
      </c>
    </row>
    <row r="3660" spans="1:2" hidden="1"/>
    <row r="3661" spans="1:2" hidden="1">
      <c r="A3661">
        <v>9203402</v>
      </c>
    </row>
    <row r="3662" spans="1:2" hidden="1">
      <c r="A3662">
        <v>671238</v>
      </c>
    </row>
    <row r="3663" spans="1:2" hidden="1"/>
    <row r="3664" spans="1:2" ht="20">
      <c r="A3664">
        <v>115115</v>
      </c>
      <c r="B3664" s="13" t="b">
        <f>IF(ISERROR(VLOOKUP(A3664,$C$2:$C$11, 1, FALSE)),FALSE,TRUE )</f>
        <v>0</v>
      </c>
    </row>
    <row r="3665" spans="1:2" hidden="1">
      <c r="A3665">
        <v>986438</v>
      </c>
    </row>
    <row r="3666" spans="1:2" ht="20">
      <c r="A3666">
        <v>3630150</v>
      </c>
      <c r="B3666" s="13" t="b">
        <f>IF(ISERROR(VLOOKUP(A3666,$C$2:$C$11, 1, FALSE)),FALSE,TRUE )</f>
        <v>0</v>
      </c>
    </row>
    <row r="3667" spans="1:2" hidden="1">
      <c r="A3667">
        <v>986438</v>
      </c>
    </row>
    <row r="3668" spans="1:2" hidden="1">
      <c r="A3668">
        <v>876431</v>
      </c>
    </row>
    <row r="3669" spans="1:2" hidden="1"/>
    <row r="3670" spans="1:2" hidden="1">
      <c r="A3670">
        <v>876431</v>
      </c>
    </row>
    <row r="3671" spans="1:2" hidden="1">
      <c r="A3671">
        <v>170265</v>
      </c>
    </row>
    <row r="3672" spans="1:2" hidden="1">
      <c r="A3672">
        <v>170265</v>
      </c>
    </row>
    <row r="3673" spans="1:2" hidden="1">
      <c r="A3673">
        <v>170265</v>
      </c>
    </row>
    <row r="3674" spans="1:2" hidden="1">
      <c r="A3674">
        <v>327651</v>
      </c>
    </row>
    <row r="3675" spans="1:2" hidden="1"/>
    <row r="3676" spans="1:2" hidden="1">
      <c r="A3676">
        <v>170265</v>
      </c>
    </row>
    <row r="3677" spans="1:2" hidden="1">
      <c r="A3677">
        <v>317113</v>
      </c>
    </row>
    <row r="3678" spans="1:2" hidden="1">
      <c r="A3678">
        <v>7691552</v>
      </c>
    </row>
    <row r="3679" spans="1:2" hidden="1">
      <c r="A3679">
        <v>671238</v>
      </c>
    </row>
    <row r="3680" spans="1:2" hidden="1">
      <c r="A3680">
        <v>986438</v>
      </c>
    </row>
    <row r="3681" spans="1:2" hidden="1">
      <c r="A3681">
        <v>170265</v>
      </c>
    </row>
    <row r="3682" spans="1:2" hidden="1">
      <c r="A3682">
        <v>170265</v>
      </c>
    </row>
    <row r="3683" spans="1:2" hidden="1"/>
    <row r="3684" spans="1:2" hidden="1"/>
    <row r="3685" spans="1:2" hidden="1">
      <c r="A3685">
        <v>170265</v>
      </c>
    </row>
    <row r="3686" spans="1:2" hidden="1"/>
    <row r="3687" spans="1:2" hidden="1">
      <c r="A3687">
        <v>5252362</v>
      </c>
    </row>
    <row r="3688" spans="1:2" ht="20">
      <c r="A3688">
        <v>2537433</v>
      </c>
      <c r="B3688" s="13" t="b">
        <f>IF(ISERROR(VLOOKUP(A3688,$C$2:$C$11, 1, FALSE)),FALSE,TRUE )</f>
        <v>0</v>
      </c>
    </row>
    <row r="3689" spans="1:2" hidden="1">
      <c r="A3689">
        <v>170265</v>
      </c>
    </row>
    <row r="3690" spans="1:2" hidden="1"/>
    <row r="3691" spans="1:2" hidden="1">
      <c r="A3691">
        <v>876431</v>
      </c>
    </row>
    <row r="3692" spans="1:2" ht="20">
      <c r="A3692">
        <v>530988</v>
      </c>
      <c r="B3692" s="13" t="b">
        <f>IF(ISERROR(VLOOKUP(A3692,$C$2:$C$11, 1, FALSE)),FALSE,TRUE )</f>
        <v>0</v>
      </c>
    </row>
    <row r="3693" spans="1:2" hidden="1"/>
    <row r="3694" spans="1:2" hidden="1">
      <c r="A3694">
        <v>671238</v>
      </c>
    </row>
    <row r="3695" spans="1:2" hidden="1">
      <c r="A3695">
        <v>4692272</v>
      </c>
    </row>
    <row r="3696" spans="1:2" hidden="1">
      <c r="A3696">
        <v>5252362</v>
      </c>
    </row>
    <row r="3697" spans="1:2" hidden="1">
      <c r="A3697">
        <v>986438</v>
      </c>
    </row>
    <row r="3698" spans="1:2" hidden="1">
      <c r="A3698">
        <v>671238</v>
      </c>
    </row>
    <row r="3699" spans="1:2" hidden="1">
      <c r="A3699">
        <v>5252362</v>
      </c>
    </row>
    <row r="3700" spans="1:2" ht="20">
      <c r="A3700">
        <v>413458</v>
      </c>
      <c r="B3700" s="13" t="b">
        <f>IF(ISERROR(VLOOKUP(A3700,$C$2:$C$11, 1, FALSE)),FALSE,TRUE )</f>
        <v>0</v>
      </c>
    </row>
    <row r="3701" spans="1:2" hidden="1">
      <c r="A3701">
        <v>986438</v>
      </c>
    </row>
    <row r="3702" spans="1:2" hidden="1">
      <c r="A3702">
        <v>671238</v>
      </c>
    </row>
    <row r="3703" spans="1:2" hidden="1">
      <c r="A3703">
        <v>986438</v>
      </c>
    </row>
    <row r="3704" spans="1:2" hidden="1">
      <c r="A3704">
        <v>5252362</v>
      </c>
    </row>
    <row r="3705" spans="1:2" hidden="1">
      <c r="A3705">
        <v>413458</v>
      </c>
    </row>
    <row r="3706" spans="1:2" hidden="1">
      <c r="A3706">
        <v>170265</v>
      </c>
    </row>
    <row r="3707" spans="1:2" hidden="1">
      <c r="A3707">
        <v>413458</v>
      </c>
    </row>
    <row r="3708" spans="1:2" hidden="1">
      <c r="A3708">
        <v>170265</v>
      </c>
    </row>
    <row r="3709" spans="1:2" hidden="1">
      <c r="A3709">
        <v>4692272</v>
      </c>
    </row>
    <row r="3710" spans="1:2" hidden="1">
      <c r="A3710">
        <v>3585551</v>
      </c>
    </row>
    <row r="3711" spans="1:2" hidden="1"/>
    <row r="3712" spans="1:2" hidden="1">
      <c r="A3712">
        <v>10659693</v>
      </c>
    </row>
    <row r="3713" spans="1:1" hidden="1">
      <c r="A3713">
        <v>1651447</v>
      </c>
    </row>
    <row r="3714" spans="1:1" hidden="1">
      <c r="A3714">
        <v>1651447</v>
      </c>
    </row>
    <row r="3715" spans="1:1" hidden="1">
      <c r="A3715">
        <v>4714748</v>
      </c>
    </row>
    <row r="3716" spans="1:1" hidden="1">
      <c r="A3716">
        <v>7691552</v>
      </c>
    </row>
    <row r="3717" spans="1:1" hidden="1">
      <c r="A3717">
        <v>671238</v>
      </c>
    </row>
    <row r="3718" spans="1:1" hidden="1">
      <c r="A3718">
        <v>7691552</v>
      </c>
    </row>
    <row r="3719" spans="1:1" hidden="1">
      <c r="A3719">
        <v>1651447</v>
      </c>
    </row>
    <row r="3720" spans="1:1" hidden="1">
      <c r="A3720">
        <v>50891</v>
      </c>
    </row>
    <row r="3721" spans="1:1" hidden="1">
      <c r="A3721">
        <v>1651447</v>
      </c>
    </row>
    <row r="3722" spans="1:1" hidden="1">
      <c r="A3722">
        <v>50891</v>
      </c>
    </row>
    <row r="3723" spans="1:1" hidden="1">
      <c r="A3723">
        <v>50891</v>
      </c>
    </row>
    <row r="3724" spans="1:1" hidden="1">
      <c r="A3724">
        <v>1651447</v>
      </c>
    </row>
    <row r="3725" spans="1:1" hidden="1">
      <c r="A3725">
        <v>50891</v>
      </c>
    </row>
    <row r="3726" spans="1:1" hidden="1">
      <c r="A3726">
        <v>50891</v>
      </c>
    </row>
    <row r="3727" spans="1:1" hidden="1"/>
    <row r="3728" spans="1:1" hidden="1">
      <c r="A3728">
        <v>7320889</v>
      </c>
    </row>
    <row r="3729" spans="1:1" hidden="1">
      <c r="A3729">
        <v>671238</v>
      </c>
    </row>
    <row r="3730" spans="1:1" hidden="1">
      <c r="A3730">
        <v>671238</v>
      </c>
    </row>
    <row r="3731" spans="1:1" hidden="1">
      <c r="A3731">
        <v>671238</v>
      </c>
    </row>
    <row r="3732" spans="1:1" hidden="1">
      <c r="A3732">
        <v>1651447</v>
      </c>
    </row>
    <row r="3733" spans="1:1" hidden="1">
      <c r="A3733">
        <v>7320889</v>
      </c>
    </row>
    <row r="3734" spans="1:1" hidden="1">
      <c r="A3734">
        <v>7320889</v>
      </c>
    </row>
    <row r="3735" spans="1:1" hidden="1">
      <c r="A3735">
        <v>1651447</v>
      </c>
    </row>
    <row r="3736" spans="1:1" hidden="1">
      <c r="A3736">
        <v>671238</v>
      </c>
    </row>
    <row r="3737" spans="1:1" hidden="1">
      <c r="A3737">
        <v>671238</v>
      </c>
    </row>
    <row r="3738" spans="1:1" hidden="1">
      <c r="A3738">
        <v>1651447</v>
      </c>
    </row>
    <row r="3739" spans="1:1" hidden="1">
      <c r="A3739">
        <v>671238</v>
      </c>
    </row>
    <row r="3740" spans="1:1" hidden="1">
      <c r="A3740">
        <v>1651447</v>
      </c>
    </row>
    <row r="3741" spans="1:1" hidden="1">
      <c r="A3741">
        <v>671238</v>
      </c>
    </row>
    <row r="3742" spans="1:1" hidden="1">
      <c r="A3742">
        <v>1651447</v>
      </c>
    </row>
    <row r="3743" spans="1:1" hidden="1">
      <c r="A3743">
        <v>4692272</v>
      </c>
    </row>
    <row r="3744" spans="1:1" hidden="1">
      <c r="A3744">
        <v>671238</v>
      </c>
    </row>
    <row r="3745" spans="1:2" hidden="1">
      <c r="A3745">
        <v>986438</v>
      </c>
    </row>
    <row r="3746" spans="1:2" hidden="1">
      <c r="A3746">
        <v>1651447</v>
      </c>
    </row>
    <row r="3747" spans="1:2" hidden="1">
      <c r="A3747">
        <v>986438</v>
      </c>
    </row>
    <row r="3748" spans="1:2" hidden="1">
      <c r="A3748">
        <v>1651447</v>
      </c>
    </row>
    <row r="3749" spans="1:2" hidden="1">
      <c r="A3749">
        <v>170265</v>
      </c>
    </row>
    <row r="3750" spans="1:2" hidden="1">
      <c r="A3750">
        <v>671238</v>
      </c>
    </row>
    <row r="3751" spans="1:2" hidden="1">
      <c r="A3751">
        <v>671238</v>
      </c>
    </row>
    <row r="3752" spans="1:2" hidden="1">
      <c r="A3752">
        <v>7320889</v>
      </c>
    </row>
    <row r="3753" spans="1:2" hidden="1">
      <c r="A3753">
        <v>1651447</v>
      </c>
    </row>
    <row r="3754" spans="1:2" hidden="1">
      <c r="A3754">
        <v>671238</v>
      </c>
    </row>
    <row r="3755" spans="1:2" hidden="1">
      <c r="A3755">
        <v>671238</v>
      </c>
    </row>
    <row r="3756" spans="1:2" hidden="1"/>
    <row r="3757" spans="1:2" hidden="1">
      <c r="A3757">
        <v>4692272</v>
      </c>
    </row>
    <row r="3758" spans="1:2" hidden="1"/>
    <row r="3759" spans="1:2" ht="20">
      <c r="A3759">
        <v>15904736</v>
      </c>
      <c r="B3759" s="13" t="b">
        <f>IF(ISERROR(VLOOKUP(A3759,$C$2:$C$11, 1, FALSE)),FALSE,TRUE )</f>
        <v>0</v>
      </c>
    </row>
    <row r="3760" spans="1:2" hidden="1"/>
    <row r="3761" spans="1:2" hidden="1">
      <c r="A3761">
        <v>986438</v>
      </c>
    </row>
    <row r="3762" spans="1:2" hidden="1">
      <c r="A3762">
        <v>4692272</v>
      </c>
    </row>
    <row r="3763" spans="1:2" hidden="1"/>
    <row r="3764" spans="1:2" hidden="1">
      <c r="A3764">
        <v>170265</v>
      </c>
    </row>
    <row r="3765" spans="1:2" hidden="1"/>
    <row r="3766" spans="1:2" hidden="1">
      <c r="A3766">
        <v>170265</v>
      </c>
    </row>
    <row r="3767" spans="1:2" ht="20">
      <c r="A3767">
        <v>92551</v>
      </c>
      <c r="B3767" s="13" t="b">
        <f>IF(ISERROR(VLOOKUP(A3767,$C$2:$C$11, 1, FALSE)),FALSE,TRUE )</f>
        <v>0</v>
      </c>
    </row>
    <row r="3768" spans="1:2" hidden="1">
      <c r="A3768">
        <v>170265</v>
      </c>
    </row>
    <row r="3769" spans="1:2" hidden="1">
      <c r="A3769">
        <v>13315406</v>
      </c>
    </row>
    <row r="3770" spans="1:2" hidden="1">
      <c r="A3770">
        <v>170265</v>
      </c>
    </row>
    <row r="3771" spans="1:2" hidden="1">
      <c r="A3771">
        <v>170265</v>
      </c>
    </row>
    <row r="3772" spans="1:2" hidden="1">
      <c r="A3772">
        <v>13315406</v>
      </c>
    </row>
    <row r="3773" spans="1:2" hidden="1">
      <c r="A3773">
        <v>170265</v>
      </c>
    </row>
    <row r="3774" spans="1:2" hidden="1">
      <c r="A3774">
        <v>170265</v>
      </c>
    </row>
    <row r="3775" spans="1:2" hidden="1">
      <c r="A3775">
        <v>13315406</v>
      </c>
    </row>
    <row r="3776" spans="1:2" hidden="1">
      <c r="A3776">
        <v>170265</v>
      </c>
    </row>
    <row r="3777" spans="1:2" hidden="1">
      <c r="A3777">
        <v>13315406</v>
      </c>
    </row>
    <row r="3778" spans="1:2" hidden="1">
      <c r="A3778">
        <v>13315406</v>
      </c>
    </row>
    <row r="3779" spans="1:2" hidden="1"/>
    <row r="3780" spans="1:2" hidden="1">
      <c r="A3780">
        <v>170265</v>
      </c>
    </row>
    <row r="3781" spans="1:2" hidden="1">
      <c r="A3781">
        <v>7320889</v>
      </c>
    </row>
    <row r="3782" spans="1:2" hidden="1">
      <c r="A3782">
        <v>4714748</v>
      </c>
    </row>
    <row r="3783" spans="1:2" hidden="1">
      <c r="A3783">
        <v>170265</v>
      </c>
    </row>
    <row r="3784" spans="1:2" hidden="1">
      <c r="A3784">
        <v>4714748</v>
      </c>
    </row>
    <row r="3785" spans="1:2" hidden="1">
      <c r="A3785">
        <v>7691552</v>
      </c>
    </row>
    <row r="3786" spans="1:2" hidden="1">
      <c r="A3786">
        <v>10659693</v>
      </c>
    </row>
    <row r="3787" spans="1:2" hidden="1">
      <c r="A3787">
        <v>10659693</v>
      </c>
    </row>
    <row r="3788" spans="1:2" hidden="1">
      <c r="A3788">
        <v>170265</v>
      </c>
    </row>
    <row r="3789" spans="1:2" ht="20">
      <c r="A3789">
        <v>6238879</v>
      </c>
      <c r="B3789" s="13" t="b">
        <f>IF(ISERROR(VLOOKUP(A3789,$C$2:$C$11, 1, FALSE)),FALSE,TRUE )</f>
        <v>0</v>
      </c>
    </row>
    <row r="3790" spans="1:2" hidden="1">
      <c r="A3790">
        <v>671238</v>
      </c>
    </row>
    <row r="3791" spans="1:2" hidden="1">
      <c r="A3791">
        <v>671238</v>
      </c>
    </row>
    <row r="3792" spans="1:2" hidden="1">
      <c r="A3792">
        <v>6238879</v>
      </c>
    </row>
    <row r="3793" spans="1:2" hidden="1">
      <c r="A3793">
        <v>671238</v>
      </c>
    </row>
    <row r="3794" spans="1:2" hidden="1">
      <c r="A3794">
        <v>6238879</v>
      </c>
    </row>
    <row r="3795" spans="1:2" hidden="1">
      <c r="A3795">
        <v>671238</v>
      </c>
    </row>
    <row r="3796" spans="1:2" hidden="1">
      <c r="A3796">
        <v>6238879</v>
      </c>
    </row>
    <row r="3797" spans="1:2" hidden="1"/>
    <row r="3798" spans="1:2" hidden="1">
      <c r="A3798">
        <v>4714748</v>
      </c>
    </row>
    <row r="3799" spans="1:2" hidden="1">
      <c r="A3799">
        <v>4714748</v>
      </c>
    </row>
    <row r="3800" spans="1:2" hidden="1">
      <c r="A3800">
        <v>986438</v>
      </c>
    </row>
    <row r="3801" spans="1:2" ht="20">
      <c r="A3801">
        <v>14294</v>
      </c>
      <c r="B3801" s="13" t="b">
        <f>IF(ISERROR(VLOOKUP(A3801,$C$2:$C$11, 1, FALSE)),FALSE,TRUE )</f>
        <v>0</v>
      </c>
    </row>
    <row r="3802" spans="1:2" hidden="1">
      <c r="A3802">
        <v>5252362</v>
      </c>
    </row>
    <row r="3803" spans="1:2" hidden="1">
      <c r="A3803">
        <v>5252362</v>
      </c>
    </row>
    <row r="3804" spans="1:2" hidden="1">
      <c r="A3804">
        <v>5252362</v>
      </c>
    </row>
    <row r="3805" spans="1:2" hidden="1">
      <c r="A3805">
        <v>14294</v>
      </c>
    </row>
    <row r="3806" spans="1:2" hidden="1">
      <c r="A3806">
        <v>14294</v>
      </c>
    </row>
    <row r="3807" spans="1:2" hidden="1">
      <c r="A3807">
        <v>14294</v>
      </c>
    </row>
    <row r="3808" spans="1:2" hidden="1">
      <c r="A3808">
        <v>14294</v>
      </c>
    </row>
    <row r="3809" spans="1:1" hidden="1">
      <c r="A3809">
        <v>14294</v>
      </c>
    </row>
    <row r="3810" spans="1:1" hidden="1">
      <c r="A3810">
        <v>1141327</v>
      </c>
    </row>
    <row r="3811" spans="1:1" hidden="1">
      <c r="A3811">
        <v>38491</v>
      </c>
    </row>
    <row r="3812" spans="1:1" hidden="1">
      <c r="A3812">
        <v>170265</v>
      </c>
    </row>
    <row r="3813" spans="1:1" hidden="1">
      <c r="A3813">
        <v>14294</v>
      </c>
    </row>
    <row r="3814" spans="1:1" hidden="1">
      <c r="A3814">
        <v>11330577</v>
      </c>
    </row>
    <row r="3815" spans="1:1" hidden="1">
      <c r="A3815">
        <v>1141327</v>
      </c>
    </row>
    <row r="3816" spans="1:1" hidden="1">
      <c r="A3816">
        <v>6249596</v>
      </c>
    </row>
    <row r="3817" spans="1:1" hidden="1">
      <c r="A3817">
        <v>13315406</v>
      </c>
    </row>
    <row r="3818" spans="1:1" hidden="1">
      <c r="A3818">
        <v>6249596</v>
      </c>
    </row>
    <row r="3819" spans="1:1" hidden="1">
      <c r="A3819">
        <v>14294</v>
      </c>
    </row>
    <row r="3820" spans="1:1" hidden="1">
      <c r="A3820">
        <v>1417033</v>
      </c>
    </row>
    <row r="3821" spans="1:1" hidden="1">
      <c r="A3821">
        <v>1417033</v>
      </c>
    </row>
    <row r="3822" spans="1:1" hidden="1">
      <c r="A3822">
        <v>160292</v>
      </c>
    </row>
    <row r="3823" spans="1:1" hidden="1">
      <c r="A3823">
        <v>986438</v>
      </c>
    </row>
    <row r="3824" spans="1:1" hidden="1">
      <c r="A3824">
        <v>14294</v>
      </c>
    </row>
    <row r="3825" spans="1:2" hidden="1"/>
    <row r="3826" spans="1:2" hidden="1">
      <c r="A3826">
        <v>7320889</v>
      </c>
    </row>
    <row r="3827" spans="1:2" hidden="1">
      <c r="A3827">
        <v>4692272</v>
      </c>
    </row>
    <row r="3828" spans="1:2" hidden="1"/>
    <row r="3829" spans="1:2" hidden="1">
      <c r="A3829">
        <v>4692272</v>
      </c>
    </row>
    <row r="3830" spans="1:2" hidden="1">
      <c r="A3830">
        <v>5252362</v>
      </c>
    </row>
    <row r="3831" spans="1:2" hidden="1">
      <c r="A3831">
        <v>986438</v>
      </c>
    </row>
    <row r="3832" spans="1:2" ht="20">
      <c r="A3832">
        <v>11459148</v>
      </c>
      <c r="B3832" s="13" t="b">
        <f>IF(ISERROR(VLOOKUP(A3832,$C$2:$C$11, 1, FALSE)),FALSE,TRUE )</f>
        <v>0</v>
      </c>
    </row>
    <row r="3833" spans="1:2" hidden="1">
      <c r="A3833">
        <v>986438</v>
      </c>
    </row>
    <row r="3834" spans="1:2" hidden="1">
      <c r="A3834">
        <v>11459148</v>
      </c>
    </row>
    <row r="3835" spans="1:2" hidden="1">
      <c r="A3835">
        <v>4692272</v>
      </c>
    </row>
    <row r="3836" spans="1:2" hidden="1">
      <c r="A3836">
        <v>986438</v>
      </c>
    </row>
    <row r="3837" spans="1:2" hidden="1">
      <c r="A3837">
        <v>4714748</v>
      </c>
    </row>
    <row r="3838" spans="1:2" hidden="1">
      <c r="A3838">
        <v>11459148</v>
      </c>
    </row>
    <row r="3839" spans="1:2" hidden="1">
      <c r="A3839">
        <v>4692272</v>
      </c>
    </row>
    <row r="3840" spans="1:2" hidden="1">
      <c r="A3840">
        <v>986438</v>
      </c>
    </row>
    <row r="3841" spans="1:2" hidden="1">
      <c r="A3841">
        <v>11459148</v>
      </c>
    </row>
    <row r="3842" spans="1:2" ht="20">
      <c r="A3842">
        <v>15928741</v>
      </c>
      <c r="B3842" s="13" t="b">
        <f t="shared" ref="B3842:B3843" si="35">IF(ISERROR(VLOOKUP(A3842,$C$2:$C$11, 1, FALSE)),FALSE,TRUE )</f>
        <v>0</v>
      </c>
    </row>
    <row r="3843" spans="1:2" ht="20">
      <c r="A3843">
        <v>618076</v>
      </c>
      <c r="B3843" s="13" t="b">
        <f t="shared" si="35"/>
        <v>0</v>
      </c>
    </row>
    <row r="3844" spans="1:2" hidden="1">
      <c r="A3844">
        <v>986438</v>
      </c>
    </row>
    <row r="3845" spans="1:2" hidden="1">
      <c r="A3845">
        <v>986438</v>
      </c>
    </row>
    <row r="3846" spans="1:2" hidden="1"/>
    <row r="3847" spans="1:2" ht="20">
      <c r="A3847">
        <v>122287</v>
      </c>
      <c r="B3847" s="13" t="b">
        <f>IF(ISERROR(VLOOKUP(A3847,$C$2:$C$11, 1, FALSE)),FALSE,TRUE )</f>
        <v>0</v>
      </c>
    </row>
    <row r="3848" spans="1:2" hidden="1">
      <c r="A3848">
        <v>4714748</v>
      </c>
    </row>
    <row r="3849" spans="1:2" hidden="1">
      <c r="A3849">
        <v>170265</v>
      </c>
    </row>
    <row r="3850" spans="1:2" hidden="1">
      <c r="A3850">
        <v>4692272</v>
      </c>
    </row>
    <row r="3851" spans="1:2" hidden="1">
      <c r="A3851">
        <v>170265</v>
      </c>
    </row>
    <row r="3852" spans="1:2" hidden="1">
      <c r="A3852">
        <v>170265</v>
      </c>
    </row>
    <row r="3853" spans="1:2" hidden="1">
      <c r="A3853">
        <v>671238</v>
      </c>
    </row>
    <row r="3854" spans="1:2" hidden="1">
      <c r="A3854">
        <v>671238</v>
      </c>
    </row>
    <row r="3855" spans="1:2" hidden="1">
      <c r="A3855">
        <v>122287</v>
      </c>
    </row>
    <row r="3856" spans="1:2" hidden="1">
      <c r="A3856">
        <v>122287</v>
      </c>
    </row>
    <row r="3857" spans="1:2" hidden="1">
      <c r="A3857">
        <v>153391</v>
      </c>
    </row>
    <row r="3858" spans="1:2" hidden="1">
      <c r="A3858">
        <v>153391</v>
      </c>
    </row>
    <row r="3859" spans="1:2" hidden="1">
      <c r="A3859">
        <v>13315406</v>
      </c>
    </row>
    <row r="3860" spans="1:2" hidden="1">
      <c r="A3860">
        <v>122287</v>
      </c>
    </row>
    <row r="3861" spans="1:2" hidden="1">
      <c r="A3861">
        <v>13315406</v>
      </c>
    </row>
    <row r="3862" spans="1:2" hidden="1">
      <c r="A3862">
        <v>153391</v>
      </c>
    </row>
    <row r="3863" spans="1:2" hidden="1"/>
    <row r="3864" spans="1:2" hidden="1">
      <c r="A3864">
        <v>170265</v>
      </c>
    </row>
    <row r="3865" spans="1:2" ht="20">
      <c r="A3865">
        <v>942608</v>
      </c>
      <c r="B3865" s="13" t="b">
        <f>IF(ISERROR(VLOOKUP(A3865,$C$2:$C$11, 1, FALSE)),FALSE,TRUE )</f>
        <v>0</v>
      </c>
    </row>
    <row r="3866" spans="1:2" hidden="1">
      <c r="A3866">
        <v>170265</v>
      </c>
    </row>
    <row r="3867" spans="1:2" ht="20">
      <c r="A3867">
        <v>1254848</v>
      </c>
      <c r="B3867" s="13" t="b">
        <f>IF(ISERROR(VLOOKUP(A3867,$C$2:$C$11, 1, FALSE)),FALSE,TRUE )</f>
        <v>0</v>
      </c>
    </row>
    <row r="3868" spans="1:2" hidden="1">
      <c r="A3868">
        <v>4714748</v>
      </c>
    </row>
    <row r="3869" spans="1:2" hidden="1">
      <c r="A3869">
        <v>942608</v>
      </c>
    </row>
    <row r="3870" spans="1:2" hidden="1"/>
    <row r="3871" spans="1:2" hidden="1">
      <c r="A3871">
        <v>7691552</v>
      </c>
    </row>
    <row r="3872" spans="1:2" ht="20">
      <c r="A3872">
        <v>8128936</v>
      </c>
      <c r="B3872" s="13" t="b">
        <f>IF(ISERROR(VLOOKUP(A3872,$C$2:$C$11, 1, FALSE)),FALSE,TRUE )</f>
        <v>0</v>
      </c>
    </row>
    <row r="3873" spans="1:2" hidden="1">
      <c r="A3873">
        <v>170265</v>
      </c>
    </row>
    <row r="3874" spans="1:2" ht="20">
      <c r="A3874">
        <v>1143699</v>
      </c>
      <c r="B3874" s="13" t="b">
        <f>IF(ISERROR(VLOOKUP(A3874,$C$2:$C$11, 1, FALSE)),FALSE,TRUE )</f>
        <v>0</v>
      </c>
    </row>
    <row r="3875" spans="1:2" hidden="1"/>
    <row r="3876" spans="1:2" hidden="1">
      <c r="A3876">
        <v>4714748</v>
      </c>
    </row>
    <row r="3877" spans="1:2" hidden="1">
      <c r="A3877">
        <v>4692272</v>
      </c>
    </row>
    <row r="3878" spans="1:2" hidden="1">
      <c r="A3878">
        <v>7320889</v>
      </c>
    </row>
    <row r="3879" spans="1:2" hidden="1">
      <c r="A3879">
        <v>7691552</v>
      </c>
    </row>
    <row r="3880" spans="1:2" ht="20">
      <c r="A3880">
        <v>236879</v>
      </c>
      <c r="B3880" s="13" t="b">
        <f>IF(ISERROR(VLOOKUP(A3880,$C$2:$C$11, 1, FALSE)),FALSE,TRUE )</f>
        <v>0</v>
      </c>
    </row>
    <row r="3881" spans="1:2" hidden="1">
      <c r="A3881">
        <v>4714748</v>
      </c>
    </row>
    <row r="3882" spans="1:2" hidden="1">
      <c r="A3882">
        <v>5252362</v>
      </c>
    </row>
    <row r="3883" spans="1:2" hidden="1">
      <c r="A3883">
        <v>236879</v>
      </c>
    </row>
    <row r="3884" spans="1:2" ht="20">
      <c r="A3884">
        <v>581406</v>
      </c>
      <c r="B3884" s="13" t="b">
        <f>IF(ISERROR(VLOOKUP(A3884,$C$2:$C$11, 1, FALSE)),FALSE,TRUE )</f>
        <v>0</v>
      </c>
    </row>
    <row r="3885" spans="1:2" hidden="1">
      <c r="A3885">
        <v>236879</v>
      </c>
    </row>
    <row r="3886" spans="1:2" hidden="1">
      <c r="A3886">
        <v>5252362</v>
      </c>
    </row>
    <row r="3887" spans="1:2" hidden="1">
      <c r="A3887">
        <v>6901294</v>
      </c>
    </row>
    <row r="3888" spans="1:2" hidden="1">
      <c r="A3888">
        <v>236879</v>
      </c>
    </row>
    <row r="3889" spans="1:2" hidden="1">
      <c r="A3889">
        <v>5252362</v>
      </c>
    </row>
    <row r="3890" spans="1:2" hidden="1">
      <c r="A3890">
        <v>236879</v>
      </c>
    </row>
    <row r="3891" spans="1:2" hidden="1">
      <c r="A3891">
        <v>4714748</v>
      </c>
    </row>
    <row r="3892" spans="1:2" hidden="1">
      <c r="A3892">
        <v>236879</v>
      </c>
    </row>
    <row r="3893" spans="1:2" hidden="1">
      <c r="A3893">
        <v>4714748</v>
      </c>
    </row>
    <row r="3894" spans="1:2" hidden="1">
      <c r="A3894">
        <v>4692272</v>
      </c>
    </row>
    <row r="3895" spans="1:2" hidden="1">
      <c r="A3895">
        <v>236879</v>
      </c>
    </row>
    <row r="3896" spans="1:2" ht="20">
      <c r="A3896">
        <v>3696968</v>
      </c>
      <c r="B3896" s="13" t="b">
        <f t="shared" ref="B3896:B3898" si="36">IF(ISERROR(VLOOKUP(A3896,$C$2:$C$11, 1, FALSE)),FALSE,TRUE )</f>
        <v>0</v>
      </c>
    </row>
    <row r="3897" spans="1:2" ht="20">
      <c r="A3897">
        <v>6867357</v>
      </c>
      <c r="B3897" s="13" t="b">
        <f t="shared" si="36"/>
        <v>0</v>
      </c>
    </row>
    <row r="3898" spans="1:2" ht="20">
      <c r="A3898">
        <v>539338</v>
      </c>
      <c r="B3898" s="13" t="b">
        <f t="shared" si="36"/>
        <v>0</v>
      </c>
    </row>
    <row r="3899" spans="1:2" hidden="1">
      <c r="A3899">
        <v>236879</v>
      </c>
    </row>
    <row r="3900" spans="1:2" ht="20">
      <c r="A3900">
        <v>231361</v>
      </c>
      <c r="B3900" s="13" t="b">
        <f>IF(ISERROR(VLOOKUP(A3900,$C$2:$C$11, 1, FALSE)),FALSE,TRUE )</f>
        <v>0</v>
      </c>
    </row>
    <row r="3901" spans="1:2" hidden="1">
      <c r="A3901">
        <v>236879</v>
      </c>
    </row>
    <row r="3902" spans="1:2" hidden="1">
      <c r="A3902">
        <v>231361</v>
      </c>
    </row>
    <row r="3903" spans="1:2" hidden="1">
      <c r="A3903">
        <v>13315406</v>
      </c>
    </row>
    <row r="3904" spans="1:2" hidden="1">
      <c r="A3904">
        <v>236879</v>
      </c>
    </row>
    <row r="3905" spans="1:2" ht="20">
      <c r="A3905">
        <v>31902357</v>
      </c>
      <c r="B3905" s="13" t="b">
        <f>IF(ISERROR(VLOOKUP(A3905,$C$2:$C$11, 1, FALSE)),FALSE,TRUE )</f>
        <v>0</v>
      </c>
    </row>
    <row r="3906" spans="1:2" hidden="1">
      <c r="A3906">
        <v>4692272</v>
      </c>
    </row>
    <row r="3907" spans="1:2" hidden="1">
      <c r="A3907">
        <v>1033730</v>
      </c>
    </row>
    <row r="3908" spans="1:2" hidden="1">
      <c r="A3908">
        <v>4692272</v>
      </c>
    </row>
    <row r="3909" spans="1:2" hidden="1">
      <c r="A3909">
        <v>13315406</v>
      </c>
    </row>
    <row r="3910" spans="1:2" hidden="1">
      <c r="A3910">
        <v>4692272</v>
      </c>
    </row>
    <row r="3911" spans="1:2" hidden="1"/>
    <row r="3912" spans="1:2" hidden="1"/>
    <row r="3913" spans="1:2" hidden="1"/>
    <row r="3914" spans="1:2" hidden="1">
      <c r="A3914">
        <v>4714748</v>
      </c>
    </row>
    <row r="3915" spans="1:2" hidden="1">
      <c r="A3915">
        <v>170265</v>
      </c>
    </row>
    <row r="3916" spans="1:2" ht="20">
      <c r="A3916">
        <v>2519144</v>
      </c>
      <c r="B3916" s="13" t="b">
        <f>IF(ISERROR(VLOOKUP(A3916,$C$2:$C$11, 1, FALSE)),FALSE,TRUE )</f>
        <v>0</v>
      </c>
    </row>
    <row r="3917" spans="1:2" hidden="1">
      <c r="A3917">
        <v>170265</v>
      </c>
    </row>
    <row r="3918" spans="1:2" hidden="1">
      <c r="A3918">
        <v>671238</v>
      </c>
    </row>
    <row r="3919" spans="1:2" hidden="1">
      <c r="A3919">
        <v>2519144</v>
      </c>
    </row>
    <row r="3920" spans="1:2" hidden="1">
      <c r="A3920">
        <v>671238</v>
      </c>
    </row>
    <row r="3921" spans="1:1" hidden="1">
      <c r="A3921">
        <v>2519144</v>
      </c>
    </row>
    <row r="3922" spans="1:1" hidden="1">
      <c r="A3922">
        <v>1033730</v>
      </c>
    </row>
    <row r="3923" spans="1:1" hidden="1"/>
    <row r="3924" spans="1:1" hidden="1">
      <c r="A3924">
        <v>317113</v>
      </c>
    </row>
    <row r="3925" spans="1:1" hidden="1">
      <c r="A3925">
        <v>1651447</v>
      </c>
    </row>
    <row r="3926" spans="1:1" hidden="1">
      <c r="A3926">
        <v>4714748</v>
      </c>
    </row>
    <row r="3927" spans="1:1" hidden="1">
      <c r="A3927">
        <v>170265</v>
      </c>
    </row>
    <row r="3928" spans="1:1" hidden="1"/>
    <row r="3929" spans="1:1" hidden="1">
      <c r="A3929">
        <v>170265</v>
      </c>
    </row>
    <row r="3930" spans="1:1" hidden="1"/>
    <row r="3931" spans="1:1" hidden="1">
      <c r="A3931">
        <v>4692272</v>
      </c>
    </row>
    <row r="3932" spans="1:1" hidden="1">
      <c r="A3932">
        <v>4692272</v>
      </c>
    </row>
    <row r="3933" spans="1:1" hidden="1"/>
    <row r="3934" spans="1:1" hidden="1"/>
    <row r="3935" spans="1:1" hidden="1">
      <c r="A3935">
        <v>77741</v>
      </c>
    </row>
    <row r="3936" spans="1:1" hidden="1">
      <c r="A3936">
        <v>7691552</v>
      </c>
    </row>
    <row r="3937" spans="1:2" hidden="1">
      <c r="A3937">
        <v>4692272</v>
      </c>
    </row>
    <row r="3938" spans="1:2" hidden="1"/>
    <row r="3939" spans="1:2" hidden="1">
      <c r="A3939">
        <v>1651447</v>
      </c>
    </row>
    <row r="3940" spans="1:2" hidden="1"/>
    <row r="3941" spans="1:2" hidden="1">
      <c r="A3941">
        <v>170265</v>
      </c>
    </row>
    <row r="3942" spans="1:2" hidden="1"/>
    <row r="3943" spans="1:2" hidden="1">
      <c r="A3943">
        <v>3585551</v>
      </c>
    </row>
    <row r="3944" spans="1:2" ht="20">
      <c r="A3944">
        <v>654725</v>
      </c>
      <c r="B3944" s="13" t="b">
        <f>IF(ISERROR(VLOOKUP(A3944,$C$2:$C$11, 1, FALSE)),FALSE,TRUE )</f>
        <v>0</v>
      </c>
    </row>
    <row r="3945" spans="1:2" hidden="1">
      <c r="A3945">
        <v>327651</v>
      </c>
    </row>
    <row r="3946" spans="1:2" ht="20">
      <c r="A3946">
        <v>2363295</v>
      </c>
      <c r="B3946" s="13" t="b">
        <f>IF(ISERROR(VLOOKUP(A3946,$C$2:$C$11, 1, FALSE)),FALSE,TRUE )</f>
        <v>0</v>
      </c>
    </row>
    <row r="3947" spans="1:2" hidden="1">
      <c r="A3947">
        <v>170265</v>
      </c>
    </row>
    <row r="3948" spans="1:2" hidden="1">
      <c r="A3948">
        <v>4714748</v>
      </c>
    </row>
    <row r="3949" spans="1:2" hidden="1"/>
    <row r="3950" spans="1:2" hidden="1">
      <c r="A3950">
        <v>170265</v>
      </c>
    </row>
    <row r="3951" spans="1:2" hidden="1"/>
    <row r="3952" spans="1:2" hidden="1">
      <c r="A3952">
        <v>170265</v>
      </c>
    </row>
    <row r="3953" spans="1:2" hidden="1">
      <c r="A3953">
        <v>327651</v>
      </c>
    </row>
    <row r="3954" spans="1:2" hidden="1">
      <c r="A3954">
        <v>46296</v>
      </c>
    </row>
    <row r="3955" spans="1:2" hidden="1">
      <c r="A3955">
        <v>1254848</v>
      </c>
    </row>
    <row r="3956" spans="1:2" hidden="1">
      <c r="A3956">
        <v>170265</v>
      </c>
    </row>
    <row r="3957" spans="1:2" hidden="1">
      <c r="A3957">
        <v>170265</v>
      </c>
    </row>
    <row r="3958" spans="1:2" hidden="1">
      <c r="A3958">
        <v>986438</v>
      </c>
    </row>
    <row r="3959" spans="1:2" hidden="1">
      <c r="A3959">
        <v>170265</v>
      </c>
    </row>
    <row r="3960" spans="1:2" ht="20">
      <c r="A3960">
        <v>33829</v>
      </c>
      <c r="B3960" s="13" t="b">
        <f>IF(ISERROR(VLOOKUP(A3960,$C$2:$C$11, 1, FALSE)),FALSE,TRUE )</f>
        <v>0</v>
      </c>
    </row>
    <row r="3961" spans="1:2" hidden="1">
      <c r="A3961">
        <v>170265</v>
      </c>
    </row>
    <row r="3962" spans="1:2" hidden="1">
      <c r="A3962">
        <v>92551</v>
      </c>
    </row>
    <row r="3963" spans="1:2" hidden="1">
      <c r="A3963">
        <v>671238</v>
      </c>
    </row>
    <row r="3964" spans="1:2" ht="20">
      <c r="A3964">
        <v>2303</v>
      </c>
      <c r="B3964" s="13" t="b">
        <f>IF(ISERROR(VLOOKUP(A3964,$C$2:$C$11, 1, FALSE)),FALSE,TRUE )</f>
        <v>0</v>
      </c>
    </row>
    <row r="3965" spans="1:2" hidden="1">
      <c r="A3965">
        <v>170265</v>
      </c>
    </row>
    <row r="3966" spans="1:2" hidden="1">
      <c r="A3966">
        <v>327651</v>
      </c>
    </row>
    <row r="3967" spans="1:2" hidden="1">
      <c r="A3967">
        <v>583021</v>
      </c>
    </row>
    <row r="3968" spans="1:2" hidden="1">
      <c r="A3968">
        <v>671238</v>
      </c>
    </row>
    <row r="3969" spans="1:2" hidden="1">
      <c r="A3969">
        <v>170265</v>
      </c>
    </row>
    <row r="3970" spans="1:2" hidden="1">
      <c r="A3970">
        <v>170265</v>
      </c>
    </row>
    <row r="3971" spans="1:2" hidden="1">
      <c r="A3971">
        <v>327651</v>
      </c>
    </row>
    <row r="3972" spans="1:2" hidden="1">
      <c r="A3972">
        <v>170265</v>
      </c>
    </row>
    <row r="3973" spans="1:2" hidden="1">
      <c r="A3973">
        <v>583021</v>
      </c>
    </row>
    <row r="3974" spans="1:2" ht="20">
      <c r="A3974">
        <v>832500</v>
      </c>
      <c r="B3974" s="13" t="b">
        <f>IF(ISERROR(VLOOKUP(A3974,$C$2:$C$11, 1, FALSE)),FALSE,TRUE )</f>
        <v>0</v>
      </c>
    </row>
    <row r="3975" spans="1:2" hidden="1">
      <c r="A3975">
        <v>13315406</v>
      </c>
    </row>
    <row r="3976" spans="1:2" hidden="1">
      <c r="A3976">
        <v>583021</v>
      </c>
    </row>
    <row r="3977" spans="1:2" hidden="1"/>
    <row r="3978" spans="1:2" hidden="1"/>
    <row r="3979" spans="1:2" hidden="1"/>
    <row r="3980" spans="1:2" hidden="1">
      <c r="A3980">
        <v>986438</v>
      </c>
    </row>
    <row r="3981" spans="1:2" hidden="1">
      <c r="A3981">
        <v>9203402</v>
      </c>
    </row>
    <row r="3982" spans="1:2" hidden="1">
      <c r="A3982">
        <v>170265</v>
      </c>
    </row>
    <row r="3983" spans="1:2" hidden="1">
      <c r="A3983">
        <v>9203402</v>
      </c>
    </row>
    <row r="3984" spans="1:2" hidden="1">
      <c r="A3984">
        <v>170265</v>
      </c>
    </row>
    <row r="3985" spans="1:1" hidden="1"/>
    <row r="3986" spans="1:1" hidden="1">
      <c r="A3986">
        <v>170265</v>
      </c>
    </row>
    <row r="3987" spans="1:1" hidden="1"/>
    <row r="3988" spans="1:1" hidden="1"/>
    <row r="3989" spans="1:1" hidden="1">
      <c r="A3989">
        <v>986438</v>
      </c>
    </row>
    <row r="3990" spans="1:1" hidden="1">
      <c r="A3990">
        <v>3585551</v>
      </c>
    </row>
    <row r="3991" spans="1:1" hidden="1">
      <c r="A3991">
        <v>7320889</v>
      </c>
    </row>
    <row r="3992" spans="1:1" hidden="1"/>
    <row r="3993" spans="1:1" hidden="1">
      <c r="A3993">
        <v>170265</v>
      </c>
    </row>
    <row r="3994" spans="1:1" hidden="1"/>
    <row r="3995" spans="1:1" hidden="1">
      <c r="A3995">
        <v>170265</v>
      </c>
    </row>
    <row r="3996" spans="1:1" hidden="1">
      <c r="A3996">
        <v>7320889</v>
      </c>
    </row>
    <row r="3997" spans="1:1" hidden="1">
      <c r="A3997">
        <v>170265</v>
      </c>
    </row>
    <row r="3998" spans="1:1" hidden="1">
      <c r="A3998">
        <v>7320889</v>
      </c>
    </row>
    <row r="3999" spans="1:1" hidden="1">
      <c r="A3999">
        <v>7320889</v>
      </c>
    </row>
    <row r="4000" spans="1:1" hidden="1">
      <c r="A4000">
        <v>4692272</v>
      </c>
    </row>
    <row r="4001" spans="1:1" hidden="1">
      <c r="A4001">
        <v>7320889</v>
      </c>
    </row>
    <row r="4002" spans="1:1" hidden="1">
      <c r="A4002">
        <v>4692272</v>
      </c>
    </row>
    <row r="4003" spans="1:1" hidden="1">
      <c r="A4003">
        <v>7320889</v>
      </c>
    </row>
    <row r="4004" spans="1:1" hidden="1">
      <c r="A4004">
        <v>11649720</v>
      </c>
    </row>
    <row r="4005" spans="1:1" hidden="1">
      <c r="A4005">
        <v>11649720</v>
      </c>
    </row>
    <row r="4006" spans="1:1" hidden="1"/>
    <row r="4007" spans="1:1" hidden="1">
      <c r="A4007">
        <v>317113</v>
      </c>
    </row>
    <row r="4008" spans="1:1" hidden="1">
      <c r="A4008">
        <v>46296</v>
      </c>
    </row>
    <row r="4009" spans="1:1" hidden="1">
      <c r="A4009">
        <v>170265</v>
      </c>
    </row>
    <row r="4010" spans="1:1" hidden="1">
      <c r="A4010">
        <v>170265</v>
      </c>
    </row>
    <row r="4011" spans="1:1" hidden="1">
      <c r="A4011">
        <v>170265</v>
      </c>
    </row>
    <row r="4012" spans="1:1" hidden="1"/>
    <row r="4013" spans="1:1" hidden="1">
      <c r="A4013">
        <v>170265</v>
      </c>
    </row>
    <row r="4014" spans="1:1" hidden="1"/>
    <row r="4015" spans="1:1" hidden="1">
      <c r="A4015">
        <v>170265</v>
      </c>
    </row>
    <row r="4016" spans="1:1" hidden="1">
      <c r="A4016">
        <v>550412</v>
      </c>
    </row>
    <row r="4017" spans="1:2" hidden="1">
      <c r="A4017">
        <v>170265</v>
      </c>
    </row>
    <row r="4018" spans="1:2" ht="20">
      <c r="A4018">
        <v>215795</v>
      </c>
      <c r="B4018" s="13" t="b">
        <f>IF(ISERROR(VLOOKUP(A4018,$C$2:$C$11, 1, FALSE)),FALSE,TRUE )</f>
        <v>0</v>
      </c>
    </row>
    <row r="4019" spans="1:2" hidden="1">
      <c r="A4019">
        <v>876431</v>
      </c>
    </row>
    <row r="4020" spans="1:2" hidden="1">
      <c r="A4020">
        <v>170265</v>
      </c>
    </row>
    <row r="4021" spans="1:2" hidden="1">
      <c r="A4021">
        <v>1651447</v>
      </c>
    </row>
    <row r="4022" spans="1:2" hidden="1">
      <c r="A4022">
        <v>876431</v>
      </c>
    </row>
    <row r="4023" spans="1:2" hidden="1">
      <c r="A4023">
        <v>876431</v>
      </c>
    </row>
    <row r="4024" spans="1:2" hidden="1">
      <c r="A4024">
        <v>1651447</v>
      </c>
    </row>
    <row r="4025" spans="1:2" hidden="1">
      <c r="A4025">
        <v>550412</v>
      </c>
    </row>
    <row r="4026" spans="1:2" hidden="1">
      <c r="A4026">
        <v>1651447</v>
      </c>
    </row>
    <row r="4027" spans="1:2" hidden="1">
      <c r="A4027">
        <v>550412</v>
      </c>
    </row>
    <row r="4028" spans="1:2" hidden="1">
      <c r="A4028">
        <v>1651447</v>
      </c>
    </row>
    <row r="4029" spans="1:2" hidden="1">
      <c r="A4029">
        <v>550412</v>
      </c>
    </row>
    <row r="4030" spans="1:2" ht="20">
      <c r="A4030">
        <v>901528</v>
      </c>
      <c r="B4030" s="13" t="b">
        <f>IF(ISERROR(VLOOKUP(A4030,$C$2:$C$11, 1, FALSE)),FALSE,TRUE )</f>
        <v>0</v>
      </c>
    </row>
    <row r="4031" spans="1:2" hidden="1">
      <c r="A4031">
        <v>876431</v>
      </c>
    </row>
    <row r="4032" spans="1:2" hidden="1">
      <c r="A4032">
        <v>1651447</v>
      </c>
    </row>
    <row r="4033" spans="1:2" hidden="1">
      <c r="A4033">
        <v>1651447</v>
      </c>
    </row>
    <row r="4034" spans="1:2" hidden="1">
      <c r="A4034">
        <v>1651447</v>
      </c>
    </row>
    <row r="4035" spans="1:2" hidden="1">
      <c r="A4035">
        <v>876431</v>
      </c>
    </row>
    <row r="4036" spans="1:2" hidden="1">
      <c r="A4036">
        <v>170265</v>
      </c>
    </row>
    <row r="4037" spans="1:2" hidden="1">
      <c r="A4037">
        <v>1651447</v>
      </c>
    </row>
    <row r="4038" spans="1:2" hidden="1">
      <c r="A4038">
        <v>170265</v>
      </c>
    </row>
    <row r="4039" spans="1:2" ht="20">
      <c r="A4039">
        <v>1047581</v>
      </c>
      <c r="B4039" s="13" t="b">
        <f>IF(ISERROR(VLOOKUP(A4039,$C$2:$C$11, 1, FALSE)),FALSE,TRUE )</f>
        <v>0</v>
      </c>
    </row>
    <row r="4040" spans="1:2" hidden="1">
      <c r="A4040">
        <v>1651447</v>
      </c>
    </row>
    <row r="4041" spans="1:2" hidden="1">
      <c r="A4041">
        <v>1651447</v>
      </c>
    </row>
    <row r="4042" spans="1:2" ht="20">
      <c r="A4042">
        <v>11268712</v>
      </c>
      <c r="B4042" s="13" t="b">
        <f>IF(ISERROR(VLOOKUP(A4042,$C$2:$C$11, 1, FALSE)),FALSE,TRUE )</f>
        <v>0</v>
      </c>
    </row>
    <row r="4043" spans="1:2" hidden="1">
      <c r="A4043">
        <v>1651447</v>
      </c>
    </row>
    <row r="4044" spans="1:2" ht="20">
      <c r="A4044">
        <v>7452727</v>
      </c>
      <c r="B4044" s="13" t="b">
        <f>IF(ISERROR(VLOOKUP(A4044,$C$2:$C$11, 1, FALSE)),FALSE,TRUE )</f>
        <v>0</v>
      </c>
    </row>
    <row r="4045" spans="1:2" hidden="1">
      <c r="A4045">
        <v>11268712</v>
      </c>
    </row>
    <row r="4046" spans="1:2" hidden="1">
      <c r="A4046">
        <v>7452727</v>
      </c>
    </row>
    <row r="4047" spans="1:2" hidden="1">
      <c r="A4047">
        <v>170265</v>
      </c>
    </row>
    <row r="4048" spans="1:2" hidden="1">
      <c r="A4048">
        <v>986438</v>
      </c>
    </row>
    <row r="4049" spans="1:1" hidden="1">
      <c r="A4049">
        <v>1651447</v>
      </c>
    </row>
    <row r="4050" spans="1:1" hidden="1">
      <c r="A4050">
        <v>50891</v>
      </c>
    </row>
    <row r="4051" spans="1:1" hidden="1">
      <c r="A4051">
        <v>3585551</v>
      </c>
    </row>
    <row r="4052" spans="1:1" hidden="1">
      <c r="A4052">
        <v>50891</v>
      </c>
    </row>
    <row r="4053" spans="1:1" hidden="1">
      <c r="A4053">
        <v>170265</v>
      </c>
    </row>
    <row r="4054" spans="1:1" hidden="1">
      <c r="A4054">
        <v>170265</v>
      </c>
    </row>
    <row r="4055" spans="1:1" hidden="1">
      <c r="A4055">
        <v>170265</v>
      </c>
    </row>
    <row r="4056" spans="1:1" hidden="1">
      <c r="A4056">
        <v>170265</v>
      </c>
    </row>
    <row r="4057" spans="1:1" hidden="1">
      <c r="A4057">
        <v>7691552</v>
      </c>
    </row>
    <row r="4058" spans="1:1" hidden="1">
      <c r="A4058">
        <v>170265</v>
      </c>
    </row>
    <row r="4059" spans="1:1" hidden="1">
      <c r="A4059">
        <v>170265</v>
      </c>
    </row>
    <row r="4060" spans="1:1" hidden="1">
      <c r="A4060">
        <v>170265</v>
      </c>
    </row>
    <row r="4061" spans="1:1" hidden="1">
      <c r="A4061">
        <v>46296</v>
      </c>
    </row>
    <row r="4062" spans="1:1" hidden="1">
      <c r="A4062">
        <v>1651447</v>
      </c>
    </row>
    <row r="4063" spans="1:1" hidden="1">
      <c r="A4063">
        <v>901528</v>
      </c>
    </row>
    <row r="4064" spans="1:1" hidden="1">
      <c r="A4064">
        <v>1651447</v>
      </c>
    </row>
    <row r="4065" spans="1:1" hidden="1">
      <c r="A4065">
        <v>901528</v>
      </c>
    </row>
    <row r="4066" spans="1:1" hidden="1">
      <c r="A4066">
        <v>170265</v>
      </c>
    </row>
    <row r="4067" spans="1:1" hidden="1">
      <c r="A4067">
        <v>986438</v>
      </c>
    </row>
    <row r="4068" spans="1:1" hidden="1">
      <c r="A4068">
        <v>1651447</v>
      </c>
    </row>
    <row r="4069" spans="1:1" hidden="1">
      <c r="A4069">
        <v>170265</v>
      </c>
    </row>
    <row r="4070" spans="1:1" hidden="1">
      <c r="A4070">
        <v>50891</v>
      </c>
    </row>
    <row r="4071" spans="1:1" hidden="1">
      <c r="A4071">
        <v>170265</v>
      </c>
    </row>
    <row r="4072" spans="1:1" hidden="1">
      <c r="A4072">
        <v>986438</v>
      </c>
    </row>
    <row r="4073" spans="1:1" hidden="1">
      <c r="A4073">
        <v>1651447</v>
      </c>
    </row>
    <row r="4074" spans="1:1" hidden="1">
      <c r="A4074">
        <v>986438</v>
      </c>
    </row>
    <row r="4075" spans="1:1" hidden="1">
      <c r="A4075">
        <v>986438</v>
      </c>
    </row>
    <row r="4076" spans="1:1" hidden="1">
      <c r="A4076">
        <v>1651447</v>
      </c>
    </row>
    <row r="4077" spans="1:1" hidden="1">
      <c r="A4077">
        <v>986438</v>
      </c>
    </row>
    <row r="4078" spans="1:1" hidden="1">
      <c r="A4078">
        <v>1651447</v>
      </c>
    </row>
    <row r="4079" spans="1:1" hidden="1">
      <c r="A4079">
        <v>986438</v>
      </c>
    </row>
    <row r="4080" spans="1:1" hidden="1">
      <c r="A4080">
        <v>1651447</v>
      </c>
    </row>
    <row r="4081" spans="1:1" hidden="1">
      <c r="A4081">
        <v>986438</v>
      </c>
    </row>
    <row r="4082" spans="1:1" hidden="1">
      <c r="A4082">
        <v>1651447</v>
      </c>
    </row>
    <row r="4083" spans="1:1" hidden="1">
      <c r="A4083">
        <v>170265</v>
      </c>
    </row>
    <row r="4084" spans="1:1" hidden="1">
      <c r="A4084">
        <v>1651447</v>
      </c>
    </row>
    <row r="4085" spans="1:1" hidden="1">
      <c r="A4085">
        <v>986438</v>
      </c>
    </row>
    <row r="4086" spans="1:1" hidden="1">
      <c r="A4086">
        <v>1651447</v>
      </c>
    </row>
    <row r="4087" spans="1:1" hidden="1">
      <c r="A4087">
        <v>170265</v>
      </c>
    </row>
    <row r="4088" spans="1:1" hidden="1">
      <c r="A4088">
        <v>986438</v>
      </c>
    </row>
    <row r="4089" spans="1:1" hidden="1">
      <c r="A4089">
        <v>5252362</v>
      </c>
    </row>
    <row r="4090" spans="1:1" hidden="1">
      <c r="A4090">
        <v>170265</v>
      </c>
    </row>
    <row r="4091" spans="1:1" hidden="1">
      <c r="A4091">
        <v>986438</v>
      </c>
    </row>
    <row r="4092" spans="1:1" hidden="1">
      <c r="A4092">
        <v>550412</v>
      </c>
    </row>
    <row r="4093" spans="1:1" hidden="1">
      <c r="A4093">
        <v>986438</v>
      </c>
    </row>
    <row r="4094" spans="1:1" hidden="1">
      <c r="A4094">
        <v>170265</v>
      </c>
    </row>
    <row r="4095" spans="1:1" hidden="1">
      <c r="A4095">
        <v>986438</v>
      </c>
    </row>
    <row r="4096" spans="1:1" hidden="1">
      <c r="A4096">
        <v>11330577</v>
      </c>
    </row>
    <row r="4097" spans="1:1" hidden="1">
      <c r="A4097">
        <v>901528</v>
      </c>
    </row>
    <row r="4098" spans="1:1" hidden="1">
      <c r="A4098">
        <v>986438</v>
      </c>
    </row>
    <row r="4099" spans="1:1" hidden="1">
      <c r="A4099">
        <v>986438</v>
      </c>
    </row>
    <row r="4100" spans="1:1" hidden="1">
      <c r="A4100">
        <v>986438</v>
      </c>
    </row>
    <row r="4101" spans="1:1" hidden="1">
      <c r="A4101">
        <v>3344792</v>
      </c>
    </row>
    <row r="4102" spans="1:1" hidden="1">
      <c r="A4102">
        <v>1651447</v>
      </c>
    </row>
    <row r="4103" spans="1:1" hidden="1">
      <c r="A4103">
        <v>3344792</v>
      </c>
    </row>
    <row r="4104" spans="1:1" hidden="1">
      <c r="A4104">
        <v>11649720</v>
      </c>
    </row>
    <row r="4105" spans="1:1" hidden="1">
      <c r="A4105">
        <v>3344792</v>
      </c>
    </row>
    <row r="4106" spans="1:1" hidden="1">
      <c r="A4106">
        <v>5252362</v>
      </c>
    </row>
    <row r="4107" spans="1:1" hidden="1">
      <c r="A4107">
        <v>986438</v>
      </c>
    </row>
    <row r="4108" spans="1:1" hidden="1">
      <c r="A4108">
        <v>3344792</v>
      </c>
    </row>
    <row r="4109" spans="1:1" hidden="1">
      <c r="A4109">
        <v>986438</v>
      </c>
    </row>
    <row r="4110" spans="1:1" hidden="1">
      <c r="A4110">
        <v>3344792</v>
      </c>
    </row>
    <row r="4111" spans="1:1" hidden="1">
      <c r="A4111">
        <v>13617914</v>
      </c>
    </row>
    <row r="4112" spans="1:1" hidden="1">
      <c r="A4112">
        <v>1651447</v>
      </c>
    </row>
    <row r="4113" spans="1:1" hidden="1">
      <c r="A4113">
        <v>13617914</v>
      </c>
    </row>
    <row r="4114" spans="1:1" hidden="1">
      <c r="A4114">
        <v>170265</v>
      </c>
    </row>
    <row r="4115" spans="1:1" hidden="1">
      <c r="A4115">
        <v>5252362</v>
      </c>
    </row>
    <row r="4116" spans="1:1" hidden="1">
      <c r="A4116">
        <v>170265</v>
      </c>
    </row>
    <row r="4117" spans="1:1" hidden="1">
      <c r="A4117">
        <v>986438</v>
      </c>
    </row>
    <row r="4118" spans="1:1" hidden="1">
      <c r="A4118">
        <v>986438</v>
      </c>
    </row>
    <row r="4119" spans="1:1" hidden="1">
      <c r="A4119">
        <v>5252362</v>
      </c>
    </row>
    <row r="4120" spans="1:1" hidden="1">
      <c r="A4120">
        <v>986438</v>
      </c>
    </row>
    <row r="4121" spans="1:1" hidden="1">
      <c r="A4121">
        <v>170265</v>
      </c>
    </row>
    <row r="4122" spans="1:1" hidden="1">
      <c r="A4122">
        <v>170265</v>
      </c>
    </row>
    <row r="4123" spans="1:1" hidden="1">
      <c r="A4123">
        <v>1541745</v>
      </c>
    </row>
    <row r="4124" spans="1:1" hidden="1">
      <c r="A4124">
        <v>11330577</v>
      </c>
    </row>
    <row r="4125" spans="1:1" hidden="1">
      <c r="A4125">
        <v>986438</v>
      </c>
    </row>
    <row r="4126" spans="1:1" hidden="1">
      <c r="A4126">
        <v>13315406</v>
      </c>
    </row>
    <row r="4127" spans="1:1" hidden="1">
      <c r="A4127">
        <v>986438</v>
      </c>
    </row>
    <row r="4128" spans="1:1" hidden="1">
      <c r="A4128">
        <v>13617914</v>
      </c>
    </row>
    <row r="4129" spans="1:1" hidden="1">
      <c r="A4129">
        <v>986438</v>
      </c>
    </row>
    <row r="4130" spans="1:1" hidden="1">
      <c r="A4130">
        <v>13617914</v>
      </c>
    </row>
    <row r="4131" spans="1:1" hidden="1">
      <c r="A4131">
        <v>170265</v>
      </c>
    </row>
    <row r="4132" spans="1:1" hidden="1">
      <c r="A4132">
        <v>13617914</v>
      </c>
    </row>
    <row r="4133" spans="1:1" hidden="1">
      <c r="A4133">
        <v>1651447</v>
      </c>
    </row>
    <row r="4134" spans="1:1" hidden="1">
      <c r="A4134">
        <v>1651447</v>
      </c>
    </row>
    <row r="4135" spans="1:1" hidden="1">
      <c r="A4135">
        <v>13617914</v>
      </c>
    </row>
    <row r="4136" spans="1:1" hidden="1">
      <c r="A4136">
        <v>13617914</v>
      </c>
    </row>
    <row r="4137" spans="1:1" hidden="1">
      <c r="A4137">
        <v>7320889</v>
      </c>
    </row>
    <row r="4138" spans="1:1" hidden="1">
      <c r="A4138">
        <v>3344792</v>
      </c>
    </row>
    <row r="4139" spans="1:1" hidden="1">
      <c r="A4139">
        <v>13617914</v>
      </c>
    </row>
    <row r="4140" spans="1:1" hidden="1">
      <c r="A4140">
        <v>7320889</v>
      </c>
    </row>
    <row r="4141" spans="1:1" hidden="1">
      <c r="A4141">
        <v>13617914</v>
      </c>
    </row>
    <row r="4142" spans="1:1" hidden="1">
      <c r="A4142">
        <v>89541</v>
      </c>
    </row>
    <row r="4143" spans="1:1" hidden="1">
      <c r="A4143">
        <v>986438</v>
      </c>
    </row>
    <row r="4144" spans="1:1" hidden="1">
      <c r="A4144">
        <v>1651447</v>
      </c>
    </row>
    <row r="4145" spans="1:1" hidden="1">
      <c r="A4145">
        <v>536250</v>
      </c>
    </row>
    <row r="4146" spans="1:1" hidden="1">
      <c r="A4146">
        <v>986438</v>
      </c>
    </row>
    <row r="4147" spans="1:1" hidden="1">
      <c r="A4147">
        <v>986438</v>
      </c>
    </row>
    <row r="4148" spans="1:1" hidden="1">
      <c r="A4148">
        <v>1651447</v>
      </c>
    </row>
    <row r="4149" spans="1:1" hidden="1">
      <c r="A4149">
        <v>536250</v>
      </c>
    </row>
    <row r="4150" spans="1:1" hidden="1">
      <c r="A4150">
        <v>170265</v>
      </c>
    </row>
    <row r="4151" spans="1:1" hidden="1">
      <c r="A4151">
        <v>1541745</v>
      </c>
    </row>
    <row r="4152" spans="1:1" hidden="1">
      <c r="A4152">
        <v>170265</v>
      </c>
    </row>
    <row r="4153" spans="1:1" hidden="1">
      <c r="A4153">
        <v>1944680</v>
      </c>
    </row>
    <row r="4154" spans="1:1" hidden="1">
      <c r="A4154">
        <v>986438</v>
      </c>
    </row>
    <row r="4155" spans="1:1" hidden="1">
      <c r="A4155">
        <v>299856</v>
      </c>
    </row>
    <row r="4156" spans="1:1" hidden="1">
      <c r="A4156">
        <v>1651447</v>
      </c>
    </row>
    <row r="4157" spans="1:1" hidden="1">
      <c r="A4157">
        <v>170265</v>
      </c>
    </row>
    <row r="4158" spans="1:1" hidden="1">
      <c r="A4158">
        <v>170265</v>
      </c>
    </row>
    <row r="4159" spans="1:1" hidden="1"/>
    <row r="4160" spans="1:1" hidden="1">
      <c r="A4160">
        <v>429987</v>
      </c>
    </row>
    <row r="4161" spans="1:1" hidden="1">
      <c r="A4161">
        <v>170265</v>
      </c>
    </row>
    <row r="4162" spans="1:1" hidden="1">
      <c r="A4162">
        <v>38491</v>
      </c>
    </row>
    <row r="4163" spans="1:1" hidden="1">
      <c r="A4163">
        <v>1141327</v>
      </c>
    </row>
    <row r="4164" spans="1:1" hidden="1">
      <c r="A4164">
        <v>38491</v>
      </c>
    </row>
    <row r="4165" spans="1:1" hidden="1">
      <c r="A4165">
        <v>1141327</v>
      </c>
    </row>
    <row r="4166" spans="1:1" hidden="1">
      <c r="A4166">
        <v>38491</v>
      </c>
    </row>
    <row r="4167" spans="1:1" hidden="1">
      <c r="A4167">
        <v>170265</v>
      </c>
    </row>
    <row r="4168" spans="1:1" hidden="1">
      <c r="A4168">
        <v>1141327</v>
      </c>
    </row>
    <row r="4169" spans="1:1" hidden="1">
      <c r="A4169">
        <v>170265</v>
      </c>
    </row>
    <row r="4170" spans="1:1" hidden="1">
      <c r="A4170">
        <v>38491</v>
      </c>
    </row>
    <row r="4171" spans="1:1" hidden="1">
      <c r="A4171">
        <v>986438</v>
      </c>
    </row>
    <row r="4172" spans="1:1" hidden="1">
      <c r="A4172">
        <v>4692272</v>
      </c>
    </row>
    <row r="4173" spans="1:1" hidden="1">
      <c r="A4173">
        <v>38491</v>
      </c>
    </row>
    <row r="4174" spans="1:1" hidden="1">
      <c r="A4174">
        <v>986438</v>
      </c>
    </row>
    <row r="4175" spans="1:1" hidden="1">
      <c r="A4175">
        <v>5252362</v>
      </c>
    </row>
    <row r="4176" spans="1:1" hidden="1">
      <c r="A4176">
        <v>317113</v>
      </c>
    </row>
    <row r="4177" spans="1:1" hidden="1">
      <c r="A4177">
        <v>5252362</v>
      </c>
    </row>
    <row r="4178" spans="1:1" hidden="1">
      <c r="A4178">
        <v>7691552</v>
      </c>
    </row>
    <row r="4179" spans="1:1" hidden="1">
      <c r="A4179">
        <v>986438</v>
      </c>
    </row>
    <row r="4180" spans="1:1" hidden="1">
      <c r="A4180">
        <v>658047</v>
      </c>
    </row>
    <row r="4181" spans="1:1" hidden="1">
      <c r="A4181">
        <v>13315406</v>
      </c>
    </row>
    <row r="4182" spans="1:1" hidden="1">
      <c r="A4182">
        <v>1141327</v>
      </c>
    </row>
    <row r="4183" spans="1:1" hidden="1">
      <c r="A4183">
        <v>986438</v>
      </c>
    </row>
    <row r="4184" spans="1:1" hidden="1">
      <c r="A4184">
        <v>38491</v>
      </c>
    </row>
    <row r="4185" spans="1:1" hidden="1">
      <c r="A4185">
        <v>986438</v>
      </c>
    </row>
    <row r="4186" spans="1:1" hidden="1">
      <c r="A4186">
        <v>13315406</v>
      </c>
    </row>
    <row r="4187" spans="1:1" hidden="1">
      <c r="A4187">
        <v>658047</v>
      </c>
    </row>
    <row r="4188" spans="1:1" hidden="1">
      <c r="A4188">
        <v>658047</v>
      </c>
    </row>
    <row r="4189" spans="1:1" hidden="1">
      <c r="A4189">
        <v>13315406</v>
      </c>
    </row>
    <row r="4190" spans="1:1" hidden="1">
      <c r="A4190">
        <v>986438</v>
      </c>
    </row>
    <row r="4191" spans="1:1" hidden="1">
      <c r="A4191">
        <v>429987</v>
      </c>
    </row>
    <row r="4192" spans="1:1" hidden="1">
      <c r="A4192">
        <v>170265</v>
      </c>
    </row>
    <row r="4193" spans="1:1" hidden="1">
      <c r="A4193">
        <v>429987</v>
      </c>
    </row>
    <row r="4194" spans="1:1" hidden="1">
      <c r="A4194">
        <v>38491</v>
      </c>
    </row>
    <row r="4195" spans="1:1" hidden="1">
      <c r="A4195">
        <v>1141327</v>
      </c>
    </row>
    <row r="4196" spans="1:1" hidden="1">
      <c r="A4196">
        <v>429987</v>
      </c>
    </row>
    <row r="4197" spans="1:1" hidden="1"/>
    <row r="4198" spans="1:1" hidden="1">
      <c r="A4198">
        <v>170265</v>
      </c>
    </row>
    <row r="4199" spans="1:1" hidden="1">
      <c r="A4199">
        <v>4692272</v>
      </c>
    </row>
    <row r="4200" spans="1:1" hidden="1">
      <c r="A4200">
        <v>170265</v>
      </c>
    </row>
    <row r="4201" spans="1:1" hidden="1">
      <c r="A4201">
        <v>170265</v>
      </c>
    </row>
    <row r="4202" spans="1:1" hidden="1">
      <c r="A4202">
        <v>170265</v>
      </c>
    </row>
    <row r="4203" spans="1:1" hidden="1">
      <c r="A4203">
        <v>2006752</v>
      </c>
    </row>
    <row r="4204" spans="1:1" hidden="1">
      <c r="A4204">
        <v>170265</v>
      </c>
    </row>
    <row r="4205" spans="1:1" hidden="1">
      <c r="A4205">
        <v>2006752</v>
      </c>
    </row>
    <row r="4206" spans="1:1" hidden="1">
      <c r="A4206">
        <v>7691552</v>
      </c>
    </row>
    <row r="4207" spans="1:1" hidden="1">
      <c r="A4207">
        <v>170265</v>
      </c>
    </row>
    <row r="4208" spans="1:1" hidden="1">
      <c r="A4208">
        <v>170265</v>
      </c>
    </row>
    <row r="4209" spans="1:2" hidden="1">
      <c r="A4209">
        <v>658047</v>
      </c>
    </row>
    <row r="4210" spans="1:2" hidden="1">
      <c r="A4210">
        <v>170265</v>
      </c>
    </row>
    <row r="4211" spans="1:2" ht="20">
      <c r="A4211">
        <v>850385</v>
      </c>
      <c r="B4211" s="13" t="b">
        <f>IF(ISERROR(VLOOKUP(A4211,$C$2:$C$11, 1, FALSE)),FALSE,TRUE )</f>
        <v>0</v>
      </c>
    </row>
    <row r="4212" spans="1:2" hidden="1">
      <c r="A4212">
        <v>671238</v>
      </c>
    </row>
    <row r="4213" spans="1:2" hidden="1">
      <c r="A4213">
        <v>4714748</v>
      </c>
    </row>
    <row r="4214" spans="1:2" hidden="1">
      <c r="A4214">
        <v>170265</v>
      </c>
    </row>
    <row r="4215" spans="1:2" hidden="1">
      <c r="A4215">
        <v>13315406</v>
      </c>
    </row>
    <row r="4216" spans="1:2" hidden="1">
      <c r="A4216">
        <v>1033730</v>
      </c>
    </row>
    <row r="4217" spans="1:2" hidden="1">
      <c r="A4217">
        <v>671238</v>
      </c>
    </row>
    <row r="4218" spans="1:2" hidden="1">
      <c r="A4218">
        <v>170265</v>
      </c>
    </row>
    <row r="4219" spans="1:2" hidden="1">
      <c r="A4219">
        <v>671238</v>
      </c>
    </row>
    <row r="4220" spans="1:2" hidden="1">
      <c r="A4220">
        <v>11330577</v>
      </c>
    </row>
    <row r="4221" spans="1:2" hidden="1">
      <c r="A4221">
        <v>170265</v>
      </c>
    </row>
    <row r="4222" spans="1:2" hidden="1">
      <c r="A4222">
        <v>986438</v>
      </c>
    </row>
    <row r="4223" spans="1:2" ht="20">
      <c r="A4223">
        <v>1105329</v>
      </c>
      <c r="B4223" s="13" t="b">
        <f>IF(ISERROR(VLOOKUP(A4223,$C$2:$C$11, 1, FALSE)),FALSE,TRUE )</f>
        <v>0</v>
      </c>
    </row>
    <row r="4224" spans="1:2" hidden="1">
      <c r="A4224">
        <v>170265</v>
      </c>
    </row>
    <row r="4225" spans="1:2" hidden="1">
      <c r="A4225">
        <v>7691552</v>
      </c>
    </row>
    <row r="4226" spans="1:2" hidden="1">
      <c r="A4226">
        <v>170265</v>
      </c>
    </row>
    <row r="4227" spans="1:2" hidden="1">
      <c r="A4227">
        <v>986438</v>
      </c>
    </row>
    <row r="4228" spans="1:2" hidden="1">
      <c r="A4228">
        <v>170265</v>
      </c>
    </row>
    <row r="4229" spans="1:2" hidden="1">
      <c r="A4229">
        <v>986438</v>
      </c>
    </row>
    <row r="4230" spans="1:2" ht="20">
      <c r="A4230">
        <v>4850686</v>
      </c>
      <c r="B4230" s="13" t="b">
        <f>IF(ISERROR(VLOOKUP(A4230,$C$2:$C$11, 1, FALSE)),FALSE,TRUE )</f>
        <v>0</v>
      </c>
    </row>
    <row r="4231" spans="1:2" hidden="1">
      <c r="A4231">
        <v>170265</v>
      </c>
    </row>
    <row r="4232" spans="1:2" hidden="1"/>
    <row r="4233" spans="1:2" hidden="1">
      <c r="A4233">
        <v>170265</v>
      </c>
    </row>
    <row r="4234" spans="1:2" hidden="1">
      <c r="A4234">
        <v>4714748</v>
      </c>
    </row>
    <row r="4235" spans="1:2" hidden="1">
      <c r="A4235">
        <v>170265</v>
      </c>
    </row>
    <row r="4236" spans="1:2" hidden="1">
      <c r="A4236">
        <v>170265</v>
      </c>
    </row>
    <row r="4237" spans="1:2" hidden="1"/>
    <row r="4238" spans="1:2" hidden="1">
      <c r="A4238">
        <v>170265</v>
      </c>
    </row>
    <row r="4239" spans="1:2" hidden="1">
      <c r="A4239">
        <v>170265</v>
      </c>
    </row>
    <row r="4240" spans="1:2" hidden="1">
      <c r="A4240">
        <v>170265</v>
      </c>
    </row>
    <row r="4241" spans="1:2" hidden="1">
      <c r="A4241">
        <v>7691552</v>
      </c>
    </row>
    <row r="4242" spans="1:2" hidden="1">
      <c r="A4242">
        <v>2939046</v>
      </c>
    </row>
    <row r="4243" spans="1:2" hidden="1">
      <c r="A4243">
        <v>170265</v>
      </c>
    </row>
    <row r="4244" spans="1:2" hidden="1">
      <c r="A4244">
        <v>2939046</v>
      </c>
    </row>
    <row r="4245" spans="1:2" hidden="1">
      <c r="A4245">
        <v>170265</v>
      </c>
    </row>
    <row r="4246" spans="1:2" hidden="1">
      <c r="A4246">
        <v>7691552</v>
      </c>
    </row>
    <row r="4247" spans="1:2" hidden="1"/>
    <row r="4248" spans="1:2" hidden="1"/>
    <row r="4249" spans="1:2" hidden="1">
      <c r="A4249">
        <v>170265</v>
      </c>
    </row>
    <row r="4250" spans="1:2" hidden="1">
      <c r="A4250">
        <v>170265</v>
      </c>
    </row>
    <row r="4251" spans="1:2" ht="20">
      <c r="A4251">
        <v>26463</v>
      </c>
      <c r="B4251" s="13" t="b">
        <f>IF(ISERROR(VLOOKUP(A4251,$C$2:$C$11, 1, FALSE)),FALSE,TRUE )</f>
        <v>0</v>
      </c>
    </row>
    <row r="4252" spans="1:2" hidden="1">
      <c r="A4252">
        <v>3696477</v>
      </c>
    </row>
    <row r="4253" spans="1:2" hidden="1"/>
    <row r="4254" spans="1:2" hidden="1"/>
    <row r="4255" spans="1:2" hidden="1">
      <c r="A4255">
        <v>170265</v>
      </c>
    </row>
    <row r="4256" spans="1:2" hidden="1"/>
    <row r="4257" spans="1:1" hidden="1">
      <c r="A4257">
        <v>170265</v>
      </c>
    </row>
    <row r="4258" spans="1:1" hidden="1">
      <c r="A4258">
        <v>876431</v>
      </c>
    </row>
    <row r="4259" spans="1:1" hidden="1">
      <c r="A4259">
        <v>170265</v>
      </c>
    </row>
    <row r="4260" spans="1:1" hidden="1"/>
    <row r="4261" spans="1:1" hidden="1">
      <c r="A4261">
        <v>170265</v>
      </c>
    </row>
    <row r="4262" spans="1:1" hidden="1">
      <c r="A4262">
        <v>170265</v>
      </c>
    </row>
    <row r="4263" spans="1:1" hidden="1">
      <c r="A4263">
        <v>4714748</v>
      </c>
    </row>
    <row r="4264" spans="1:1" hidden="1">
      <c r="A4264">
        <v>50891</v>
      </c>
    </row>
    <row r="4265" spans="1:1" hidden="1">
      <c r="A4265">
        <v>50891</v>
      </c>
    </row>
    <row r="4266" spans="1:1" hidden="1">
      <c r="A4266">
        <v>50891</v>
      </c>
    </row>
    <row r="4267" spans="1:1" hidden="1">
      <c r="A4267">
        <v>5718022</v>
      </c>
    </row>
    <row r="4268" spans="1:1" hidden="1">
      <c r="A4268">
        <v>170265</v>
      </c>
    </row>
    <row r="4269" spans="1:1" hidden="1">
      <c r="A4269">
        <v>50891</v>
      </c>
    </row>
    <row r="4270" spans="1:1" hidden="1">
      <c r="A4270">
        <v>50891</v>
      </c>
    </row>
    <row r="4271" spans="1:1" hidden="1">
      <c r="A4271">
        <v>5718022</v>
      </c>
    </row>
    <row r="4272" spans="1:1" hidden="1">
      <c r="A4272">
        <v>5718022</v>
      </c>
    </row>
    <row r="4273" spans="1:1" hidden="1">
      <c r="A4273">
        <v>50891</v>
      </c>
    </row>
    <row r="4274" spans="1:1" hidden="1"/>
    <row r="4275" spans="1:1" hidden="1">
      <c r="A4275">
        <v>170265</v>
      </c>
    </row>
    <row r="4276" spans="1:1" hidden="1">
      <c r="A4276">
        <v>170265</v>
      </c>
    </row>
    <row r="4277" spans="1:1" hidden="1">
      <c r="A4277">
        <v>170265</v>
      </c>
    </row>
    <row r="4278" spans="1:1" hidden="1"/>
    <row r="4279" spans="1:1" hidden="1">
      <c r="A4279">
        <v>170265</v>
      </c>
    </row>
    <row r="4280" spans="1:1" hidden="1">
      <c r="A4280">
        <v>170265</v>
      </c>
    </row>
    <row r="4281" spans="1:1" hidden="1">
      <c r="A4281">
        <v>671238</v>
      </c>
    </row>
    <row r="4282" spans="1:1" hidden="1"/>
    <row r="4283" spans="1:1" hidden="1">
      <c r="A4283">
        <v>170265</v>
      </c>
    </row>
    <row r="4284" spans="1:1" hidden="1">
      <c r="A4284">
        <v>170265</v>
      </c>
    </row>
    <row r="4285" spans="1:1" hidden="1">
      <c r="A4285">
        <v>170265</v>
      </c>
    </row>
    <row r="4286" spans="1:1" hidden="1"/>
    <row r="4287" spans="1:1" hidden="1">
      <c r="A4287">
        <v>170265</v>
      </c>
    </row>
    <row r="4288" spans="1:1" hidden="1"/>
    <row r="4289" spans="1:2" hidden="1">
      <c r="A4289">
        <v>4692272</v>
      </c>
    </row>
    <row r="4290" spans="1:2" ht="20">
      <c r="A4290">
        <v>3740242</v>
      </c>
      <c r="B4290" s="13" t="b">
        <f>IF(ISERROR(VLOOKUP(A4290,$C$2:$C$11, 1, FALSE)),FALSE,TRUE )</f>
        <v>0</v>
      </c>
    </row>
    <row r="4291" spans="1:2" hidden="1">
      <c r="A4291">
        <v>671238</v>
      </c>
    </row>
    <row r="4292" spans="1:2" hidden="1">
      <c r="A4292">
        <v>671238</v>
      </c>
    </row>
    <row r="4293" spans="1:2" hidden="1"/>
    <row r="4294" spans="1:2" hidden="1">
      <c r="A4294">
        <v>170265</v>
      </c>
    </row>
    <row r="4295" spans="1:2" hidden="1">
      <c r="A4295">
        <v>170265</v>
      </c>
    </row>
    <row r="4296" spans="1:2" hidden="1">
      <c r="A4296">
        <v>6901294</v>
      </c>
    </row>
    <row r="4297" spans="1:2" hidden="1">
      <c r="A4297">
        <v>196849</v>
      </c>
    </row>
    <row r="4298" spans="1:2" hidden="1">
      <c r="A4298">
        <v>170265</v>
      </c>
    </row>
    <row r="4299" spans="1:2" hidden="1">
      <c r="A4299">
        <v>4692272</v>
      </c>
    </row>
    <row r="4300" spans="1:2" hidden="1">
      <c r="A4300">
        <v>170265</v>
      </c>
    </row>
    <row r="4301" spans="1:2" ht="20">
      <c r="A4301">
        <v>106998</v>
      </c>
      <c r="B4301" s="13" t="b">
        <f>IF(ISERROR(VLOOKUP(A4301,$C$2:$C$11, 1, FALSE)),FALSE,TRUE )</f>
        <v>0</v>
      </c>
    </row>
    <row r="4302" spans="1:2" hidden="1">
      <c r="A4302">
        <v>196849</v>
      </c>
    </row>
    <row r="4303" spans="1:2" hidden="1">
      <c r="A4303">
        <v>106998</v>
      </c>
    </row>
    <row r="4304" spans="1:2" hidden="1"/>
    <row r="4305" spans="1:1" hidden="1">
      <c r="A4305">
        <v>170265</v>
      </c>
    </row>
    <row r="4306" spans="1:1" hidden="1"/>
    <row r="4307" spans="1:1" hidden="1">
      <c r="A4307">
        <v>170265</v>
      </c>
    </row>
    <row r="4308" spans="1:1" hidden="1">
      <c r="A4308">
        <v>170265</v>
      </c>
    </row>
    <row r="4309" spans="1:1" hidden="1"/>
    <row r="4310" spans="1:1" hidden="1">
      <c r="A4310">
        <v>170265</v>
      </c>
    </row>
    <row r="4311" spans="1:1" hidden="1">
      <c r="A4311">
        <v>1651447</v>
      </c>
    </row>
    <row r="4312" spans="1:1" hidden="1">
      <c r="A4312">
        <v>7691552</v>
      </c>
    </row>
    <row r="4313" spans="1:1" hidden="1">
      <c r="A4313">
        <v>986438</v>
      </c>
    </row>
    <row r="4314" spans="1:1" hidden="1">
      <c r="A4314">
        <v>1651447</v>
      </c>
    </row>
    <row r="4315" spans="1:1" hidden="1">
      <c r="A4315">
        <v>1651447</v>
      </c>
    </row>
    <row r="4316" spans="1:1" hidden="1">
      <c r="A4316">
        <v>608303</v>
      </c>
    </row>
    <row r="4317" spans="1:1" hidden="1">
      <c r="A4317">
        <v>1651447</v>
      </c>
    </row>
    <row r="4318" spans="1:1" hidden="1">
      <c r="A4318">
        <v>1651447</v>
      </c>
    </row>
    <row r="4319" spans="1:1" hidden="1">
      <c r="A4319">
        <v>1651447</v>
      </c>
    </row>
    <row r="4320" spans="1:1" hidden="1">
      <c r="A4320">
        <v>671238</v>
      </c>
    </row>
    <row r="4321" spans="1:2" hidden="1">
      <c r="A4321">
        <v>608303</v>
      </c>
    </row>
    <row r="4322" spans="1:2" hidden="1">
      <c r="A4322">
        <v>876431</v>
      </c>
    </row>
    <row r="4323" spans="1:2" hidden="1">
      <c r="A4323">
        <v>1651447</v>
      </c>
    </row>
    <row r="4324" spans="1:2" ht="20">
      <c r="A4324">
        <v>7872616</v>
      </c>
      <c r="B4324" s="13" t="b">
        <f>IF(ISERROR(VLOOKUP(A4324,$C$2:$C$11, 1, FALSE)),FALSE,TRUE )</f>
        <v>0</v>
      </c>
    </row>
    <row r="4325" spans="1:2" hidden="1">
      <c r="A4325">
        <v>4714748</v>
      </c>
    </row>
    <row r="4326" spans="1:2" hidden="1">
      <c r="A4326">
        <v>986438</v>
      </c>
    </row>
    <row r="4327" spans="1:2" hidden="1"/>
    <row r="4328" spans="1:2" hidden="1">
      <c r="A4328">
        <v>986438</v>
      </c>
    </row>
    <row r="4329" spans="1:2" ht="20">
      <c r="A4329">
        <v>4249514</v>
      </c>
      <c r="B4329" s="13" t="b">
        <f>IF(ISERROR(VLOOKUP(A4329,$C$2:$C$11, 1, FALSE)),FALSE,TRUE )</f>
        <v>0</v>
      </c>
    </row>
    <row r="4330" spans="1:2" hidden="1">
      <c r="A4330">
        <v>671238</v>
      </c>
    </row>
    <row r="4331" spans="1:2" hidden="1">
      <c r="A4331">
        <v>671238</v>
      </c>
    </row>
    <row r="4332" spans="1:2" ht="20">
      <c r="A4332">
        <v>14074511</v>
      </c>
      <c r="B4332" s="13" t="b">
        <f>IF(ISERROR(VLOOKUP(A4332,$C$2:$C$11, 1, FALSE)),FALSE,TRUE )</f>
        <v>0</v>
      </c>
    </row>
    <row r="4333" spans="1:2" hidden="1">
      <c r="A4333">
        <v>671238</v>
      </c>
    </row>
    <row r="4334" spans="1:2" hidden="1">
      <c r="A4334">
        <v>14074511</v>
      </c>
    </row>
    <row r="4335" spans="1:2" hidden="1">
      <c r="A4335">
        <v>671238</v>
      </c>
    </row>
    <row r="4336" spans="1:2" hidden="1">
      <c r="A4336">
        <v>14074511</v>
      </c>
    </row>
    <row r="4337" spans="1:2" hidden="1">
      <c r="A4337">
        <v>14074511</v>
      </c>
    </row>
    <row r="4338" spans="1:2" hidden="1">
      <c r="A4338">
        <v>671238</v>
      </c>
    </row>
    <row r="4339" spans="1:2" hidden="1">
      <c r="A4339">
        <v>7320889</v>
      </c>
    </row>
    <row r="4340" spans="1:2" hidden="1">
      <c r="A4340">
        <v>14074511</v>
      </c>
    </row>
    <row r="4341" spans="1:2" hidden="1">
      <c r="A4341">
        <v>14074511</v>
      </c>
    </row>
    <row r="4342" spans="1:2" hidden="1">
      <c r="A4342">
        <v>7320889</v>
      </c>
    </row>
    <row r="4343" spans="1:2" hidden="1">
      <c r="A4343">
        <v>170265</v>
      </c>
    </row>
    <row r="4344" spans="1:2" hidden="1">
      <c r="A4344">
        <v>14074511</v>
      </c>
    </row>
    <row r="4345" spans="1:2" hidden="1">
      <c r="A4345">
        <v>170265</v>
      </c>
    </row>
    <row r="4346" spans="1:2" hidden="1">
      <c r="A4346">
        <v>14074511</v>
      </c>
    </row>
    <row r="4347" spans="1:2" hidden="1">
      <c r="A4347">
        <v>170265</v>
      </c>
    </row>
    <row r="4348" spans="1:2" hidden="1">
      <c r="A4348">
        <v>671238</v>
      </c>
    </row>
    <row r="4349" spans="1:2" hidden="1">
      <c r="A4349">
        <v>3837</v>
      </c>
    </row>
    <row r="4350" spans="1:2" hidden="1">
      <c r="A4350">
        <v>170265</v>
      </c>
    </row>
    <row r="4351" spans="1:2" ht="20">
      <c r="A4351">
        <v>294523</v>
      </c>
      <c r="B4351" s="13" t="b">
        <f t="shared" ref="B4351:B4353" si="37">IF(ISERROR(VLOOKUP(A4351,$C$2:$C$11, 1, FALSE)),FALSE,TRUE )</f>
        <v>0</v>
      </c>
    </row>
    <row r="4352" spans="1:2" ht="20">
      <c r="A4352">
        <v>3921307</v>
      </c>
      <c r="B4352" s="13" t="b">
        <f t="shared" si="37"/>
        <v>0</v>
      </c>
    </row>
    <row r="4353" spans="1:2" ht="20">
      <c r="A4353">
        <v>17432448</v>
      </c>
      <c r="B4353" s="13" t="b">
        <f t="shared" si="37"/>
        <v>0</v>
      </c>
    </row>
    <row r="4354" spans="1:2" hidden="1">
      <c r="A4354">
        <v>17432448</v>
      </c>
    </row>
    <row r="4355" spans="1:2" hidden="1">
      <c r="A4355">
        <v>170265</v>
      </c>
    </row>
    <row r="4356" spans="1:2" ht="20">
      <c r="A4356">
        <v>2862200</v>
      </c>
      <c r="B4356" s="13" t="b">
        <f>IF(ISERROR(VLOOKUP(A4356,$C$2:$C$11, 1, FALSE)),FALSE,TRUE )</f>
        <v>0</v>
      </c>
    </row>
    <row r="4357" spans="1:2" hidden="1">
      <c r="A4357">
        <v>170265</v>
      </c>
    </row>
    <row r="4358" spans="1:2" hidden="1">
      <c r="A4358">
        <v>3921307</v>
      </c>
    </row>
    <row r="4359" spans="1:2" hidden="1">
      <c r="A4359">
        <v>170265</v>
      </c>
    </row>
    <row r="4360" spans="1:2" hidden="1">
      <c r="A4360">
        <v>3921307</v>
      </c>
    </row>
    <row r="4361" spans="1:2" hidden="1">
      <c r="A4361">
        <v>2862200</v>
      </c>
    </row>
    <row r="4362" spans="1:2" hidden="1">
      <c r="A4362">
        <v>170265</v>
      </c>
    </row>
    <row r="4363" spans="1:2" hidden="1">
      <c r="A4363">
        <v>17432448</v>
      </c>
    </row>
    <row r="4364" spans="1:2" hidden="1">
      <c r="A4364">
        <v>170265</v>
      </c>
    </row>
    <row r="4365" spans="1:2" hidden="1">
      <c r="A4365">
        <v>2862200</v>
      </c>
    </row>
    <row r="4366" spans="1:2" hidden="1">
      <c r="A4366">
        <v>170265</v>
      </c>
    </row>
    <row r="4367" spans="1:2" hidden="1">
      <c r="A4367">
        <v>2862200</v>
      </c>
    </row>
    <row r="4368" spans="1:2" hidden="1">
      <c r="A4368">
        <v>2862200</v>
      </c>
    </row>
    <row r="4369" spans="1:1" hidden="1">
      <c r="A4369">
        <v>4692272</v>
      </c>
    </row>
    <row r="4370" spans="1:1" hidden="1">
      <c r="A4370">
        <v>170265</v>
      </c>
    </row>
    <row r="4371" spans="1:1" hidden="1">
      <c r="A4371">
        <v>671238</v>
      </c>
    </row>
    <row r="4372" spans="1:1" hidden="1">
      <c r="A4372">
        <v>671238</v>
      </c>
    </row>
    <row r="4373" spans="1:1" hidden="1">
      <c r="A4373">
        <v>170265</v>
      </c>
    </row>
    <row r="4374" spans="1:1" hidden="1">
      <c r="A4374">
        <v>671238</v>
      </c>
    </row>
    <row r="4375" spans="1:1" hidden="1">
      <c r="A4375">
        <v>170265</v>
      </c>
    </row>
    <row r="4376" spans="1:1" hidden="1">
      <c r="A4376">
        <v>671238</v>
      </c>
    </row>
    <row r="4377" spans="1:1" hidden="1">
      <c r="A4377">
        <v>2862200</v>
      </c>
    </row>
    <row r="4378" spans="1:1" hidden="1">
      <c r="A4378">
        <v>5252362</v>
      </c>
    </row>
    <row r="4379" spans="1:1" hidden="1">
      <c r="A4379">
        <v>4692272</v>
      </c>
    </row>
    <row r="4380" spans="1:1" hidden="1">
      <c r="A4380">
        <v>5252362</v>
      </c>
    </row>
    <row r="4381" spans="1:1" hidden="1">
      <c r="A4381">
        <v>671238</v>
      </c>
    </row>
    <row r="4382" spans="1:1" hidden="1">
      <c r="A4382">
        <v>7320889</v>
      </c>
    </row>
    <row r="4383" spans="1:1" hidden="1">
      <c r="A4383">
        <v>671238</v>
      </c>
    </row>
    <row r="4384" spans="1:1" hidden="1">
      <c r="A4384">
        <v>11330577</v>
      </c>
    </row>
    <row r="4385" spans="1:2" hidden="1">
      <c r="A4385">
        <v>671238</v>
      </c>
    </row>
    <row r="4386" spans="1:2" hidden="1">
      <c r="A4386">
        <v>11330577</v>
      </c>
    </row>
    <row r="4387" spans="1:2" hidden="1">
      <c r="A4387">
        <v>2862200</v>
      </c>
    </row>
    <row r="4388" spans="1:2" ht="20">
      <c r="A4388">
        <v>3969735</v>
      </c>
      <c r="B4388" s="13" t="b">
        <f>IF(ISERROR(VLOOKUP(A4388,$C$2:$C$11, 1, FALSE)),FALSE,TRUE )</f>
        <v>0</v>
      </c>
    </row>
    <row r="4389" spans="1:2" hidden="1">
      <c r="A4389">
        <v>5252362</v>
      </c>
    </row>
    <row r="4390" spans="1:2" hidden="1">
      <c r="A4390">
        <v>671238</v>
      </c>
    </row>
    <row r="4391" spans="1:2" hidden="1">
      <c r="A4391">
        <v>17432448</v>
      </c>
    </row>
    <row r="4392" spans="1:2" hidden="1">
      <c r="A4392">
        <v>671238</v>
      </c>
    </row>
    <row r="4393" spans="1:2" hidden="1">
      <c r="A4393">
        <v>17432448</v>
      </c>
    </row>
    <row r="4394" spans="1:2" hidden="1">
      <c r="A4394">
        <v>671238</v>
      </c>
    </row>
    <row r="4395" spans="1:2" hidden="1">
      <c r="A4395">
        <v>17432448</v>
      </c>
    </row>
    <row r="4396" spans="1:2" hidden="1">
      <c r="A4396">
        <v>170265</v>
      </c>
    </row>
    <row r="4397" spans="1:2" hidden="1">
      <c r="A4397">
        <v>4692272</v>
      </c>
    </row>
    <row r="4398" spans="1:2" hidden="1">
      <c r="A4398">
        <v>986438</v>
      </c>
    </row>
    <row r="4399" spans="1:2" hidden="1">
      <c r="A4399">
        <v>986438</v>
      </c>
    </row>
    <row r="4400" spans="1:2" hidden="1">
      <c r="A4400">
        <v>5252362</v>
      </c>
    </row>
    <row r="4401" spans="1:1" hidden="1">
      <c r="A4401">
        <v>5252362</v>
      </c>
    </row>
    <row r="4402" spans="1:1" hidden="1">
      <c r="A4402">
        <v>5252362</v>
      </c>
    </row>
    <row r="4403" spans="1:1" hidden="1">
      <c r="A4403">
        <v>17432448</v>
      </c>
    </row>
    <row r="4404" spans="1:1" hidden="1">
      <c r="A4404">
        <v>17432448</v>
      </c>
    </row>
    <row r="4405" spans="1:1" hidden="1">
      <c r="A4405">
        <v>671238</v>
      </c>
    </row>
    <row r="4406" spans="1:1" hidden="1">
      <c r="A4406">
        <v>671238</v>
      </c>
    </row>
    <row r="4407" spans="1:1" hidden="1">
      <c r="A4407">
        <v>4692272</v>
      </c>
    </row>
    <row r="4408" spans="1:1" hidden="1">
      <c r="A4408">
        <v>170265</v>
      </c>
    </row>
    <row r="4409" spans="1:1" hidden="1">
      <c r="A4409">
        <v>986438</v>
      </c>
    </row>
    <row r="4410" spans="1:1" hidden="1">
      <c r="A4410">
        <v>3969735</v>
      </c>
    </row>
    <row r="4411" spans="1:1" hidden="1">
      <c r="A4411">
        <v>3921307</v>
      </c>
    </row>
    <row r="4412" spans="1:1" hidden="1">
      <c r="A4412">
        <v>3921307</v>
      </c>
    </row>
    <row r="4413" spans="1:1" hidden="1">
      <c r="A4413">
        <v>3921307</v>
      </c>
    </row>
    <row r="4414" spans="1:1" hidden="1">
      <c r="A4414">
        <v>13315406</v>
      </c>
    </row>
    <row r="4415" spans="1:1" hidden="1">
      <c r="A4415">
        <v>3921307</v>
      </c>
    </row>
    <row r="4416" spans="1:1" hidden="1">
      <c r="A4416">
        <v>13315406</v>
      </c>
    </row>
    <row r="4417" spans="1:2" ht="20">
      <c r="A4417">
        <v>10180699</v>
      </c>
      <c r="B4417" s="13" t="b">
        <f>IF(ISERROR(VLOOKUP(A4417,$C$2:$C$11, 1, FALSE)),FALSE,TRUE )</f>
        <v>0</v>
      </c>
    </row>
    <row r="4418" spans="1:2" hidden="1">
      <c r="A4418">
        <v>3921307</v>
      </c>
    </row>
    <row r="4419" spans="1:2" ht="20">
      <c r="A4419">
        <v>133391</v>
      </c>
      <c r="B4419" s="13" t="b">
        <f>IF(ISERROR(VLOOKUP(A4419,$C$2:$C$11, 1, FALSE)),FALSE,TRUE )</f>
        <v>0</v>
      </c>
    </row>
    <row r="4420" spans="1:2" hidden="1">
      <c r="A4420">
        <v>133391</v>
      </c>
    </row>
    <row r="4421" spans="1:2" hidden="1">
      <c r="A4421">
        <v>170265</v>
      </c>
    </row>
    <row r="4422" spans="1:2" ht="20">
      <c r="A4422">
        <v>1741198</v>
      </c>
      <c r="B4422" s="13" t="b">
        <f t="shared" ref="B4422:B4423" si="38">IF(ISERROR(VLOOKUP(A4422,$C$2:$C$11, 1, FALSE)),FALSE,TRUE )</f>
        <v>0</v>
      </c>
    </row>
    <row r="4423" spans="1:2" ht="20">
      <c r="A4423">
        <v>23507535</v>
      </c>
      <c r="B4423" s="13" t="b">
        <f t="shared" si="38"/>
        <v>0</v>
      </c>
    </row>
    <row r="4424" spans="1:2" hidden="1">
      <c r="A4424">
        <v>671238</v>
      </c>
    </row>
    <row r="4425" spans="1:2" hidden="1">
      <c r="A4425">
        <v>4692272</v>
      </c>
    </row>
    <row r="4426" spans="1:2" hidden="1">
      <c r="A4426">
        <v>133391</v>
      </c>
    </row>
    <row r="4427" spans="1:2" hidden="1">
      <c r="A4427">
        <v>23507535</v>
      </c>
    </row>
    <row r="4428" spans="1:2" hidden="1">
      <c r="A4428">
        <v>671238</v>
      </c>
    </row>
    <row r="4429" spans="1:2" hidden="1">
      <c r="A4429">
        <v>11330577</v>
      </c>
    </row>
    <row r="4430" spans="1:2" hidden="1">
      <c r="A4430">
        <v>23507535</v>
      </c>
    </row>
    <row r="4431" spans="1:2" hidden="1">
      <c r="A4431">
        <v>17432448</v>
      </c>
    </row>
    <row r="4432" spans="1:2" hidden="1">
      <c r="A4432">
        <v>170265</v>
      </c>
    </row>
    <row r="4433" spans="1:2" hidden="1">
      <c r="A4433">
        <v>17432448</v>
      </c>
    </row>
    <row r="4434" spans="1:2" ht="20">
      <c r="A4434">
        <v>5257205</v>
      </c>
      <c r="B4434" s="13" t="b">
        <f>IF(ISERROR(VLOOKUP(A4434,$C$2:$C$11, 1, FALSE)),FALSE,TRUE )</f>
        <v>0</v>
      </c>
    </row>
    <row r="4435" spans="1:2" hidden="1">
      <c r="A4435">
        <v>671238</v>
      </c>
    </row>
    <row r="4436" spans="1:2" hidden="1">
      <c r="A4436">
        <v>133391</v>
      </c>
    </row>
    <row r="4437" spans="1:2" hidden="1">
      <c r="A4437">
        <v>5252362</v>
      </c>
    </row>
    <row r="4438" spans="1:2" hidden="1">
      <c r="A4438">
        <v>133391</v>
      </c>
    </row>
    <row r="4439" spans="1:2" hidden="1"/>
    <row r="4440" spans="1:2" ht="20">
      <c r="A4440">
        <v>563460</v>
      </c>
      <c r="B4440" s="13" t="b">
        <f>IF(ISERROR(VLOOKUP(A4440,$C$2:$C$11, 1, FALSE)),FALSE,TRUE )</f>
        <v>0</v>
      </c>
    </row>
    <row r="4441" spans="1:2" hidden="1">
      <c r="A4441">
        <v>5252362</v>
      </c>
    </row>
    <row r="4442" spans="1:2" hidden="1">
      <c r="A4442">
        <v>563460</v>
      </c>
    </row>
    <row r="4443" spans="1:2" hidden="1">
      <c r="A4443">
        <v>4692272</v>
      </c>
    </row>
    <row r="4444" spans="1:2" hidden="1">
      <c r="A4444">
        <v>5252362</v>
      </c>
    </row>
    <row r="4445" spans="1:2" hidden="1">
      <c r="A4445">
        <v>7691552</v>
      </c>
    </row>
    <row r="4446" spans="1:2" hidden="1">
      <c r="A4446">
        <v>5252362</v>
      </c>
    </row>
    <row r="4447" spans="1:2" hidden="1">
      <c r="A4447">
        <v>170265</v>
      </c>
    </row>
    <row r="4448" spans="1:2" hidden="1">
      <c r="A4448">
        <v>563460</v>
      </c>
    </row>
    <row r="4449" spans="1:2" hidden="1">
      <c r="A4449">
        <v>563460</v>
      </c>
    </row>
    <row r="4450" spans="1:2" hidden="1">
      <c r="A4450">
        <v>671238</v>
      </c>
    </row>
    <row r="4451" spans="1:2" hidden="1">
      <c r="A4451">
        <v>671238</v>
      </c>
    </row>
    <row r="4452" spans="1:2" hidden="1">
      <c r="A4452">
        <v>671238</v>
      </c>
    </row>
    <row r="4453" spans="1:2" hidden="1">
      <c r="A4453">
        <v>812223</v>
      </c>
    </row>
    <row r="4454" spans="1:2" hidden="1">
      <c r="A4454">
        <v>671238</v>
      </c>
    </row>
    <row r="4455" spans="1:2" hidden="1">
      <c r="A4455">
        <v>986438</v>
      </c>
    </row>
    <row r="4456" spans="1:2" ht="20">
      <c r="A4456">
        <v>3037439</v>
      </c>
      <c r="B4456" s="13" t="b">
        <f>IF(ISERROR(VLOOKUP(A4456,$C$2:$C$11, 1, FALSE)),FALSE,TRUE )</f>
        <v>0</v>
      </c>
    </row>
    <row r="4457" spans="1:2" hidden="1">
      <c r="A4457">
        <v>30665</v>
      </c>
    </row>
    <row r="4458" spans="1:2" hidden="1">
      <c r="A4458">
        <v>327651</v>
      </c>
    </row>
    <row r="4459" spans="1:2" hidden="1">
      <c r="A4459">
        <v>5252362</v>
      </c>
    </row>
    <row r="4460" spans="1:2" hidden="1">
      <c r="A4460">
        <v>1051318</v>
      </c>
    </row>
    <row r="4461" spans="1:2" hidden="1">
      <c r="A4461">
        <v>812223</v>
      </c>
    </row>
    <row r="4462" spans="1:2" hidden="1">
      <c r="A4462">
        <v>170265</v>
      </c>
    </row>
    <row r="4463" spans="1:2" hidden="1">
      <c r="A4463">
        <v>109082</v>
      </c>
    </row>
    <row r="4464" spans="1:2" hidden="1">
      <c r="A4464">
        <v>5252362</v>
      </c>
    </row>
    <row r="4465" spans="1:1" hidden="1">
      <c r="A4465">
        <v>109082</v>
      </c>
    </row>
    <row r="4466" spans="1:1" hidden="1">
      <c r="A4466">
        <v>5252362</v>
      </c>
    </row>
    <row r="4467" spans="1:1" hidden="1">
      <c r="A4467">
        <v>170265</v>
      </c>
    </row>
    <row r="4468" spans="1:1" hidden="1">
      <c r="A4468">
        <v>944051</v>
      </c>
    </row>
    <row r="4469" spans="1:1" hidden="1">
      <c r="A4469">
        <v>5252362</v>
      </c>
    </row>
    <row r="4470" spans="1:1" hidden="1">
      <c r="A4470">
        <v>986438</v>
      </c>
    </row>
    <row r="4471" spans="1:1" hidden="1"/>
    <row r="4472" spans="1:1" hidden="1">
      <c r="A4472">
        <v>170265</v>
      </c>
    </row>
    <row r="4473" spans="1:1" hidden="1">
      <c r="A4473">
        <v>876431</v>
      </c>
    </row>
    <row r="4474" spans="1:1" hidden="1">
      <c r="A4474">
        <v>46296</v>
      </c>
    </row>
    <row r="4475" spans="1:1" hidden="1">
      <c r="A4475">
        <v>671238</v>
      </c>
    </row>
    <row r="4476" spans="1:1" hidden="1">
      <c r="A4476">
        <v>876431</v>
      </c>
    </row>
    <row r="4477" spans="1:1" hidden="1">
      <c r="A4477">
        <v>46296</v>
      </c>
    </row>
    <row r="4478" spans="1:1" hidden="1">
      <c r="A4478">
        <v>170265</v>
      </c>
    </row>
    <row r="4479" spans="1:1" hidden="1"/>
    <row r="4480" spans="1:1" hidden="1">
      <c r="A4480">
        <v>327651</v>
      </c>
    </row>
    <row r="4481" spans="1:2" ht="20">
      <c r="A4481">
        <v>1715809</v>
      </c>
      <c r="B4481" s="13" t="b">
        <f>IF(ISERROR(VLOOKUP(A4481,$C$2:$C$11, 1, FALSE)),FALSE,TRUE )</f>
        <v>0</v>
      </c>
    </row>
    <row r="4482" spans="1:2" hidden="1">
      <c r="A4482">
        <v>7320889</v>
      </c>
    </row>
    <row r="4483" spans="1:2" hidden="1">
      <c r="A4483">
        <v>1715809</v>
      </c>
    </row>
    <row r="4484" spans="1:2" hidden="1">
      <c r="A4484">
        <v>317113</v>
      </c>
    </row>
    <row r="4485" spans="1:2" hidden="1">
      <c r="A4485">
        <v>7320889</v>
      </c>
    </row>
    <row r="4486" spans="1:2" hidden="1">
      <c r="A4486">
        <v>170265</v>
      </c>
    </row>
    <row r="4487" spans="1:2" hidden="1">
      <c r="A4487">
        <v>38491</v>
      </c>
    </row>
    <row r="4488" spans="1:2" hidden="1"/>
    <row r="4489" spans="1:2" ht="20">
      <c r="A4489">
        <v>23750</v>
      </c>
      <c r="B4489" s="13" t="b">
        <f>IF(ISERROR(VLOOKUP(A4489,$C$2:$C$11, 1, FALSE)),FALSE,TRUE )</f>
        <v>0</v>
      </c>
    </row>
    <row r="4490" spans="1:2" hidden="1"/>
    <row r="4491" spans="1:2" hidden="1">
      <c r="A4491">
        <v>170265</v>
      </c>
    </row>
    <row r="4492" spans="1:2" ht="20">
      <c r="A4492">
        <v>406946</v>
      </c>
      <c r="B4492" s="13" t="b">
        <f>IF(ISERROR(VLOOKUP(A4492,$C$2:$C$11, 1, FALSE)),FALSE,TRUE )</f>
        <v>0</v>
      </c>
    </row>
    <row r="4493" spans="1:2" hidden="1">
      <c r="A4493">
        <v>46296</v>
      </c>
    </row>
    <row r="4494" spans="1:2" hidden="1">
      <c r="A4494">
        <v>986438</v>
      </c>
    </row>
    <row r="4495" spans="1:2" hidden="1">
      <c r="A4495">
        <v>170265</v>
      </c>
    </row>
    <row r="4496" spans="1:2" hidden="1">
      <c r="A4496">
        <v>986438</v>
      </c>
    </row>
    <row r="4497" spans="1:2" hidden="1">
      <c r="A4497">
        <v>327651</v>
      </c>
    </row>
    <row r="4498" spans="1:2" hidden="1">
      <c r="A4498">
        <v>4714748</v>
      </c>
    </row>
    <row r="4499" spans="1:2" hidden="1"/>
    <row r="4500" spans="1:2" hidden="1">
      <c r="A4500">
        <v>3585551</v>
      </c>
    </row>
    <row r="4501" spans="1:2" ht="20">
      <c r="A4501">
        <v>411675</v>
      </c>
      <c r="B4501" s="13" t="b">
        <f>IF(ISERROR(VLOOKUP(A4501,$C$2:$C$11, 1, FALSE)),FALSE,TRUE )</f>
        <v>0</v>
      </c>
    </row>
    <row r="4502" spans="1:2" hidden="1">
      <c r="A4502">
        <v>170265</v>
      </c>
    </row>
    <row r="4503" spans="1:2" hidden="1">
      <c r="A4503">
        <v>46296</v>
      </c>
    </row>
    <row r="4504" spans="1:2" hidden="1">
      <c r="A4504">
        <v>411675</v>
      </c>
    </row>
    <row r="4505" spans="1:2" hidden="1">
      <c r="A4505">
        <v>411675</v>
      </c>
    </row>
    <row r="4506" spans="1:2" hidden="1">
      <c r="A4506">
        <v>46296</v>
      </c>
    </row>
    <row r="4507" spans="1:2" hidden="1">
      <c r="A4507">
        <v>411675</v>
      </c>
    </row>
    <row r="4508" spans="1:2" hidden="1">
      <c r="A4508">
        <v>170265</v>
      </c>
    </row>
    <row r="4509" spans="1:2" hidden="1">
      <c r="A4509">
        <v>170265</v>
      </c>
    </row>
    <row r="4510" spans="1:2" hidden="1"/>
    <row r="4511" spans="1:2" hidden="1">
      <c r="A4511">
        <v>170265</v>
      </c>
    </row>
    <row r="4512" spans="1:2" hidden="1">
      <c r="A4512">
        <v>411675</v>
      </c>
    </row>
    <row r="4513" spans="1:1" hidden="1"/>
    <row r="4514" spans="1:1" hidden="1"/>
    <row r="4515" spans="1:1" hidden="1"/>
    <row r="4516" spans="1:1" hidden="1">
      <c r="A4516">
        <v>170265</v>
      </c>
    </row>
    <row r="4517" spans="1:1" hidden="1">
      <c r="A4517">
        <v>170265</v>
      </c>
    </row>
    <row r="4518" spans="1:1" hidden="1">
      <c r="A4518">
        <v>876431</v>
      </c>
    </row>
    <row r="4519" spans="1:1" hidden="1">
      <c r="A4519">
        <v>876431</v>
      </c>
    </row>
    <row r="4520" spans="1:1" hidden="1"/>
    <row r="4521" spans="1:1" hidden="1">
      <c r="A4521">
        <v>170265</v>
      </c>
    </row>
    <row r="4522" spans="1:1" hidden="1"/>
    <row r="4523" spans="1:1" hidden="1">
      <c r="A4523">
        <v>170265</v>
      </c>
    </row>
    <row r="4524" spans="1:1" hidden="1"/>
    <row r="4525" spans="1:1" hidden="1">
      <c r="A4525">
        <v>170265</v>
      </c>
    </row>
    <row r="4526" spans="1:1" hidden="1">
      <c r="A4526">
        <v>170265</v>
      </c>
    </row>
    <row r="4527" spans="1:1" hidden="1">
      <c r="A4527">
        <v>411675</v>
      </c>
    </row>
    <row r="4528" spans="1:1" hidden="1">
      <c r="A4528">
        <v>393259</v>
      </c>
    </row>
    <row r="4529" spans="1:2" hidden="1">
      <c r="A4529">
        <v>170265</v>
      </c>
    </row>
    <row r="4530" spans="1:2" ht="20">
      <c r="A4530">
        <v>107650</v>
      </c>
      <c r="B4530" s="13" t="b">
        <f>IF(ISERROR(VLOOKUP(A4530,$C$2:$C$11, 1, FALSE)),FALSE,TRUE )</f>
        <v>0</v>
      </c>
    </row>
    <row r="4531" spans="1:2" hidden="1">
      <c r="A4531">
        <v>13315406</v>
      </c>
    </row>
    <row r="4532" spans="1:2" ht="20">
      <c r="A4532">
        <v>22927334</v>
      </c>
      <c r="B4532" s="13" t="b">
        <f t="shared" ref="B4532:B4533" si="39">IF(ISERROR(VLOOKUP(A4532,$C$2:$C$11, 1, FALSE)),FALSE,TRUE )</f>
        <v>0</v>
      </c>
    </row>
    <row r="4533" spans="1:2" ht="20">
      <c r="A4533">
        <v>43209</v>
      </c>
      <c r="B4533" s="13" t="b">
        <f t="shared" si="39"/>
        <v>0</v>
      </c>
    </row>
    <row r="4534" spans="1:2" hidden="1">
      <c r="A4534">
        <v>22927334</v>
      </c>
    </row>
    <row r="4535" spans="1:2" hidden="1">
      <c r="A4535">
        <v>170265</v>
      </c>
    </row>
    <row r="4536" spans="1:2" hidden="1">
      <c r="A4536">
        <v>22927334</v>
      </c>
    </row>
    <row r="4537" spans="1:2" hidden="1">
      <c r="A4537">
        <v>115115</v>
      </c>
    </row>
    <row r="4538" spans="1:2" hidden="1">
      <c r="A4538">
        <v>170265</v>
      </c>
    </row>
    <row r="4539" spans="1:2" hidden="1"/>
    <row r="4540" spans="1:2" hidden="1">
      <c r="A4540">
        <v>170265</v>
      </c>
    </row>
    <row r="4541" spans="1:2" hidden="1">
      <c r="A4541">
        <v>170265</v>
      </c>
    </row>
    <row r="4542" spans="1:2" hidden="1">
      <c r="A4542">
        <v>986438</v>
      </c>
    </row>
    <row r="4543" spans="1:2" hidden="1">
      <c r="A4543">
        <v>170265</v>
      </c>
    </row>
    <row r="4544" spans="1:2" hidden="1">
      <c r="A4544">
        <v>4714748</v>
      </c>
    </row>
    <row r="4545" spans="1:2" hidden="1">
      <c r="A4545">
        <v>9203402</v>
      </c>
    </row>
    <row r="4546" spans="1:2" hidden="1">
      <c r="A4546">
        <v>170265</v>
      </c>
    </row>
    <row r="4547" spans="1:2" hidden="1">
      <c r="A4547">
        <v>986438</v>
      </c>
    </row>
    <row r="4548" spans="1:2" hidden="1">
      <c r="A4548">
        <v>170265</v>
      </c>
    </row>
    <row r="4549" spans="1:2" hidden="1">
      <c r="A4549">
        <v>986438</v>
      </c>
    </row>
    <row r="4550" spans="1:2" hidden="1">
      <c r="A4550">
        <v>9203402</v>
      </c>
    </row>
    <row r="4551" spans="1:2" hidden="1">
      <c r="A4551">
        <v>170265</v>
      </c>
    </row>
    <row r="4552" spans="1:2" hidden="1"/>
    <row r="4553" spans="1:2" hidden="1">
      <c r="A4553">
        <v>317113</v>
      </c>
    </row>
    <row r="4554" spans="1:2" hidden="1">
      <c r="A4554">
        <v>317113</v>
      </c>
    </row>
    <row r="4555" spans="1:2" hidden="1">
      <c r="A4555">
        <v>7320889</v>
      </c>
    </row>
    <row r="4556" spans="1:2" hidden="1">
      <c r="A4556">
        <v>317113</v>
      </c>
    </row>
    <row r="4557" spans="1:2" hidden="1">
      <c r="A4557">
        <v>170265</v>
      </c>
    </row>
    <row r="4558" spans="1:2" ht="20">
      <c r="A4558">
        <v>6284130</v>
      </c>
      <c r="B4558" s="13" t="b">
        <f>IF(ISERROR(VLOOKUP(A4558,$C$2:$C$11, 1, FALSE)),FALSE,TRUE )</f>
        <v>0</v>
      </c>
    </row>
    <row r="4559" spans="1:2" hidden="1">
      <c r="A4559">
        <v>13315406</v>
      </c>
    </row>
    <row r="4560" spans="1:2" hidden="1">
      <c r="A4560">
        <v>170265</v>
      </c>
    </row>
    <row r="4561" spans="1:2" hidden="1">
      <c r="A4561">
        <v>986438</v>
      </c>
    </row>
    <row r="4562" spans="1:2" hidden="1"/>
    <row r="4563" spans="1:2" hidden="1">
      <c r="A4563">
        <v>317113</v>
      </c>
    </row>
    <row r="4564" spans="1:2" hidden="1">
      <c r="A4564">
        <v>50891</v>
      </c>
    </row>
    <row r="4565" spans="1:2" hidden="1">
      <c r="A4565">
        <v>50891</v>
      </c>
    </row>
    <row r="4566" spans="1:2" hidden="1">
      <c r="A4566">
        <v>50891</v>
      </c>
    </row>
    <row r="4567" spans="1:2" hidden="1">
      <c r="A4567">
        <v>46296</v>
      </c>
    </row>
    <row r="4568" spans="1:2" hidden="1">
      <c r="A4568">
        <v>170265</v>
      </c>
    </row>
    <row r="4569" spans="1:2" hidden="1">
      <c r="A4569">
        <v>170265</v>
      </c>
    </row>
    <row r="4570" spans="1:2" hidden="1">
      <c r="A4570">
        <v>50891</v>
      </c>
    </row>
    <row r="4571" spans="1:2" hidden="1">
      <c r="A4571">
        <v>50891</v>
      </c>
    </row>
    <row r="4572" spans="1:2" hidden="1">
      <c r="A4572">
        <v>50891</v>
      </c>
    </row>
    <row r="4573" spans="1:2" ht="20">
      <c r="A4573">
        <v>2837557</v>
      </c>
      <c r="B4573" s="13" t="b">
        <f>IF(ISERROR(VLOOKUP(A4573,$C$2:$C$11, 1, FALSE)),FALSE,TRUE )</f>
        <v>0</v>
      </c>
    </row>
    <row r="4574" spans="1:2" hidden="1">
      <c r="A4574">
        <v>50891</v>
      </c>
    </row>
    <row r="4575" spans="1:2" hidden="1">
      <c r="A4575">
        <v>170265</v>
      </c>
    </row>
    <row r="4576" spans="1:2" hidden="1">
      <c r="A4576">
        <v>46296</v>
      </c>
    </row>
    <row r="4577" spans="1:2" hidden="1">
      <c r="A4577">
        <v>50891</v>
      </c>
    </row>
    <row r="4578" spans="1:2" hidden="1">
      <c r="A4578">
        <v>170265</v>
      </c>
    </row>
    <row r="4579" spans="1:2" hidden="1">
      <c r="A4579">
        <v>50891</v>
      </c>
    </row>
    <row r="4580" spans="1:2" hidden="1"/>
    <row r="4581" spans="1:2" hidden="1">
      <c r="A4581">
        <v>50891</v>
      </c>
    </row>
    <row r="4582" spans="1:2" hidden="1">
      <c r="A4582">
        <v>50891</v>
      </c>
    </row>
    <row r="4583" spans="1:2" ht="20">
      <c r="A4583">
        <v>6152180</v>
      </c>
      <c r="B4583" s="13" t="b">
        <f>IF(ISERROR(VLOOKUP(A4583,$C$2:$C$11, 1, FALSE)),FALSE,TRUE )</f>
        <v>0</v>
      </c>
    </row>
    <row r="4584" spans="1:2" hidden="1">
      <c r="A4584">
        <v>4692272</v>
      </c>
    </row>
    <row r="4585" spans="1:2" hidden="1">
      <c r="A4585">
        <v>6152180</v>
      </c>
    </row>
    <row r="4586" spans="1:2" hidden="1">
      <c r="A4586">
        <v>170265</v>
      </c>
    </row>
    <row r="4587" spans="1:2" hidden="1">
      <c r="A4587">
        <v>6494706</v>
      </c>
    </row>
    <row r="4588" spans="1:2" hidden="1">
      <c r="A4588">
        <v>50891</v>
      </c>
    </row>
    <row r="4589" spans="1:2" hidden="1">
      <c r="A4589">
        <v>6152180</v>
      </c>
    </row>
    <row r="4590" spans="1:2" hidden="1">
      <c r="A4590">
        <v>2939046</v>
      </c>
    </row>
    <row r="4591" spans="1:2" hidden="1">
      <c r="A4591">
        <v>658047</v>
      </c>
    </row>
    <row r="4592" spans="1:2" hidden="1">
      <c r="A4592">
        <v>658047</v>
      </c>
    </row>
    <row r="4593" spans="1:1" hidden="1">
      <c r="A4593">
        <v>50891</v>
      </c>
    </row>
    <row r="4594" spans="1:1" hidden="1">
      <c r="A4594">
        <v>658047</v>
      </c>
    </row>
    <row r="4595" spans="1:1" hidden="1">
      <c r="A4595">
        <v>50891</v>
      </c>
    </row>
    <row r="4596" spans="1:1" hidden="1">
      <c r="A4596">
        <v>170265</v>
      </c>
    </row>
    <row r="4597" spans="1:1" hidden="1">
      <c r="A4597">
        <v>170265</v>
      </c>
    </row>
    <row r="4598" spans="1:1" hidden="1">
      <c r="A4598">
        <v>50891</v>
      </c>
    </row>
    <row r="4599" spans="1:1" hidden="1">
      <c r="A4599">
        <v>170265</v>
      </c>
    </row>
    <row r="4600" spans="1:1" hidden="1">
      <c r="A4600">
        <v>170265</v>
      </c>
    </row>
    <row r="4601" spans="1:1" hidden="1">
      <c r="A4601">
        <v>50891</v>
      </c>
    </row>
    <row r="4602" spans="1:1" hidden="1">
      <c r="A4602">
        <v>50891</v>
      </c>
    </row>
    <row r="4603" spans="1:1" hidden="1">
      <c r="A4603">
        <v>170265</v>
      </c>
    </row>
    <row r="4604" spans="1:1" hidden="1">
      <c r="A4604">
        <v>7691552</v>
      </c>
    </row>
    <row r="4605" spans="1:1" hidden="1">
      <c r="A4605">
        <v>2939046</v>
      </c>
    </row>
    <row r="4606" spans="1:1" hidden="1">
      <c r="A4606">
        <v>50891</v>
      </c>
    </row>
    <row r="4607" spans="1:1" hidden="1">
      <c r="A4607">
        <v>2939046</v>
      </c>
    </row>
    <row r="4608" spans="1:1" hidden="1">
      <c r="A4608">
        <v>50891</v>
      </c>
    </row>
    <row r="4609" spans="1:2" hidden="1">
      <c r="A4609">
        <v>50891</v>
      </c>
    </row>
    <row r="4610" spans="1:2" hidden="1">
      <c r="A4610">
        <v>50891</v>
      </c>
    </row>
    <row r="4611" spans="1:2" hidden="1">
      <c r="A4611">
        <v>658047</v>
      </c>
    </row>
    <row r="4612" spans="1:2" hidden="1">
      <c r="A4612">
        <v>50891</v>
      </c>
    </row>
    <row r="4613" spans="1:2" ht="20">
      <c r="A4613">
        <v>2304883</v>
      </c>
      <c r="B4613" s="13" t="b">
        <f>IF(ISERROR(VLOOKUP(A4613,$C$2:$C$11, 1, FALSE)),FALSE,TRUE )</f>
        <v>0</v>
      </c>
    </row>
    <row r="4614" spans="1:2" hidden="1">
      <c r="A4614">
        <v>2939046</v>
      </c>
    </row>
    <row r="4615" spans="1:2" hidden="1">
      <c r="A4615">
        <v>50891</v>
      </c>
    </row>
    <row r="4616" spans="1:2" hidden="1">
      <c r="A4616">
        <v>50891</v>
      </c>
    </row>
    <row r="4617" spans="1:2" hidden="1">
      <c r="A4617">
        <v>170265</v>
      </c>
    </row>
    <row r="4618" spans="1:2" hidden="1">
      <c r="A4618">
        <v>50891</v>
      </c>
    </row>
    <row r="4619" spans="1:2" hidden="1">
      <c r="A4619">
        <v>658047</v>
      </c>
    </row>
    <row r="4620" spans="1:2" hidden="1">
      <c r="A4620">
        <v>170265</v>
      </c>
    </row>
    <row r="4621" spans="1:2" hidden="1">
      <c r="A4621">
        <v>170265</v>
      </c>
    </row>
    <row r="4622" spans="1:2" hidden="1">
      <c r="A4622">
        <v>50891</v>
      </c>
    </row>
    <row r="4623" spans="1:2" hidden="1">
      <c r="A4623">
        <v>50891</v>
      </c>
    </row>
    <row r="4624" spans="1:2" hidden="1">
      <c r="A4624">
        <v>6152180</v>
      </c>
    </row>
    <row r="4625" spans="1:2" hidden="1">
      <c r="A4625">
        <v>2939046</v>
      </c>
    </row>
    <row r="4626" spans="1:2" hidden="1">
      <c r="A4626">
        <v>50891</v>
      </c>
    </row>
    <row r="4627" spans="1:2" hidden="1">
      <c r="A4627">
        <v>50891</v>
      </c>
    </row>
    <row r="4628" spans="1:2" hidden="1">
      <c r="A4628">
        <v>2939046</v>
      </c>
    </row>
    <row r="4629" spans="1:2" ht="20">
      <c r="A4629">
        <v>16245180</v>
      </c>
      <c r="B4629" s="13" t="b">
        <f>IF(ISERROR(VLOOKUP(A4629,$C$2:$C$11, 1, FALSE)),FALSE,TRUE )</f>
        <v>0</v>
      </c>
    </row>
    <row r="4630" spans="1:2" hidden="1">
      <c r="A4630">
        <v>50891</v>
      </c>
    </row>
    <row r="4631" spans="1:2" hidden="1">
      <c r="A4631">
        <v>50891</v>
      </c>
    </row>
    <row r="4632" spans="1:2" hidden="1">
      <c r="A4632">
        <v>50891</v>
      </c>
    </row>
    <row r="4633" spans="1:2" hidden="1">
      <c r="A4633">
        <v>50891</v>
      </c>
    </row>
    <row r="4634" spans="1:2" hidden="1">
      <c r="A4634">
        <v>658047</v>
      </c>
    </row>
    <row r="4635" spans="1:2" ht="20">
      <c r="A4635">
        <v>741569</v>
      </c>
      <c r="B4635" s="13" t="b">
        <f>IF(ISERROR(VLOOKUP(A4635,$C$2:$C$11, 1, FALSE)),FALSE,TRUE )</f>
        <v>0</v>
      </c>
    </row>
    <row r="4636" spans="1:2" hidden="1">
      <c r="A4636">
        <v>50891</v>
      </c>
    </row>
    <row r="4637" spans="1:2" hidden="1">
      <c r="A4637">
        <v>50891</v>
      </c>
    </row>
    <row r="4638" spans="1:2" hidden="1">
      <c r="A4638">
        <v>170265</v>
      </c>
    </row>
    <row r="4639" spans="1:2" hidden="1">
      <c r="A4639">
        <v>50891</v>
      </c>
    </row>
    <row r="4640" spans="1:2" hidden="1">
      <c r="A4640">
        <v>50891</v>
      </c>
    </row>
    <row r="4641" spans="1:2" hidden="1">
      <c r="A4641">
        <v>658047</v>
      </c>
    </row>
    <row r="4642" spans="1:2" hidden="1">
      <c r="A4642">
        <v>50891</v>
      </c>
    </row>
    <row r="4643" spans="1:2" hidden="1">
      <c r="A4643">
        <v>170265</v>
      </c>
    </row>
    <row r="4644" spans="1:2" hidden="1">
      <c r="A4644">
        <v>170265</v>
      </c>
    </row>
    <row r="4645" spans="1:2" ht="20">
      <c r="A4645">
        <v>22338310</v>
      </c>
      <c r="B4645" s="13" t="b">
        <f>IF(ISERROR(VLOOKUP(A4645,$C$2:$C$11, 1, FALSE)),FALSE,TRUE )</f>
        <v>0</v>
      </c>
    </row>
    <row r="4646" spans="1:2" hidden="1">
      <c r="A4646">
        <v>170265</v>
      </c>
    </row>
    <row r="4647" spans="1:2" hidden="1">
      <c r="A4647">
        <v>22338310</v>
      </c>
    </row>
    <row r="4648" spans="1:2" ht="20">
      <c r="A4648">
        <v>2915400</v>
      </c>
      <c r="B4648" s="13" t="b">
        <f t="shared" ref="B4648:B4649" si="40">IF(ISERROR(VLOOKUP(A4648,$C$2:$C$11, 1, FALSE)),FALSE,TRUE )</f>
        <v>0</v>
      </c>
    </row>
    <row r="4649" spans="1:2" ht="20">
      <c r="A4649">
        <v>3883684</v>
      </c>
      <c r="B4649" s="13" t="b">
        <f t="shared" si="40"/>
        <v>0</v>
      </c>
    </row>
    <row r="4650" spans="1:2" hidden="1">
      <c r="A4650">
        <v>50891</v>
      </c>
    </row>
    <row r="4651" spans="1:2" hidden="1">
      <c r="A4651">
        <v>986438</v>
      </c>
    </row>
    <row r="4652" spans="1:2" hidden="1">
      <c r="A4652">
        <v>2915400</v>
      </c>
    </row>
    <row r="4653" spans="1:2" hidden="1">
      <c r="A4653">
        <v>658047</v>
      </c>
    </row>
    <row r="4654" spans="1:2" hidden="1">
      <c r="A4654">
        <v>50891</v>
      </c>
    </row>
    <row r="4655" spans="1:2" hidden="1">
      <c r="A4655">
        <v>4692272</v>
      </c>
    </row>
    <row r="4656" spans="1:2" hidden="1">
      <c r="A4656">
        <v>3696477</v>
      </c>
    </row>
    <row r="4657" spans="1:2" hidden="1">
      <c r="A4657">
        <v>658047</v>
      </c>
    </row>
    <row r="4658" spans="1:2" hidden="1">
      <c r="A4658">
        <v>3696477</v>
      </c>
    </row>
    <row r="4659" spans="1:2" hidden="1">
      <c r="A4659">
        <v>658047</v>
      </c>
    </row>
    <row r="4660" spans="1:2" hidden="1">
      <c r="A4660">
        <v>3696477</v>
      </c>
    </row>
    <row r="4661" spans="1:2" ht="20">
      <c r="A4661">
        <v>25904847</v>
      </c>
      <c r="B4661" s="13" t="b">
        <f>IF(ISERROR(VLOOKUP(A4661,$C$2:$C$11, 1, FALSE)),FALSE,TRUE )</f>
        <v>0</v>
      </c>
    </row>
    <row r="4662" spans="1:2" hidden="1">
      <c r="A4662">
        <v>658047</v>
      </c>
    </row>
    <row r="4663" spans="1:2" hidden="1">
      <c r="A4663">
        <v>25904847</v>
      </c>
    </row>
    <row r="4664" spans="1:2" hidden="1">
      <c r="A4664">
        <v>50891</v>
      </c>
    </row>
    <row r="4665" spans="1:2" hidden="1">
      <c r="A4665">
        <v>13315406</v>
      </c>
    </row>
    <row r="4666" spans="1:2" hidden="1">
      <c r="A4666">
        <v>170265</v>
      </c>
    </row>
    <row r="4667" spans="1:2" hidden="1">
      <c r="A4667">
        <v>50891</v>
      </c>
    </row>
    <row r="4668" spans="1:2" hidden="1">
      <c r="A4668">
        <v>658047</v>
      </c>
    </row>
    <row r="4669" spans="1:2" hidden="1">
      <c r="A4669">
        <v>50891</v>
      </c>
    </row>
    <row r="4670" spans="1:2" hidden="1">
      <c r="A4670">
        <v>50891</v>
      </c>
    </row>
    <row r="4671" spans="1:2" hidden="1">
      <c r="A4671">
        <v>658047</v>
      </c>
    </row>
    <row r="4672" spans="1:2" hidden="1">
      <c r="A4672">
        <v>50891</v>
      </c>
    </row>
    <row r="4673" spans="1:2" ht="20">
      <c r="A4673">
        <v>10081260</v>
      </c>
      <c r="B4673" s="13" t="b">
        <f>IF(ISERROR(VLOOKUP(A4673,$C$2:$C$11, 1, FALSE)),FALSE,TRUE )</f>
        <v>0</v>
      </c>
    </row>
    <row r="4674" spans="1:2" hidden="1">
      <c r="A4674">
        <v>658047</v>
      </c>
    </row>
    <row r="4675" spans="1:2" ht="20">
      <c r="A4675">
        <v>1151152</v>
      </c>
      <c r="B4675" s="13" t="b">
        <f>IF(ISERROR(VLOOKUP(A4675,$C$2:$C$11, 1, FALSE)),FALSE,TRUE )</f>
        <v>0</v>
      </c>
    </row>
    <row r="4676" spans="1:2" hidden="1">
      <c r="A4676">
        <v>658047</v>
      </c>
    </row>
    <row r="4677" spans="1:2" hidden="1">
      <c r="A4677">
        <v>1151152</v>
      </c>
    </row>
    <row r="4678" spans="1:2" hidden="1">
      <c r="A4678">
        <v>10081260</v>
      </c>
    </row>
    <row r="4679" spans="1:2" hidden="1"/>
    <row r="4680" spans="1:2" hidden="1">
      <c r="A4680">
        <v>317113</v>
      </c>
    </row>
    <row r="4681" spans="1:2" hidden="1">
      <c r="A4681">
        <v>170265</v>
      </c>
    </row>
    <row r="4682" spans="1:2" hidden="1"/>
    <row r="4683" spans="1:2" hidden="1">
      <c r="A4683">
        <v>46296</v>
      </c>
    </row>
    <row r="4684" spans="1:2" hidden="1">
      <c r="A4684">
        <v>170265</v>
      </c>
    </row>
    <row r="4685" spans="1:2" hidden="1">
      <c r="A4685">
        <v>77741</v>
      </c>
    </row>
    <row r="4686" spans="1:2" hidden="1">
      <c r="A4686">
        <v>170265</v>
      </c>
    </row>
    <row r="4687" spans="1:2" hidden="1"/>
    <row r="4688" spans="1:2" hidden="1">
      <c r="A4688">
        <v>170265</v>
      </c>
    </row>
    <row r="4689" spans="1:2" hidden="1">
      <c r="A4689">
        <v>6901294</v>
      </c>
    </row>
    <row r="4690" spans="1:2" hidden="1">
      <c r="A4690">
        <v>50891</v>
      </c>
    </row>
    <row r="4691" spans="1:2" ht="20">
      <c r="A4691">
        <v>10561816</v>
      </c>
      <c r="B4691" s="13" t="b">
        <f>IF(ISERROR(VLOOKUP(A4691,$C$2:$C$11, 1, FALSE)),FALSE,TRUE )</f>
        <v>0</v>
      </c>
    </row>
    <row r="4692" spans="1:2" hidden="1">
      <c r="A4692">
        <v>317113</v>
      </c>
    </row>
    <row r="4693" spans="1:2" hidden="1">
      <c r="A4693">
        <v>671238</v>
      </c>
    </row>
    <row r="4694" spans="1:2" hidden="1">
      <c r="A4694">
        <v>13315406</v>
      </c>
    </row>
    <row r="4695" spans="1:2" hidden="1">
      <c r="A4695">
        <v>77741</v>
      </c>
    </row>
    <row r="4696" spans="1:2" hidden="1">
      <c r="A4696">
        <v>6901294</v>
      </c>
    </row>
    <row r="4697" spans="1:2" hidden="1">
      <c r="A4697">
        <v>170265</v>
      </c>
    </row>
    <row r="4698" spans="1:2" hidden="1">
      <c r="A4698">
        <v>6901294</v>
      </c>
    </row>
    <row r="4699" spans="1:2" hidden="1">
      <c r="A4699">
        <v>986438</v>
      </c>
    </row>
    <row r="4700" spans="1:2" hidden="1">
      <c r="A4700">
        <v>986438</v>
      </c>
    </row>
    <row r="4701" spans="1:2" hidden="1">
      <c r="A4701">
        <v>536250</v>
      </c>
    </row>
    <row r="4702" spans="1:2" hidden="1"/>
    <row r="4703" spans="1:2" hidden="1"/>
    <row r="4704" spans="1:2" hidden="1">
      <c r="A4704">
        <v>170265</v>
      </c>
    </row>
    <row r="4705" spans="1:2" hidden="1">
      <c r="A4705">
        <v>170265</v>
      </c>
    </row>
    <row r="4706" spans="1:2" ht="20">
      <c r="A4706">
        <v>986504</v>
      </c>
      <c r="B4706" s="13" t="b">
        <f>IF(ISERROR(VLOOKUP(A4706,$C$2:$C$11, 1, FALSE)),FALSE,TRUE )</f>
        <v>0</v>
      </c>
    </row>
    <row r="4707" spans="1:2" hidden="1"/>
    <row r="4708" spans="1:2" hidden="1">
      <c r="A4708">
        <v>170265</v>
      </c>
    </row>
    <row r="4709" spans="1:2" hidden="1">
      <c r="A4709">
        <v>6901294</v>
      </c>
    </row>
    <row r="4710" spans="1:2" hidden="1">
      <c r="A4710">
        <v>6901294</v>
      </c>
    </row>
    <row r="4711" spans="1:2" hidden="1">
      <c r="A4711">
        <v>170265</v>
      </c>
    </row>
    <row r="4712" spans="1:2" hidden="1">
      <c r="A4712">
        <v>46296</v>
      </c>
    </row>
    <row r="4713" spans="1:2" hidden="1"/>
    <row r="4714" spans="1:2" hidden="1">
      <c r="A4714">
        <v>50891</v>
      </c>
    </row>
    <row r="4715" spans="1:2" hidden="1"/>
    <row r="4716" spans="1:2" hidden="1"/>
    <row r="4717" spans="1:2" hidden="1">
      <c r="A4717">
        <v>170265</v>
      </c>
    </row>
    <row r="4718" spans="1:2" hidden="1"/>
    <row r="4719" spans="1:2" hidden="1">
      <c r="A4719">
        <v>170265</v>
      </c>
    </row>
    <row r="4720" spans="1:2" hidden="1">
      <c r="A4720">
        <v>170265</v>
      </c>
    </row>
    <row r="4721" spans="1:2" hidden="1">
      <c r="A4721">
        <v>170265</v>
      </c>
    </row>
    <row r="4722" spans="1:2" hidden="1">
      <c r="A4722">
        <v>170265</v>
      </c>
    </row>
    <row r="4723" spans="1:2" hidden="1">
      <c r="A4723">
        <v>170265</v>
      </c>
    </row>
    <row r="4724" spans="1:2" hidden="1"/>
    <row r="4725" spans="1:2" ht="20">
      <c r="A4725">
        <v>693738</v>
      </c>
      <c r="B4725" s="13" t="b">
        <f>IF(ISERROR(VLOOKUP(A4725,$C$2:$C$11, 1, FALSE)),FALSE,TRUE )</f>
        <v>0</v>
      </c>
    </row>
    <row r="4726" spans="1:2" hidden="1">
      <c r="A4726">
        <v>170265</v>
      </c>
    </row>
    <row r="4727" spans="1:2" hidden="1">
      <c r="A4727">
        <v>170265</v>
      </c>
    </row>
    <row r="4728" spans="1:2" hidden="1">
      <c r="A4728">
        <v>3696477</v>
      </c>
    </row>
    <row r="4729" spans="1:2" hidden="1">
      <c r="A4729">
        <v>671238</v>
      </c>
    </row>
    <row r="4730" spans="1:2" hidden="1">
      <c r="A4730">
        <v>693738</v>
      </c>
    </row>
    <row r="4731" spans="1:2" hidden="1">
      <c r="A4731">
        <v>3696477</v>
      </c>
    </row>
    <row r="4732" spans="1:2" hidden="1">
      <c r="A4732">
        <v>170265</v>
      </c>
    </row>
    <row r="4733" spans="1:2" hidden="1"/>
    <row r="4734" spans="1:2" hidden="1">
      <c r="A4734">
        <v>170265</v>
      </c>
    </row>
    <row r="4735" spans="1:2" hidden="1">
      <c r="A4735">
        <v>170265</v>
      </c>
    </row>
    <row r="4736" spans="1:2" hidden="1">
      <c r="A4736">
        <v>170265</v>
      </c>
    </row>
    <row r="4737" spans="1:1" hidden="1">
      <c r="A4737">
        <v>170265</v>
      </c>
    </row>
    <row r="4738" spans="1:1" hidden="1">
      <c r="A4738">
        <v>170265</v>
      </c>
    </row>
    <row r="4739" spans="1:1" hidden="1">
      <c r="A4739">
        <v>170265</v>
      </c>
    </row>
    <row r="4740" spans="1:1" hidden="1">
      <c r="A4740">
        <v>170265</v>
      </c>
    </row>
    <row r="4741" spans="1:1" hidden="1"/>
    <row r="4742" spans="1:1" hidden="1">
      <c r="A4742">
        <v>170265</v>
      </c>
    </row>
    <row r="4743" spans="1:1" hidden="1">
      <c r="A4743">
        <v>170265</v>
      </c>
    </row>
    <row r="4744" spans="1:1" hidden="1"/>
    <row r="4745" spans="1:1" hidden="1">
      <c r="A4745">
        <v>3501033</v>
      </c>
    </row>
    <row r="4746" spans="1:1" hidden="1">
      <c r="A4746">
        <v>15152148</v>
      </c>
    </row>
    <row r="4747" spans="1:1" hidden="1">
      <c r="A4747">
        <v>4692272</v>
      </c>
    </row>
    <row r="4748" spans="1:1" hidden="1">
      <c r="A4748">
        <v>4714748</v>
      </c>
    </row>
    <row r="4749" spans="1:1" hidden="1">
      <c r="A4749">
        <v>671238</v>
      </c>
    </row>
    <row r="4750" spans="1:1" hidden="1"/>
    <row r="4751" spans="1:1" hidden="1"/>
    <row r="4752" spans="1:1" hidden="1">
      <c r="A4752">
        <v>170265</v>
      </c>
    </row>
    <row r="4753" spans="1:1" hidden="1">
      <c r="A4753">
        <v>170265</v>
      </c>
    </row>
    <row r="4754" spans="1:1" hidden="1">
      <c r="A4754">
        <v>170265</v>
      </c>
    </row>
    <row r="4755" spans="1:1" hidden="1"/>
    <row r="4756" spans="1:1" hidden="1">
      <c r="A4756">
        <v>876431</v>
      </c>
    </row>
    <row r="4757" spans="1:1" hidden="1">
      <c r="A4757">
        <v>876431</v>
      </c>
    </row>
    <row r="4758" spans="1:1" hidden="1">
      <c r="A4758">
        <v>108611</v>
      </c>
    </row>
    <row r="4759" spans="1:1" hidden="1">
      <c r="A4759">
        <v>876431</v>
      </c>
    </row>
    <row r="4760" spans="1:1" hidden="1">
      <c r="A4760">
        <v>317113</v>
      </c>
    </row>
    <row r="4761" spans="1:1" hidden="1">
      <c r="A4761">
        <v>876431</v>
      </c>
    </row>
    <row r="4762" spans="1:1" hidden="1">
      <c r="A4762">
        <v>876431</v>
      </c>
    </row>
    <row r="4763" spans="1:1" hidden="1">
      <c r="A4763">
        <v>317113</v>
      </c>
    </row>
    <row r="4764" spans="1:1" hidden="1">
      <c r="A4764">
        <v>876431</v>
      </c>
    </row>
    <row r="4765" spans="1:1" hidden="1">
      <c r="A4765">
        <v>671238</v>
      </c>
    </row>
    <row r="4766" spans="1:1" hidden="1">
      <c r="A4766">
        <v>671238</v>
      </c>
    </row>
    <row r="4767" spans="1:1" hidden="1">
      <c r="A4767">
        <v>671238</v>
      </c>
    </row>
    <row r="4768" spans="1:1" hidden="1">
      <c r="A4768">
        <v>876431</v>
      </c>
    </row>
    <row r="4769" spans="1:1" hidden="1">
      <c r="A4769">
        <v>671238</v>
      </c>
    </row>
    <row r="4770" spans="1:1" hidden="1">
      <c r="A4770">
        <v>170265</v>
      </c>
    </row>
    <row r="4771" spans="1:1" hidden="1">
      <c r="A4771">
        <v>876431</v>
      </c>
    </row>
    <row r="4772" spans="1:1" hidden="1">
      <c r="A4772">
        <v>876431</v>
      </c>
    </row>
    <row r="4773" spans="1:1" hidden="1">
      <c r="A4773">
        <v>876431</v>
      </c>
    </row>
    <row r="4774" spans="1:1" hidden="1"/>
    <row r="4775" spans="1:1" hidden="1"/>
    <row r="4776" spans="1:1" hidden="1">
      <c r="A4776">
        <v>170265</v>
      </c>
    </row>
    <row r="4777" spans="1:1" hidden="1">
      <c r="A4777">
        <v>170265</v>
      </c>
    </row>
    <row r="4778" spans="1:1" hidden="1">
      <c r="A4778">
        <v>170265</v>
      </c>
    </row>
    <row r="4779" spans="1:1" hidden="1">
      <c r="A4779">
        <v>170265</v>
      </c>
    </row>
    <row r="4780" spans="1:1" hidden="1">
      <c r="A4780">
        <v>671238</v>
      </c>
    </row>
    <row r="4781" spans="1:1" hidden="1">
      <c r="A4781">
        <v>170265</v>
      </c>
    </row>
    <row r="4782" spans="1:1" hidden="1"/>
    <row r="4783" spans="1:1" hidden="1">
      <c r="A4783">
        <v>170265</v>
      </c>
    </row>
    <row r="4784" spans="1:1" hidden="1">
      <c r="A4784">
        <v>1651447</v>
      </c>
    </row>
    <row r="4785" spans="1:1" hidden="1">
      <c r="A4785">
        <v>1651447</v>
      </c>
    </row>
    <row r="4786" spans="1:1" hidden="1"/>
    <row r="4787" spans="1:1" hidden="1"/>
    <row r="4788" spans="1:1" hidden="1">
      <c r="A4788">
        <v>77741</v>
      </c>
    </row>
    <row r="4789" spans="1:1" hidden="1">
      <c r="A4789">
        <v>170265</v>
      </c>
    </row>
    <row r="4790" spans="1:1" hidden="1">
      <c r="A4790">
        <v>6428741</v>
      </c>
    </row>
    <row r="4791" spans="1:1" hidden="1">
      <c r="A4791">
        <v>170265</v>
      </c>
    </row>
    <row r="4792" spans="1:1" hidden="1">
      <c r="A4792">
        <v>170265</v>
      </c>
    </row>
    <row r="4793" spans="1:1" hidden="1">
      <c r="A4793">
        <v>327651</v>
      </c>
    </row>
    <row r="4794" spans="1:1" hidden="1"/>
    <row r="4795" spans="1:1" hidden="1"/>
    <row r="4796" spans="1:1" hidden="1">
      <c r="A4796">
        <v>170265</v>
      </c>
    </row>
    <row r="4797" spans="1:1" hidden="1">
      <c r="A4797">
        <v>876431</v>
      </c>
    </row>
    <row r="4798" spans="1:1" hidden="1">
      <c r="A4798">
        <v>170265</v>
      </c>
    </row>
    <row r="4799" spans="1:1" hidden="1">
      <c r="A4799">
        <v>170265</v>
      </c>
    </row>
    <row r="4800" spans="1:1" hidden="1"/>
    <row r="4801" spans="1:1" hidden="1">
      <c r="A4801">
        <v>170265</v>
      </c>
    </row>
    <row r="4802" spans="1:1" hidden="1">
      <c r="A4802">
        <v>46296</v>
      </c>
    </row>
    <row r="4803" spans="1:1" hidden="1">
      <c r="A4803">
        <v>170265</v>
      </c>
    </row>
    <row r="4804" spans="1:1" hidden="1">
      <c r="A4804">
        <v>170265</v>
      </c>
    </row>
    <row r="4805" spans="1:1" hidden="1">
      <c r="A4805">
        <v>77741</v>
      </c>
    </row>
    <row r="4806" spans="1:1" hidden="1">
      <c r="A4806">
        <v>170265</v>
      </c>
    </row>
    <row r="4807" spans="1:1" hidden="1">
      <c r="A4807">
        <v>46296</v>
      </c>
    </row>
    <row r="4808" spans="1:1" hidden="1">
      <c r="A4808">
        <v>170265</v>
      </c>
    </row>
    <row r="4809" spans="1:1" hidden="1">
      <c r="A4809">
        <v>170265</v>
      </c>
    </row>
    <row r="4810" spans="1:1" hidden="1">
      <c r="A4810">
        <v>170265</v>
      </c>
    </row>
    <row r="4811" spans="1:1" hidden="1">
      <c r="A4811">
        <v>46296</v>
      </c>
    </row>
    <row r="4812" spans="1:1" hidden="1">
      <c r="A4812">
        <v>46296</v>
      </c>
    </row>
    <row r="4813" spans="1:1" hidden="1">
      <c r="A4813">
        <v>170265</v>
      </c>
    </row>
    <row r="4814" spans="1:1" hidden="1">
      <c r="A4814">
        <v>170265</v>
      </c>
    </row>
    <row r="4815" spans="1:1" hidden="1">
      <c r="A4815">
        <v>170265</v>
      </c>
    </row>
    <row r="4816" spans="1:1" hidden="1">
      <c r="A4816">
        <v>170265</v>
      </c>
    </row>
    <row r="4817" spans="1:1" hidden="1">
      <c r="A4817">
        <v>46296</v>
      </c>
    </row>
    <row r="4818" spans="1:1" hidden="1">
      <c r="A4818">
        <v>170265</v>
      </c>
    </row>
    <row r="4819" spans="1:1" hidden="1"/>
    <row r="4820" spans="1:1" hidden="1">
      <c r="A4820">
        <v>327651</v>
      </c>
    </row>
    <row r="4821" spans="1:1" hidden="1">
      <c r="A4821">
        <v>46296</v>
      </c>
    </row>
    <row r="4822" spans="1:1" hidden="1">
      <c r="A4822">
        <v>170265</v>
      </c>
    </row>
    <row r="4823" spans="1:1" hidden="1">
      <c r="A4823">
        <v>170265</v>
      </c>
    </row>
    <row r="4824" spans="1:1" hidden="1">
      <c r="A4824">
        <v>46296</v>
      </c>
    </row>
    <row r="4825" spans="1:1" hidden="1">
      <c r="A4825">
        <v>876431</v>
      </c>
    </row>
    <row r="4826" spans="1:1" hidden="1">
      <c r="A4826">
        <v>46296</v>
      </c>
    </row>
    <row r="4827" spans="1:1" hidden="1">
      <c r="A4827">
        <v>876431</v>
      </c>
    </row>
    <row r="4828" spans="1:1" hidden="1">
      <c r="A4828">
        <v>876431</v>
      </c>
    </row>
    <row r="4829" spans="1:1" hidden="1">
      <c r="A4829">
        <v>876431</v>
      </c>
    </row>
    <row r="4830" spans="1:1" hidden="1">
      <c r="A4830">
        <v>170265</v>
      </c>
    </row>
    <row r="4831" spans="1:1" hidden="1">
      <c r="A4831">
        <v>46296</v>
      </c>
    </row>
    <row r="4832" spans="1:1" hidden="1">
      <c r="A4832">
        <v>170265</v>
      </c>
    </row>
    <row r="4833" spans="1:2" hidden="1">
      <c r="A4833">
        <v>671238</v>
      </c>
    </row>
    <row r="4834" spans="1:2" hidden="1">
      <c r="A4834">
        <v>671238</v>
      </c>
    </row>
    <row r="4835" spans="1:2" hidden="1">
      <c r="A4835">
        <v>170265</v>
      </c>
    </row>
    <row r="4836" spans="1:2" ht="20">
      <c r="A4836">
        <v>7622978</v>
      </c>
      <c r="B4836" s="13" t="b">
        <f>IF(ISERROR(VLOOKUP(A4836,$C$2:$C$11, 1, FALSE)),FALSE,TRUE )</f>
        <v>0</v>
      </c>
    </row>
    <row r="4837" spans="1:2" hidden="1">
      <c r="A4837">
        <v>7691552</v>
      </c>
    </row>
    <row r="4838" spans="1:2" hidden="1">
      <c r="A4838">
        <v>7622978</v>
      </c>
    </row>
    <row r="4839" spans="1:2" hidden="1">
      <c r="A4839">
        <v>46296</v>
      </c>
    </row>
    <row r="4840" spans="1:2" hidden="1">
      <c r="A4840">
        <v>7622978</v>
      </c>
    </row>
    <row r="4841" spans="1:2" hidden="1">
      <c r="A4841">
        <v>46296</v>
      </c>
    </row>
    <row r="4842" spans="1:2" hidden="1">
      <c r="A4842">
        <v>876431</v>
      </c>
    </row>
    <row r="4843" spans="1:2" hidden="1">
      <c r="A4843">
        <v>46296</v>
      </c>
    </row>
    <row r="4844" spans="1:2" hidden="1">
      <c r="A4844">
        <v>46296</v>
      </c>
    </row>
    <row r="4845" spans="1:2" hidden="1">
      <c r="A4845">
        <v>876431</v>
      </c>
    </row>
    <row r="4846" spans="1:2" hidden="1">
      <c r="A4846">
        <v>46296</v>
      </c>
    </row>
    <row r="4847" spans="1:2" hidden="1">
      <c r="A4847">
        <v>876431</v>
      </c>
    </row>
    <row r="4848" spans="1:2" hidden="1">
      <c r="A4848">
        <v>327651</v>
      </c>
    </row>
    <row r="4849" spans="1:1" hidden="1">
      <c r="A4849">
        <v>876431</v>
      </c>
    </row>
    <row r="4850" spans="1:1" hidden="1">
      <c r="A4850">
        <v>46296</v>
      </c>
    </row>
    <row r="4851" spans="1:1" hidden="1">
      <c r="A4851">
        <v>327651</v>
      </c>
    </row>
    <row r="4852" spans="1:1" hidden="1">
      <c r="A4852">
        <v>876431</v>
      </c>
    </row>
    <row r="4853" spans="1:1" hidden="1"/>
    <row r="4854" spans="1:1" hidden="1">
      <c r="A4854">
        <v>170265</v>
      </c>
    </row>
    <row r="4855" spans="1:1" hidden="1">
      <c r="A4855">
        <v>170265</v>
      </c>
    </row>
    <row r="4856" spans="1:1" hidden="1">
      <c r="A4856">
        <v>13315406</v>
      </c>
    </row>
    <row r="4857" spans="1:1" hidden="1"/>
    <row r="4858" spans="1:1" hidden="1"/>
    <row r="4859" spans="1:1" hidden="1">
      <c r="A4859">
        <v>13315406</v>
      </c>
    </row>
    <row r="4860" spans="1:1" hidden="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7"/>
  <sheetViews>
    <sheetView workbookViewId="0">
      <selection activeCell="D27" sqref="D27"/>
    </sheetView>
  </sheetViews>
  <sheetFormatPr baseColWidth="10" defaultRowHeight="14" x14ac:dyDescent="0"/>
  <sheetData>
    <row r="1" spans="1:8">
      <c r="A1" t="s">
        <v>2468</v>
      </c>
      <c r="C1" t="s">
        <v>1</v>
      </c>
    </row>
    <row r="2" spans="1:8">
      <c r="A2">
        <v>986438</v>
      </c>
      <c r="B2" t="b">
        <f>IF(ISERROR(VLOOKUP(A2,C:C, 1, FALSE)),FALSE,TRUE )</f>
        <v>1</v>
      </c>
      <c r="C2" s="3">
        <v>170265</v>
      </c>
      <c r="G2" t="s">
        <v>2470</v>
      </c>
      <c r="H2">
        <f>COUNTIF(B:B,"TRUE")</f>
        <v>150</v>
      </c>
    </row>
    <row r="3" spans="1:8">
      <c r="A3">
        <v>33123616</v>
      </c>
      <c r="B3" t="b">
        <f t="shared" ref="B3:B66" si="0">IF(ISERROR(VLOOKUP(A3,C:C, 1, FALSE)),FALSE,TRUE )</f>
        <v>1</v>
      </c>
      <c r="C3" s="3">
        <v>13315406</v>
      </c>
      <c r="G3" t="s">
        <v>2471</v>
      </c>
      <c r="H3">
        <f>COUNTIF(B:B,"FALSE")</f>
        <v>256</v>
      </c>
    </row>
    <row r="4" spans="1:8">
      <c r="A4">
        <v>13315406</v>
      </c>
      <c r="B4" t="b">
        <f t="shared" si="0"/>
        <v>1</v>
      </c>
      <c r="C4" s="3">
        <v>4692272</v>
      </c>
      <c r="G4" t="s">
        <v>2472</v>
      </c>
      <c r="H4">
        <f>SUM(H2:H3)</f>
        <v>406</v>
      </c>
    </row>
    <row r="5" spans="1:8">
      <c r="A5">
        <v>4714748</v>
      </c>
      <c r="B5" t="b">
        <f t="shared" si="0"/>
        <v>1</v>
      </c>
      <c r="C5" s="3">
        <v>986438</v>
      </c>
    </row>
    <row r="6" spans="1:8">
      <c r="A6">
        <v>15154697</v>
      </c>
      <c r="B6" t="b">
        <f t="shared" si="0"/>
        <v>1</v>
      </c>
      <c r="C6" s="3">
        <v>536250</v>
      </c>
    </row>
    <row r="7" spans="1:8">
      <c r="A7">
        <v>170265</v>
      </c>
      <c r="B7" t="b">
        <f t="shared" si="0"/>
        <v>1</v>
      </c>
      <c r="C7" s="3">
        <v>6901294</v>
      </c>
    </row>
    <row r="8" spans="1:8">
      <c r="A8">
        <v>536250</v>
      </c>
      <c r="B8" t="b">
        <f t="shared" si="0"/>
        <v>1</v>
      </c>
      <c r="C8" s="3">
        <v>3696477</v>
      </c>
    </row>
    <row r="9" spans="1:8">
      <c r="A9">
        <v>5252362</v>
      </c>
      <c r="B9" t="b">
        <f t="shared" si="0"/>
        <v>1</v>
      </c>
      <c r="C9" s="3">
        <v>671238</v>
      </c>
    </row>
    <row r="10" spans="1:8">
      <c r="A10">
        <v>46296</v>
      </c>
      <c r="B10" t="b">
        <f t="shared" si="0"/>
        <v>1</v>
      </c>
      <c r="C10" s="3">
        <v>2728945</v>
      </c>
    </row>
    <row r="11" spans="1:8">
      <c r="A11">
        <v>304403</v>
      </c>
      <c r="B11" t="b">
        <f t="shared" si="0"/>
        <v>1</v>
      </c>
      <c r="C11" s="3">
        <v>1033730</v>
      </c>
    </row>
    <row r="12" spans="1:8">
      <c r="A12">
        <v>658047</v>
      </c>
      <c r="B12" t="b">
        <f t="shared" si="0"/>
        <v>1</v>
      </c>
      <c r="C12" s="3">
        <v>95672</v>
      </c>
    </row>
    <row r="13" spans="1:8">
      <c r="A13">
        <v>502518</v>
      </c>
      <c r="B13" t="b">
        <f t="shared" si="0"/>
        <v>1</v>
      </c>
      <c r="C13" s="3">
        <v>5718022</v>
      </c>
    </row>
    <row r="14" spans="1:8">
      <c r="A14">
        <v>9198869</v>
      </c>
      <c r="B14" t="b">
        <f t="shared" si="0"/>
        <v>0</v>
      </c>
      <c r="C14" s="3">
        <v>50891</v>
      </c>
    </row>
    <row r="15" spans="1:8">
      <c r="A15">
        <v>14883455</v>
      </c>
      <c r="B15" t="b">
        <f t="shared" si="0"/>
        <v>1</v>
      </c>
      <c r="C15" s="3">
        <v>1651447</v>
      </c>
    </row>
    <row r="16" spans="1:8">
      <c r="A16">
        <v>31579512</v>
      </c>
      <c r="B16" t="b">
        <f t="shared" si="0"/>
        <v>1</v>
      </c>
      <c r="C16" s="3">
        <v>4692258</v>
      </c>
    </row>
    <row r="17" spans="1:3">
      <c r="A17">
        <v>576174</v>
      </c>
      <c r="B17" t="b">
        <f t="shared" si="0"/>
        <v>0</v>
      </c>
      <c r="C17" s="3">
        <v>109082</v>
      </c>
    </row>
    <row r="18" spans="1:3">
      <c r="A18">
        <v>13617914</v>
      </c>
      <c r="B18" t="b">
        <f t="shared" si="0"/>
        <v>1</v>
      </c>
      <c r="C18" s="3">
        <v>38491</v>
      </c>
    </row>
    <row r="19" spans="1:3">
      <c r="A19">
        <v>4692272</v>
      </c>
      <c r="B19" t="b">
        <f t="shared" si="0"/>
        <v>1</v>
      </c>
      <c r="C19" s="3">
        <v>11330577</v>
      </c>
    </row>
    <row r="20" spans="1:3">
      <c r="A20">
        <v>11435431</v>
      </c>
      <c r="B20" t="b">
        <f t="shared" si="0"/>
        <v>0</v>
      </c>
      <c r="C20" s="3">
        <v>7320889</v>
      </c>
    </row>
    <row r="21" spans="1:3">
      <c r="A21">
        <v>8491635</v>
      </c>
      <c r="B21" t="b">
        <f t="shared" si="0"/>
        <v>1</v>
      </c>
      <c r="C21" s="3">
        <v>196849</v>
      </c>
    </row>
    <row r="22" spans="1:3">
      <c r="A22">
        <v>6037145</v>
      </c>
      <c r="B22" t="b">
        <f t="shared" si="0"/>
        <v>0</v>
      </c>
      <c r="C22" s="3">
        <v>6871670</v>
      </c>
    </row>
    <row r="23" spans="1:3">
      <c r="A23">
        <v>1141327</v>
      </c>
      <c r="B23" t="b">
        <f t="shared" si="0"/>
        <v>1</v>
      </c>
      <c r="C23" s="3">
        <v>1728037</v>
      </c>
    </row>
    <row r="24" spans="1:3">
      <c r="A24">
        <v>3869316</v>
      </c>
      <c r="B24" t="b">
        <f t="shared" si="0"/>
        <v>0</v>
      </c>
      <c r="C24" s="3">
        <v>458123</v>
      </c>
    </row>
    <row r="25" spans="1:3">
      <c r="A25">
        <v>23151</v>
      </c>
      <c r="B25" t="b">
        <f t="shared" si="0"/>
        <v>1</v>
      </c>
      <c r="C25" s="3">
        <v>1056637</v>
      </c>
    </row>
    <row r="26" spans="1:3">
      <c r="A26">
        <v>1417033</v>
      </c>
      <c r="B26" t="b">
        <f t="shared" si="0"/>
        <v>1</v>
      </c>
      <c r="C26" s="3">
        <v>413458</v>
      </c>
    </row>
    <row r="27" spans="1:3">
      <c r="A27">
        <v>2728945</v>
      </c>
      <c r="B27" t="b">
        <f t="shared" si="0"/>
        <v>1</v>
      </c>
      <c r="C27" s="3">
        <v>13189510</v>
      </c>
    </row>
    <row r="28" spans="1:3">
      <c r="A28">
        <v>671238</v>
      </c>
      <c r="B28" t="b">
        <f t="shared" si="0"/>
        <v>1</v>
      </c>
      <c r="C28" s="3">
        <v>5750656</v>
      </c>
    </row>
    <row r="29" spans="1:3">
      <c r="A29">
        <v>7320889</v>
      </c>
      <c r="B29" t="b">
        <f t="shared" si="0"/>
        <v>1</v>
      </c>
      <c r="C29" s="3">
        <v>1269403</v>
      </c>
    </row>
    <row r="30" spans="1:3">
      <c r="A30">
        <v>2094370</v>
      </c>
      <c r="B30" t="b">
        <f t="shared" si="0"/>
        <v>0</v>
      </c>
      <c r="C30" s="3">
        <v>5252362</v>
      </c>
    </row>
    <row r="31" spans="1:3">
      <c r="A31">
        <v>11649720</v>
      </c>
      <c r="B31" t="b">
        <f t="shared" si="0"/>
        <v>1</v>
      </c>
      <c r="C31" s="3">
        <v>21245789</v>
      </c>
    </row>
    <row r="32" spans="1:3">
      <c r="A32">
        <v>1051318</v>
      </c>
      <c r="B32" t="b">
        <f t="shared" si="0"/>
        <v>0</v>
      </c>
      <c r="C32" s="3">
        <v>15908796</v>
      </c>
    </row>
    <row r="33" spans="1:3">
      <c r="A33">
        <v>1728037</v>
      </c>
      <c r="B33" t="b">
        <f t="shared" si="0"/>
        <v>1</v>
      </c>
      <c r="C33" s="3">
        <v>990840</v>
      </c>
    </row>
    <row r="34" spans="1:3">
      <c r="A34">
        <v>2939046</v>
      </c>
      <c r="B34" t="b">
        <f t="shared" si="0"/>
        <v>0</v>
      </c>
      <c r="C34" s="3">
        <v>393259</v>
      </c>
    </row>
    <row r="35" spans="1:3">
      <c r="A35">
        <v>495472</v>
      </c>
      <c r="B35" t="b">
        <f t="shared" si="0"/>
        <v>0</v>
      </c>
      <c r="C35" s="3">
        <v>733695</v>
      </c>
    </row>
    <row r="36" spans="1:3">
      <c r="A36">
        <v>31301956</v>
      </c>
      <c r="B36" t="b">
        <f t="shared" si="0"/>
        <v>0</v>
      </c>
      <c r="C36" s="3">
        <v>6464618</v>
      </c>
    </row>
    <row r="37" spans="1:3">
      <c r="A37">
        <v>1033730</v>
      </c>
      <c r="B37" t="b">
        <f t="shared" si="0"/>
        <v>1</v>
      </c>
      <c r="C37" s="3">
        <v>11272613</v>
      </c>
    </row>
    <row r="38" spans="1:3">
      <c r="A38">
        <v>1541745</v>
      </c>
      <c r="B38" t="b">
        <f t="shared" si="0"/>
        <v>0</v>
      </c>
      <c r="C38" s="3">
        <v>876431</v>
      </c>
    </row>
    <row r="39" spans="1:3">
      <c r="A39">
        <v>495968</v>
      </c>
      <c r="B39" t="b">
        <f t="shared" si="0"/>
        <v>0</v>
      </c>
      <c r="C39" s="3">
        <v>658047</v>
      </c>
    </row>
    <row r="40" spans="1:3">
      <c r="A40">
        <v>7534601</v>
      </c>
      <c r="B40" t="b">
        <f t="shared" si="0"/>
        <v>0</v>
      </c>
      <c r="C40" s="3">
        <v>26493779</v>
      </c>
    </row>
    <row r="41" spans="1:3">
      <c r="A41">
        <v>317113</v>
      </c>
      <c r="B41" t="b">
        <f t="shared" si="0"/>
        <v>1</v>
      </c>
      <c r="C41" s="3">
        <v>4714748</v>
      </c>
    </row>
    <row r="42" spans="1:3">
      <c r="A42">
        <v>4135291</v>
      </c>
      <c r="B42" t="b">
        <f t="shared" si="0"/>
        <v>1</v>
      </c>
      <c r="C42" s="3">
        <v>153391</v>
      </c>
    </row>
    <row r="43" spans="1:3">
      <c r="A43">
        <v>1141265</v>
      </c>
      <c r="B43" t="b">
        <f t="shared" si="0"/>
        <v>0</v>
      </c>
      <c r="C43" s="3">
        <v>2270364</v>
      </c>
    </row>
    <row r="44" spans="1:3">
      <c r="A44">
        <v>40230</v>
      </c>
      <c r="B44" t="b">
        <f t="shared" si="0"/>
        <v>0</v>
      </c>
      <c r="C44" s="3">
        <v>25625096</v>
      </c>
    </row>
    <row r="45" spans="1:3">
      <c r="A45">
        <v>13189510</v>
      </c>
      <c r="B45" t="b">
        <f t="shared" si="0"/>
        <v>1</v>
      </c>
      <c r="C45" s="3">
        <v>5932728</v>
      </c>
    </row>
    <row r="46" spans="1:3">
      <c r="A46">
        <v>17784082</v>
      </c>
      <c r="B46" t="b">
        <f t="shared" si="0"/>
        <v>1</v>
      </c>
      <c r="C46" s="3">
        <v>9773803</v>
      </c>
    </row>
    <row r="47" spans="1:3">
      <c r="A47">
        <v>6733177</v>
      </c>
      <c r="B47" t="b">
        <f t="shared" si="0"/>
        <v>0</v>
      </c>
      <c r="C47" s="3">
        <v>10158661</v>
      </c>
    </row>
    <row r="48" spans="1:3">
      <c r="A48">
        <v>6901294</v>
      </c>
      <c r="B48" t="b">
        <f t="shared" si="0"/>
        <v>1</v>
      </c>
      <c r="C48" s="3">
        <v>160292</v>
      </c>
    </row>
    <row r="49" spans="1:3">
      <c r="A49">
        <v>327651</v>
      </c>
      <c r="B49" t="b">
        <f t="shared" si="0"/>
        <v>1</v>
      </c>
      <c r="C49" s="3">
        <v>1225897</v>
      </c>
    </row>
    <row r="50" spans="1:3">
      <c r="A50">
        <v>153391</v>
      </c>
      <c r="B50" t="b">
        <f t="shared" si="0"/>
        <v>1</v>
      </c>
      <c r="C50" s="3">
        <v>4699807</v>
      </c>
    </row>
    <row r="51" spans="1:3">
      <c r="A51">
        <v>3344792</v>
      </c>
      <c r="B51" t="b">
        <f t="shared" si="0"/>
        <v>0</v>
      </c>
      <c r="C51" s="3">
        <v>8071692</v>
      </c>
    </row>
    <row r="52" spans="1:3">
      <c r="A52">
        <v>16565842</v>
      </c>
      <c r="B52" t="b">
        <f t="shared" si="0"/>
        <v>0</v>
      </c>
      <c r="C52" s="3">
        <v>23151</v>
      </c>
    </row>
    <row r="53" spans="1:3">
      <c r="A53">
        <v>24254501</v>
      </c>
      <c r="B53" t="b">
        <f t="shared" si="0"/>
        <v>0</v>
      </c>
      <c r="C53" s="3">
        <v>12483572</v>
      </c>
    </row>
    <row r="54" spans="1:3">
      <c r="A54">
        <v>322626</v>
      </c>
      <c r="B54" t="b">
        <f t="shared" si="0"/>
        <v>0</v>
      </c>
      <c r="C54" s="3">
        <v>16148969</v>
      </c>
    </row>
    <row r="55" spans="1:3">
      <c r="A55">
        <v>7691552</v>
      </c>
      <c r="B55" t="b">
        <f t="shared" si="0"/>
        <v>1</v>
      </c>
      <c r="C55" s="3">
        <v>20768252</v>
      </c>
    </row>
    <row r="56" spans="1:3">
      <c r="A56">
        <v>9203402</v>
      </c>
      <c r="B56" t="b">
        <f t="shared" si="0"/>
        <v>1</v>
      </c>
      <c r="C56" s="3">
        <v>692345</v>
      </c>
    </row>
    <row r="57" spans="1:3">
      <c r="A57">
        <v>7894643</v>
      </c>
      <c r="B57" t="b">
        <f t="shared" si="0"/>
        <v>0</v>
      </c>
      <c r="C57" s="3">
        <v>22487882</v>
      </c>
    </row>
    <row r="58" spans="1:3">
      <c r="A58">
        <v>6771512</v>
      </c>
      <c r="B58" t="b">
        <f t="shared" si="0"/>
        <v>1</v>
      </c>
      <c r="C58" s="3">
        <v>517736</v>
      </c>
    </row>
    <row r="59" spans="1:3">
      <c r="A59">
        <v>38491</v>
      </c>
      <c r="B59" t="b">
        <f t="shared" si="0"/>
        <v>1</v>
      </c>
      <c r="C59" s="3">
        <v>1135542</v>
      </c>
    </row>
    <row r="60" spans="1:3">
      <c r="A60">
        <v>1944680</v>
      </c>
      <c r="B60" t="b">
        <f t="shared" si="0"/>
        <v>1</v>
      </c>
      <c r="C60" s="3">
        <v>34682</v>
      </c>
    </row>
    <row r="61" spans="1:3">
      <c r="A61">
        <v>8404291</v>
      </c>
      <c r="B61" t="b">
        <f t="shared" si="0"/>
        <v>0</v>
      </c>
      <c r="C61" s="3">
        <v>15261745</v>
      </c>
    </row>
    <row r="62" spans="1:3">
      <c r="A62">
        <v>5718022</v>
      </c>
      <c r="B62" t="b">
        <f t="shared" si="0"/>
        <v>1</v>
      </c>
      <c r="C62" s="3">
        <v>13607576</v>
      </c>
    </row>
    <row r="63" spans="1:3">
      <c r="A63">
        <v>22481850</v>
      </c>
      <c r="B63" t="b">
        <f t="shared" si="0"/>
        <v>0</v>
      </c>
      <c r="C63" s="3">
        <v>30665</v>
      </c>
    </row>
    <row r="64" spans="1:3">
      <c r="A64">
        <v>108611</v>
      </c>
      <c r="B64" t="b">
        <f t="shared" si="0"/>
        <v>0</v>
      </c>
      <c r="C64" s="3">
        <v>14294</v>
      </c>
    </row>
    <row r="65" spans="1:3">
      <c r="A65">
        <v>6750271</v>
      </c>
      <c r="B65" t="b">
        <f t="shared" si="0"/>
        <v>0</v>
      </c>
      <c r="C65" s="3">
        <v>3037439</v>
      </c>
    </row>
    <row r="66" spans="1:3">
      <c r="A66">
        <v>5750656</v>
      </c>
      <c r="B66" t="b">
        <f t="shared" si="0"/>
        <v>1</v>
      </c>
      <c r="C66" s="3">
        <v>429987</v>
      </c>
    </row>
    <row r="67" spans="1:3">
      <c r="A67">
        <v>23193154</v>
      </c>
      <c r="B67" t="b">
        <f t="shared" ref="B67:B130" si="1">IF(ISERROR(VLOOKUP(A67,C:C, 1, FALSE)),FALSE,TRUE )</f>
        <v>0</v>
      </c>
      <c r="C67" s="3">
        <v>317113</v>
      </c>
    </row>
    <row r="68" spans="1:3">
      <c r="A68">
        <v>3761451</v>
      </c>
      <c r="B68" t="b">
        <f t="shared" si="1"/>
        <v>1</v>
      </c>
      <c r="C68" s="3">
        <v>456407</v>
      </c>
    </row>
    <row r="69" spans="1:3">
      <c r="A69">
        <v>5433883</v>
      </c>
      <c r="B69" t="b">
        <f t="shared" si="1"/>
        <v>1</v>
      </c>
      <c r="C69" s="3">
        <v>46296</v>
      </c>
    </row>
    <row r="70" spans="1:3">
      <c r="A70">
        <v>608303</v>
      </c>
      <c r="B70" t="b">
        <f t="shared" si="1"/>
        <v>0</v>
      </c>
      <c r="C70" s="3">
        <v>312349</v>
      </c>
    </row>
    <row r="71" spans="1:3">
      <c r="A71">
        <v>5932728</v>
      </c>
      <c r="B71" t="b">
        <f t="shared" si="1"/>
        <v>1</v>
      </c>
      <c r="C71" s="3">
        <v>327651</v>
      </c>
    </row>
    <row r="72" spans="1:3">
      <c r="A72">
        <v>222586</v>
      </c>
      <c r="B72" t="b">
        <f t="shared" si="1"/>
        <v>1</v>
      </c>
      <c r="C72" s="3">
        <v>2478333</v>
      </c>
    </row>
    <row r="73" spans="1:3">
      <c r="A73">
        <v>11824025</v>
      </c>
      <c r="B73" t="b">
        <f t="shared" si="1"/>
        <v>0</v>
      </c>
      <c r="C73" s="3">
        <v>33123616</v>
      </c>
    </row>
    <row r="74" spans="1:3">
      <c r="A74">
        <v>1269403</v>
      </c>
      <c r="B74" t="b">
        <f t="shared" si="1"/>
        <v>1</v>
      </c>
      <c r="C74" s="3">
        <v>15154697</v>
      </c>
    </row>
    <row r="75" spans="1:3">
      <c r="A75">
        <v>28238233</v>
      </c>
      <c r="B75" t="b">
        <f t="shared" si="1"/>
        <v>1</v>
      </c>
      <c r="C75" s="3">
        <v>304403</v>
      </c>
    </row>
    <row r="76" spans="1:3">
      <c r="A76">
        <v>28799413</v>
      </c>
      <c r="B76" t="b">
        <f t="shared" si="1"/>
        <v>1</v>
      </c>
      <c r="C76" s="3">
        <v>235321</v>
      </c>
    </row>
    <row r="77" spans="1:3">
      <c r="A77">
        <v>3585551</v>
      </c>
      <c r="B77" t="b">
        <f t="shared" si="1"/>
        <v>1</v>
      </c>
      <c r="C77" s="3">
        <v>14883455</v>
      </c>
    </row>
    <row r="78" spans="1:3">
      <c r="A78">
        <v>9383603</v>
      </c>
      <c r="B78" t="b">
        <f t="shared" si="1"/>
        <v>1</v>
      </c>
      <c r="C78" s="3">
        <v>31579512</v>
      </c>
    </row>
    <row r="79" spans="1:3">
      <c r="A79">
        <v>43677</v>
      </c>
      <c r="B79" t="b">
        <f t="shared" si="1"/>
        <v>0</v>
      </c>
      <c r="C79" s="3">
        <v>8491635</v>
      </c>
    </row>
    <row r="80" spans="1:3">
      <c r="A80">
        <v>2451083</v>
      </c>
      <c r="B80" t="b">
        <f t="shared" si="1"/>
        <v>1</v>
      </c>
      <c r="C80" s="3">
        <v>1417033</v>
      </c>
    </row>
    <row r="81" spans="1:3">
      <c r="A81">
        <v>9773803</v>
      </c>
      <c r="B81" t="b">
        <f t="shared" si="1"/>
        <v>1</v>
      </c>
      <c r="C81" s="3">
        <v>2687749</v>
      </c>
    </row>
    <row r="82" spans="1:3">
      <c r="A82">
        <v>1999543</v>
      </c>
      <c r="B82" t="b">
        <f t="shared" si="1"/>
        <v>0</v>
      </c>
      <c r="C82" s="3">
        <v>115263</v>
      </c>
    </row>
    <row r="83" spans="1:3">
      <c r="A83">
        <v>427410</v>
      </c>
      <c r="B83" t="b">
        <f t="shared" si="1"/>
        <v>0</v>
      </c>
      <c r="C83" s="3">
        <v>1232202</v>
      </c>
    </row>
    <row r="84" spans="1:3">
      <c r="A84">
        <v>638605</v>
      </c>
      <c r="B84" t="b">
        <f t="shared" si="1"/>
        <v>1</v>
      </c>
      <c r="C84" s="3">
        <v>25662893</v>
      </c>
    </row>
    <row r="85" spans="1:3">
      <c r="A85">
        <v>3425712</v>
      </c>
      <c r="B85" t="b">
        <f t="shared" si="1"/>
        <v>1</v>
      </c>
      <c r="C85" s="3">
        <v>4684857</v>
      </c>
    </row>
    <row r="86" spans="1:3">
      <c r="A86">
        <v>4692258</v>
      </c>
      <c r="B86" t="b">
        <f t="shared" si="1"/>
        <v>1</v>
      </c>
      <c r="C86" s="3">
        <v>502518</v>
      </c>
    </row>
    <row r="87" spans="1:3">
      <c r="A87">
        <v>3594022</v>
      </c>
      <c r="B87" t="b">
        <f t="shared" si="1"/>
        <v>1</v>
      </c>
      <c r="C87" s="3">
        <v>17784082</v>
      </c>
    </row>
    <row r="88" spans="1:3">
      <c r="A88">
        <v>10158661</v>
      </c>
      <c r="B88" t="b">
        <f t="shared" si="1"/>
        <v>1</v>
      </c>
      <c r="C88" s="3">
        <v>30488221</v>
      </c>
    </row>
    <row r="89" spans="1:3">
      <c r="A89">
        <v>7528514</v>
      </c>
      <c r="B89" t="b">
        <f t="shared" si="1"/>
        <v>0</v>
      </c>
      <c r="C89" s="3">
        <v>973543</v>
      </c>
    </row>
    <row r="90" spans="1:3">
      <c r="A90">
        <v>26891626</v>
      </c>
      <c r="B90" t="b">
        <f t="shared" si="1"/>
        <v>1</v>
      </c>
      <c r="C90" s="3">
        <v>1277672</v>
      </c>
    </row>
    <row r="91" spans="1:3">
      <c r="A91">
        <v>398765</v>
      </c>
      <c r="B91" t="b">
        <f t="shared" si="1"/>
        <v>0</v>
      </c>
      <c r="C91" s="3">
        <v>408368</v>
      </c>
    </row>
    <row r="92" spans="1:3">
      <c r="A92">
        <v>24438137</v>
      </c>
      <c r="B92" t="b">
        <f t="shared" si="1"/>
        <v>0</v>
      </c>
      <c r="C92" s="3">
        <v>8995804</v>
      </c>
    </row>
    <row r="93" spans="1:3">
      <c r="A93">
        <v>77741</v>
      </c>
      <c r="B93" t="b">
        <f t="shared" si="1"/>
        <v>1</v>
      </c>
      <c r="C93" s="3">
        <v>23166478</v>
      </c>
    </row>
    <row r="94" spans="1:3">
      <c r="A94">
        <v>160292</v>
      </c>
      <c r="B94" t="b">
        <f t="shared" si="1"/>
        <v>1</v>
      </c>
      <c r="C94" s="3">
        <v>6771512</v>
      </c>
    </row>
    <row r="95" spans="1:3">
      <c r="A95">
        <v>6871670</v>
      </c>
      <c r="B95" t="b">
        <f t="shared" si="1"/>
        <v>1</v>
      </c>
      <c r="C95" s="3">
        <v>1944680</v>
      </c>
    </row>
    <row r="96" spans="1:3">
      <c r="A96">
        <v>440298</v>
      </c>
      <c r="B96" t="b">
        <f t="shared" si="1"/>
        <v>0</v>
      </c>
      <c r="C96" s="3">
        <v>29261078</v>
      </c>
    </row>
    <row r="97" spans="1:3">
      <c r="A97">
        <v>4699807</v>
      </c>
      <c r="B97" t="b">
        <f t="shared" si="1"/>
        <v>1</v>
      </c>
      <c r="C97" s="3">
        <v>26066572</v>
      </c>
    </row>
    <row r="98" spans="1:3">
      <c r="A98">
        <v>3696477</v>
      </c>
      <c r="B98" t="b">
        <f t="shared" si="1"/>
        <v>1</v>
      </c>
      <c r="C98" s="3">
        <v>222586</v>
      </c>
    </row>
    <row r="99" spans="1:3">
      <c r="A99">
        <v>8071692</v>
      </c>
      <c r="B99" t="b">
        <f t="shared" si="1"/>
        <v>1</v>
      </c>
      <c r="C99" s="3">
        <v>1256833</v>
      </c>
    </row>
    <row r="100" spans="1:3">
      <c r="A100">
        <v>24536768</v>
      </c>
      <c r="B100" t="b">
        <f t="shared" si="1"/>
        <v>0</v>
      </c>
      <c r="C100" s="3">
        <v>28799413</v>
      </c>
    </row>
    <row r="101" spans="1:3">
      <c r="A101">
        <v>21245789</v>
      </c>
      <c r="B101" t="b">
        <f t="shared" si="1"/>
        <v>1</v>
      </c>
      <c r="C101" s="3">
        <v>28751530</v>
      </c>
    </row>
    <row r="102" spans="1:3">
      <c r="A102">
        <v>182351</v>
      </c>
      <c r="B102" t="b">
        <f t="shared" si="1"/>
        <v>0</v>
      </c>
      <c r="C102" s="3">
        <v>3761451</v>
      </c>
    </row>
    <row r="103" spans="1:3">
      <c r="A103">
        <v>194984</v>
      </c>
      <c r="B103" t="b">
        <f t="shared" si="1"/>
        <v>0</v>
      </c>
      <c r="C103" s="3">
        <v>5433883</v>
      </c>
    </row>
    <row r="104" spans="1:3">
      <c r="A104">
        <v>59874</v>
      </c>
      <c r="B104" t="b">
        <f t="shared" si="1"/>
        <v>0</v>
      </c>
      <c r="C104" s="3">
        <v>4135291</v>
      </c>
    </row>
    <row r="105" spans="1:3">
      <c r="A105">
        <v>3192502</v>
      </c>
      <c r="B105" t="b">
        <f t="shared" si="1"/>
        <v>1</v>
      </c>
      <c r="C105" s="3">
        <v>28238233</v>
      </c>
    </row>
    <row r="106" spans="1:3">
      <c r="A106">
        <v>11330577</v>
      </c>
      <c r="B106" t="b">
        <f t="shared" si="1"/>
        <v>1</v>
      </c>
      <c r="C106" s="3">
        <v>183310</v>
      </c>
    </row>
    <row r="107" spans="1:3">
      <c r="A107">
        <v>16148969</v>
      </c>
      <c r="B107" t="b">
        <f t="shared" si="1"/>
        <v>1</v>
      </c>
      <c r="C107" s="3">
        <v>9383603</v>
      </c>
    </row>
    <row r="108" spans="1:3">
      <c r="A108">
        <v>4620361</v>
      </c>
      <c r="B108" t="b">
        <f t="shared" si="1"/>
        <v>1</v>
      </c>
      <c r="C108" s="3">
        <v>2451083</v>
      </c>
    </row>
    <row r="109" spans="1:3">
      <c r="A109">
        <v>456407</v>
      </c>
      <c r="B109" t="b">
        <f t="shared" si="1"/>
        <v>1</v>
      </c>
      <c r="C109" s="3">
        <v>107194</v>
      </c>
    </row>
    <row r="110" spans="1:3">
      <c r="A110">
        <v>50891</v>
      </c>
      <c r="B110" t="b">
        <f t="shared" si="1"/>
        <v>1</v>
      </c>
      <c r="C110" s="3">
        <v>3425712</v>
      </c>
    </row>
    <row r="111" spans="1:3">
      <c r="A111">
        <v>1444003</v>
      </c>
      <c r="B111" t="b">
        <f t="shared" si="1"/>
        <v>1</v>
      </c>
      <c r="C111" s="3">
        <v>27228713</v>
      </c>
    </row>
    <row r="112" spans="1:3">
      <c r="A112">
        <v>174137</v>
      </c>
      <c r="B112" t="b">
        <f t="shared" si="1"/>
        <v>1</v>
      </c>
      <c r="C112" s="3">
        <v>21243133</v>
      </c>
    </row>
    <row r="113" spans="1:3">
      <c r="A113">
        <v>109082</v>
      </c>
      <c r="B113" t="b">
        <f t="shared" si="1"/>
        <v>1</v>
      </c>
      <c r="C113" s="3">
        <v>3594022</v>
      </c>
    </row>
    <row r="114" spans="1:3">
      <c r="A114">
        <v>756184</v>
      </c>
      <c r="B114" t="b">
        <f t="shared" si="1"/>
        <v>0</v>
      </c>
      <c r="C114" s="3">
        <v>26891626</v>
      </c>
    </row>
    <row r="115" spans="1:3">
      <c r="A115">
        <v>1487927</v>
      </c>
      <c r="B115" t="b">
        <f t="shared" si="1"/>
        <v>0</v>
      </c>
      <c r="C115" s="3">
        <v>638605</v>
      </c>
    </row>
    <row r="116" spans="1:3">
      <c r="A116">
        <v>1651447</v>
      </c>
      <c r="B116" t="b">
        <f t="shared" si="1"/>
        <v>1</v>
      </c>
      <c r="C116" s="3">
        <v>9313546</v>
      </c>
    </row>
    <row r="117" spans="1:3">
      <c r="A117">
        <v>944051</v>
      </c>
      <c r="B117" t="b">
        <f t="shared" si="1"/>
        <v>0</v>
      </c>
      <c r="C117" s="3">
        <v>21159570</v>
      </c>
    </row>
    <row r="118" spans="1:3">
      <c r="A118">
        <v>5264268</v>
      </c>
      <c r="B118" t="b">
        <f t="shared" si="1"/>
        <v>0</v>
      </c>
      <c r="C118" s="3">
        <v>718827</v>
      </c>
    </row>
    <row r="119" spans="1:3">
      <c r="A119">
        <v>26411082</v>
      </c>
      <c r="B119" t="b">
        <f t="shared" si="1"/>
        <v>0</v>
      </c>
      <c r="C119" s="3">
        <v>3192502</v>
      </c>
    </row>
    <row r="120" spans="1:3">
      <c r="A120">
        <v>807151</v>
      </c>
      <c r="B120" t="b">
        <f t="shared" si="1"/>
        <v>0</v>
      </c>
      <c r="C120" s="3">
        <v>110756</v>
      </c>
    </row>
    <row r="121" spans="1:3">
      <c r="A121">
        <v>2616208</v>
      </c>
      <c r="B121" t="b">
        <f t="shared" si="1"/>
        <v>0</v>
      </c>
      <c r="C121" s="3">
        <v>25538599</v>
      </c>
    </row>
    <row r="122" spans="1:3">
      <c r="A122">
        <v>469666</v>
      </c>
      <c r="B122" t="b">
        <f t="shared" si="1"/>
        <v>0</v>
      </c>
      <c r="C122" s="3">
        <v>4620361</v>
      </c>
    </row>
    <row r="123" spans="1:3">
      <c r="A123">
        <v>1132830</v>
      </c>
      <c r="B123" t="b">
        <f t="shared" si="1"/>
        <v>0</v>
      </c>
      <c r="C123" s="3">
        <v>1444003</v>
      </c>
    </row>
    <row r="124" spans="1:3">
      <c r="A124">
        <v>9478951</v>
      </c>
      <c r="B124" t="b">
        <f t="shared" si="1"/>
        <v>0</v>
      </c>
      <c r="C124" s="3">
        <v>24799516</v>
      </c>
    </row>
    <row r="125" spans="1:3">
      <c r="A125">
        <v>3605663</v>
      </c>
      <c r="B125" t="b">
        <f t="shared" si="1"/>
        <v>0</v>
      </c>
      <c r="C125" s="3">
        <v>174137</v>
      </c>
    </row>
    <row r="126" spans="1:3">
      <c r="A126">
        <v>6428741</v>
      </c>
      <c r="B126" t="b">
        <f t="shared" si="1"/>
        <v>1</v>
      </c>
      <c r="C126" s="3">
        <v>17947738</v>
      </c>
    </row>
    <row r="127" spans="1:3">
      <c r="A127">
        <v>8753880</v>
      </c>
      <c r="B127" t="b">
        <f t="shared" si="1"/>
        <v>0</v>
      </c>
      <c r="C127" s="3">
        <v>24699476</v>
      </c>
    </row>
    <row r="128" spans="1:3">
      <c r="A128">
        <v>309976</v>
      </c>
      <c r="B128" t="b">
        <f t="shared" si="1"/>
        <v>0</v>
      </c>
      <c r="C128" s="3">
        <v>942996</v>
      </c>
    </row>
    <row r="129" spans="1:3">
      <c r="A129">
        <v>175836</v>
      </c>
      <c r="B129" t="b">
        <f t="shared" si="1"/>
        <v>1</v>
      </c>
      <c r="C129" s="3">
        <v>9473609</v>
      </c>
    </row>
    <row r="130" spans="1:3">
      <c r="A130">
        <v>517736</v>
      </c>
      <c r="B130" t="b">
        <f t="shared" si="1"/>
        <v>1</v>
      </c>
      <c r="C130" s="3">
        <v>6428741</v>
      </c>
    </row>
    <row r="131" spans="1:3">
      <c r="A131">
        <v>8336157</v>
      </c>
      <c r="B131" t="b">
        <f t="shared" ref="B131:B194" si="2">IF(ISERROR(VLOOKUP(A131,C:C, 1, FALSE)),FALSE,TRUE )</f>
        <v>1</v>
      </c>
      <c r="C131" s="3">
        <v>1903647</v>
      </c>
    </row>
    <row r="132" spans="1:3">
      <c r="A132">
        <v>6643130</v>
      </c>
      <c r="B132" t="b">
        <f t="shared" si="2"/>
        <v>0</v>
      </c>
      <c r="C132" s="3">
        <v>175836</v>
      </c>
    </row>
    <row r="133" spans="1:3">
      <c r="A133">
        <v>18193</v>
      </c>
      <c r="B133" t="b">
        <f t="shared" si="2"/>
        <v>0</v>
      </c>
      <c r="C133" s="3">
        <v>23501939</v>
      </c>
    </row>
    <row r="134" spans="1:3">
      <c r="A134">
        <v>11100</v>
      </c>
      <c r="B134" t="b">
        <f t="shared" si="2"/>
        <v>0</v>
      </c>
      <c r="C134" s="3">
        <v>8336157</v>
      </c>
    </row>
    <row r="135" spans="1:3">
      <c r="A135">
        <v>60755</v>
      </c>
      <c r="B135" t="b">
        <f t="shared" si="2"/>
        <v>0</v>
      </c>
      <c r="C135" s="3">
        <v>2173174</v>
      </c>
    </row>
    <row r="136" spans="1:3">
      <c r="A136">
        <v>3534244</v>
      </c>
      <c r="B136" t="b">
        <f t="shared" si="2"/>
        <v>0</v>
      </c>
      <c r="C136" s="3">
        <v>16267789</v>
      </c>
    </row>
    <row r="137" spans="1:3">
      <c r="A137">
        <v>2142</v>
      </c>
      <c r="B137" t="b">
        <f t="shared" si="2"/>
        <v>0</v>
      </c>
      <c r="C137" s="3">
        <v>387325</v>
      </c>
    </row>
    <row r="138" spans="1:3">
      <c r="A138">
        <v>9435918</v>
      </c>
      <c r="B138" t="b">
        <f t="shared" si="2"/>
        <v>0</v>
      </c>
      <c r="C138" s="3">
        <v>3652901</v>
      </c>
    </row>
    <row r="139" spans="1:3">
      <c r="A139">
        <v>7451205</v>
      </c>
      <c r="B139" t="b">
        <f t="shared" si="2"/>
        <v>0</v>
      </c>
      <c r="C139" s="3">
        <v>798800</v>
      </c>
    </row>
    <row r="140" spans="1:3">
      <c r="A140">
        <v>12283</v>
      </c>
      <c r="B140" t="b">
        <f t="shared" si="2"/>
        <v>0</v>
      </c>
      <c r="C140" s="3">
        <v>521867</v>
      </c>
    </row>
    <row r="141" spans="1:3">
      <c r="A141">
        <v>8688217</v>
      </c>
      <c r="B141" t="b">
        <f t="shared" si="2"/>
        <v>0</v>
      </c>
      <c r="C141" s="3">
        <v>150670</v>
      </c>
    </row>
    <row r="142" spans="1:3">
      <c r="A142">
        <v>207186</v>
      </c>
      <c r="B142" t="b">
        <f t="shared" si="2"/>
        <v>0</v>
      </c>
      <c r="C142" s="3">
        <v>2000473</v>
      </c>
    </row>
    <row r="143" spans="1:3">
      <c r="A143">
        <v>1264057</v>
      </c>
      <c r="B143" t="b">
        <f t="shared" si="2"/>
        <v>0</v>
      </c>
      <c r="C143" s="3">
        <v>16411857</v>
      </c>
    </row>
    <row r="144" spans="1:3">
      <c r="A144">
        <v>1042226</v>
      </c>
      <c r="B144" t="b">
        <f t="shared" si="2"/>
        <v>0</v>
      </c>
      <c r="C144" s="3">
        <v>3837</v>
      </c>
    </row>
    <row r="145" spans="1:3">
      <c r="A145">
        <v>30287</v>
      </c>
      <c r="B145" t="b">
        <f t="shared" si="2"/>
        <v>0</v>
      </c>
      <c r="C145" s="3">
        <v>1135515</v>
      </c>
    </row>
    <row r="146" spans="1:3">
      <c r="A146">
        <v>528346</v>
      </c>
      <c r="B146" t="b">
        <f t="shared" si="2"/>
        <v>0</v>
      </c>
      <c r="C146" s="3">
        <v>2062396</v>
      </c>
    </row>
    <row r="147" spans="1:3">
      <c r="A147">
        <v>7834022</v>
      </c>
      <c r="B147" t="b">
        <f t="shared" si="2"/>
        <v>0</v>
      </c>
      <c r="C147" s="3">
        <v>13617914</v>
      </c>
    </row>
    <row r="148" spans="1:3">
      <c r="A148">
        <v>13650860</v>
      </c>
      <c r="B148" t="b">
        <f t="shared" si="2"/>
        <v>0</v>
      </c>
      <c r="C148" s="3">
        <v>335486</v>
      </c>
    </row>
    <row r="149" spans="1:3">
      <c r="A149">
        <v>64734</v>
      </c>
      <c r="B149" t="b">
        <f t="shared" si="2"/>
        <v>0</v>
      </c>
      <c r="C149" s="3">
        <v>708637</v>
      </c>
    </row>
    <row r="150" spans="1:3">
      <c r="A150">
        <v>1279335</v>
      </c>
      <c r="B150" t="b">
        <f t="shared" si="2"/>
        <v>0</v>
      </c>
      <c r="C150" s="3">
        <v>1102886</v>
      </c>
    </row>
    <row r="151" spans="1:3">
      <c r="A151">
        <v>10612996</v>
      </c>
      <c r="B151" t="b">
        <f t="shared" si="2"/>
        <v>0</v>
      </c>
      <c r="C151" s="3">
        <v>19955799</v>
      </c>
    </row>
    <row r="152" spans="1:3">
      <c r="A152">
        <v>1823648</v>
      </c>
      <c r="B152" t="b">
        <f t="shared" si="2"/>
        <v>0</v>
      </c>
      <c r="C152" s="3">
        <v>19953527</v>
      </c>
    </row>
    <row r="153" spans="1:3">
      <c r="A153">
        <v>192050</v>
      </c>
      <c r="B153" t="b">
        <f t="shared" si="2"/>
        <v>0</v>
      </c>
      <c r="C153" s="3">
        <v>104154</v>
      </c>
    </row>
    <row r="154" spans="1:3">
      <c r="A154">
        <v>53243</v>
      </c>
      <c r="B154" t="b">
        <f t="shared" si="2"/>
        <v>0</v>
      </c>
      <c r="C154" s="3">
        <v>1121110</v>
      </c>
    </row>
    <row r="155" spans="1:3">
      <c r="A155">
        <v>986133</v>
      </c>
      <c r="B155" t="b">
        <f t="shared" si="2"/>
        <v>0</v>
      </c>
      <c r="C155" s="3">
        <v>2052894</v>
      </c>
    </row>
    <row r="156" spans="1:3">
      <c r="A156">
        <v>4604231</v>
      </c>
      <c r="B156" t="b">
        <f t="shared" si="2"/>
        <v>0</v>
      </c>
      <c r="C156" s="3">
        <v>19348616</v>
      </c>
    </row>
    <row r="157" spans="1:3">
      <c r="A157">
        <v>21603</v>
      </c>
      <c r="B157" t="b">
        <f t="shared" si="2"/>
        <v>0</v>
      </c>
      <c r="C157" s="3">
        <v>11780028</v>
      </c>
    </row>
    <row r="158" spans="1:3">
      <c r="A158">
        <v>299829</v>
      </c>
      <c r="B158" t="b">
        <f t="shared" si="2"/>
        <v>0</v>
      </c>
      <c r="C158" s="3">
        <v>9729098</v>
      </c>
    </row>
    <row r="159" spans="1:3">
      <c r="A159">
        <v>10196278</v>
      </c>
      <c r="B159" t="b">
        <f t="shared" si="2"/>
        <v>1</v>
      </c>
      <c r="C159" s="3">
        <v>7803071</v>
      </c>
    </row>
    <row r="160" spans="1:3">
      <c r="A160">
        <v>31622756</v>
      </c>
      <c r="B160" t="b">
        <f t="shared" si="2"/>
        <v>0</v>
      </c>
      <c r="C160" s="3">
        <v>11649720</v>
      </c>
    </row>
    <row r="161" spans="1:3">
      <c r="A161">
        <v>22487882</v>
      </c>
      <c r="B161" t="b">
        <f t="shared" si="2"/>
        <v>1</v>
      </c>
      <c r="C161" s="3">
        <v>11875605</v>
      </c>
    </row>
    <row r="162" spans="1:3">
      <c r="A162">
        <v>22603303</v>
      </c>
      <c r="B162" t="b">
        <f t="shared" si="2"/>
        <v>0</v>
      </c>
      <c r="C162" s="3">
        <v>5915682</v>
      </c>
    </row>
    <row r="163" spans="1:3">
      <c r="A163">
        <v>15784386</v>
      </c>
      <c r="B163" t="b">
        <f t="shared" si="2"/>
        <v>0</v>
      </c>
      <c r="C163" s="3">
        <v>694034</v>
      </c>
    </row>
    <row r="164" spans="1:3">
      <c r="A164">
        <v>15256685</v>
      </c>
      <c r="B164" t="b">
        <f t="shared" si="2"/>
        <v>0</v>
      </c>
      <c r="C164" s="3">
        <v>17923160</v>
      </c>
    </row>
    <row r="165" spans="1:3">
      <c r="A165">
        <v>95672</v>
      </c>
      <c r="B165" t="b">
        <f t="shared" si="2"/>
        <v>1</v>
      </c>
      <c r="C165" s="3">
        <v>1141327</v>
      </c>
    </row>
    <row r="166" spans="1:3">
      <c r="A166">
        <v>92420</v>
      </c>
      <c r="B166" t="b">
        <f t="shared" si="2"/>
        <v>0</v>
      </c>
      <c r="C166" s="3">
        <v>1689815</v>
      </c>
    </row>
    <row r="167" spans="1:3">
      <c r="A167">
        <v>694782</v>
      </c>
      <c r="B167" t="b">
        <f t="shared" si="2"/>
        <v>0</v>
      </c>
      <c r="C167" s="3">
        <v>5635121</v>
      </c>
    </row>
    <row r="168" spans="1:3">
      <c r="A168">
        <v>2311111</v>
      </c>
      <c r="B168" t="b">
        <f t="shared" si="2"/>
        <v>0</v>
      </c>
      <c r="C168" s="3">
        <v>1362083</v>
      </c>
    </row>
    <row r="169" spans="1:3">
      <c r="A169">
        <v>238876</v>
      </c>
      <c r="B169" t="b">
        <f t="shared" si="2"/>
        <v>0</v>
      </c>
      <c r="C169" s="3">
        <v>583021</v>
      </c>
    </row>
    <row r="170" spans="1:3">
      <c r="A170">
        <v>1572627</v>
      </c>
      <c r="B170" t="b">
        <f t="shared" si="2"/>
        <v>0</v>
      </c>
      <c r="C170" s="3">
        <v>16050346</v>
      </c>
    </row>
    <row r="171" spans="1:3">
      <c r="A171">
        <v>3501033</v>
      </c>
      <c r="B171" t="b">
        <f t="shared" si="2"/>
        <v>0</v>
      </c>
      <c r="C171" s="3">
        <v>15313997</v>
      </c>
    </row>
    <row r="172" spans="1:3">
      <c r="A172">
        <v>2173174</v>
      </c>
      <c r="B172" t="b">
        <f t="shared" si="2"/>
        <v>1</v>
      </c>
      <c r="C172" s="3">
        <v>284214</v>
      </c>
    </row>
    <row r="173" spans="1:3">
      <c r="A173">
        <v>16267789</v>
      </c>
      <c r="B173" t="b">
        <f t="shared" si="2"/>
        <v>1</v>
      </c>
      <c r="C173" s="3">
        <v>15012696</v>
      </c>
    </row>
    <row r="174" spans="1:3">
      <c r="A174">
        <v>387325</v>
      </c>
      <c r="B174" t="b">
        <f t="shared" si="2"/>
        <v>1</v>
      </c>
      <c r="C174" s="3">
        <v>4517853</v>
      </c>
    </row>
    <row r="175" spans="1:3">
      <c r="A175">
        <v>16120690</v>
      </c>
      <c r="B175" t="b">
        <f t="shared" si="2"/>
        <v>0</v>
      </c>
      <c r="C175" s="3">
        <v>16675278</v>
      </c>
    </row>
    <row r="176" spans="1:3">
      <c r="A176">
        <v>3652901</v>
      </c>
      <c r="B176" t="b">
        <f t="shared" si="2"/>
        <v>1</v>
      </c>
      <c r="C176" s="3">
        <v>294523</v>
      </c>
    </row>
    <row r="177" spans="1:3">
      <c r="A177">
        <v>150670</v>
      </c>
      <c r="B177" t="b">
        <f t="shared" si="2"/>
        <v>1</v>
      </c>
      <c r="C177" s="3">
        <v>5064148</v>
      </c>
    </row>
    <row r="178" spans="1:3">
      <c r="A178">
        <v>1056637</v>
      </c>
      <c r="B178" t="b">
        <f t="shared" si="2"/>
        <v>1</v>
      </c>
      <c r="C178" s="3">
        <v>164973</v>
      </c>
    </row>
    <row r="179" spans="1:3">
      <c r="A179">
        <v>4126222</v>
      </c>
      <c r="B179" t="b">
        <f t="shared" si="2"/>
        <v>0</v>
      </c>
      <c r="C179" s="3">
        <v>22796</v>
      </c>
    </row>
    <row r="180" spans="1:3">
      <c r="A180">
        <v>25924080</v>
      </c>
      <c r="B180" t="b">
        <f t="shared" si="2"/>
        <v>0</v>
      </c>
      <c r="C180" s="3">
        <v>20818</v>
      </c>
    </row>
    <row r="181" spans="1:3">
      <c r="A181">
        <v>134428</v>
      </c>
      <c r="B181" t="b">
        <f t="shared" si="2"/>
        <v>0</v>
      </c>
      <c r="C181" s="3">
        <v>26548</v>
      </c>
    </row>
    <row r="182" spans="1:3">
      <c r="A182">
        <v>2270364</v>
      </c>
      <c r="B182" t="b">
        <f t="shared" si="2"/>
        <v>1</v>
      </c>
      <c r="C182" s="3">
        <v>15193326</v>
      </c>
    </row>
    <row r="183" spans="1:3">
      <c r="A183">
        <v>3837</v>
      </c>
      <c r="B183" t="b">
        <f t="shared" si="2"/>
        <v>1</v>
      </c>
      <c r="C183" s="3">
        <v>15254</v>
      </c>
    </row>
    <row r="184" spans="1:3">
      <c r="A184">
        <v>3028308</v>
      </c>
      <c r="B184" t="b">
        <f t="shared" si="2"/>
        <v>0</v>
      </c>
      <c r="C184" s="3">
        <v>3039178</v>
      </c>
    </row>
    <row r="185" spans="1:3">
      <c r="A185">
        <v>1186084</v>
      </c>
      <c r="B185" t="b">
        <f t="shared" si="2"/>
        <v>0</v>
      </c>
      <c r="C185" s="3">
        <v>5685667</v>
      </c>
    </row>
    <row r="186" spans="1:3">
      <c r="A186">
        <v>26493779</v>
      </c>
      <c r="B186" t="b">
        <f t="shared" si="2"/>
        <v>1</v>
      </c>
      <c r="C186" s="3">
        <v>6115760</v>
      </c>
    </row>
    <row r="187" spans="1:3">
      <c r="A187">
        <v>34682</v>
      </c>
      <c r="B187" t="b">
        <f t="shared" si="2"/>
        <v>1</v>
      </c>
      <c r="C187" s="3">
        <v>10196278</v>
      </c>
    </row>
    <row r="188" spans="1:3">
      <c r="A188">
        <v>482854</v>
      </c>
      <c r="B188" t="b">
        <f t="shared" si="2"/>
        <v>0</v>
      </c>
      <c r="C188" s="3">
        <v>77741</v>
      </c>
    </row>
    <row r="189" spans="1:3">
      <c r="A189">
        <v>17980665</v>
      </c>
      <c r="B189" t="b">
        <f t="shared" si="2"/>
        <v>0</v>
      </c>
      <c r="C189" s="3">
        <v>3906823</v>
      </c>
    </row>
    <row r="190" spans="1:3">
      <c r="A190">
        <v>2337910</v>
      </c>
      <c r="B190" t="b">
        <f t="shared" si="2"/>
        <v>0</v>
      </c>
      <c r="C190" s="3">
        <v>28534</v>
      </c>
    </row>
    <row r="191" spans="1:3">
      <c r="A191">
        <v>973543</v>
      </c>
      <c r="B191" t="b">
        <f t="shared" si="2"/>
        <v>1</v>
      </c>
      <c r="C191" s="3">
        <v>12546385</v>
      </c>
    </row>
    <row r="192" spans="1:3">
      <c r="A192">
        <v>6061514</v>
      </c>
      <c r="B192" t="b">
        <f t="shared" si="2"/>
        <v>0</v>
      </c>
      <c r="C192" s="3">
        <v>1239406</v>
      </c>
    </row>
    <row r="193" spans="1:3">
      <c r="A193">
        <v>1135515</v>
      </c>
      <c r="B193" t="b">
        <f t="shared" si="2"/>
        <v>1</v>
      </c>
      <c r="C193" s="3">
        <v>437263</v>
      </c>
    </row>
    <row r="194" spans="1:3">
      <c r="A194">
        <v>5252519</v>
      </c>
      <c r="B194" t="b">
        <f t="shared" si="2"/>
        <v>0</v>
      </c>
      <c r="C194" s="3">
        <v>12330000</v>
      </c>
    </row>
    <row r="195" spans="1:3">
      <c r="A195">
        <v>6650031</v>
      </c>
      <c r="B195" t="b">
        <f t="shared" ref="B195:B258" si="3">IF(ISERROR(VLOOKUP(A195,C:C, 1, FALSE)),FALSE,TRUE )</f>
        <v>0</v>
      </c>
      <c r="C195" s="3">
        <v>189316</v>
      </c>
    </row>
    <row r="196" spans="1:3">
      <c r="A196">
        <v>9863263</v>
      </c>
      <c r="B196" t="b">
        <f t="shared" si="3"/>
        <v>0</v>
      </c>
      <c r="C196" s="3">
        <v>6188802</v>
      </c>
    </row>
    <row r="197" spans="1:3">
      <c r="A197">
        <v>15228016</v>
      </c>
      <c r="B197" t="b">
        <f t="shared" si="3"/>
        <v>0</v>
      </c>
      <c r="C197" s="3">
        <v>377139</v>
      </c>
    </row>
    <row r="198" spans="1:3">
      <c r="A198">
        <v>321139</v>
      </c>
      <c r="B198" t="b">
        <f t="shared" si="3"/>
        <v>0</v>
      </c>
      <c r="C198" s="3">
        <v>626244</v>
      </c>
    </row>
    <row r="199" spans="1:3">
      <c r="A199">
        <v>8741132</v>
      </c>
      <c r="B199" t="b">
        <f t="shared" si="3"/>
        <v>0</v>
      </c>
      <c r="C199" s="3">
        <v>33569</v>
      </c>
    </row>
    <row r="200" spans="1:3">
      <c r="A200">
        <v>990840</v>
      </c>
      <c r="B200" t="b">
        <f t="shared" si="3"/>
        <v>1</v>
      </c>
      <c r="C200" s="3">
        <v>694366</v>
      </c>
    </row>
    <row r="201" spans="1:3">
      <c r="A201">
        <v>335486</v>
      </c>
      <c r="B201" t="b">
        <f t="shared" si="3"/>
        <v>1</v>
      </c>
      <c r="C201" s="3">
        <v>70323</v>
      </c>
    </row>
    <row r="202" spans="1:3">
      <c r="A202">
        <v>1436856</v>
      </c>
      <c r="B202" t="b">
        <f t="shared" si="3"/>
        <v>0</v>
      </c>
      <c r="C202" s="3">
        <v>406258</v>
      </c>
    </row>
    <row r="203" spans="1:3">
      <c r="A203">
        <v>777218</v>
      </c>
      <c r="B203" t="b">
        <f t="shared" si="3"/>
        <v>0</v>
      </c>
      <c r="C203" s="3">
        <v>175</v>
      </c>
    </row>
    <row r="204" spans="1:3">
      <c r="A204">
        <v>1798358</v>
      </c>
      <c r="B204" t="b">
        <f t="shared" si="3"/>
        <v>0</v>
      </c>
      <c r="C204" s="3">
        <v>10380350</v>
      </c>
    </row>
    <row r="205" spans="1:3">
      <c r="A205">
        <v>5509162</v>
      </c>
      <c r="B205" t="b">
        <f t="shared" si="3"/>
        <v>0</v>
      </c>
      <c r="C205" s="3">
        <v>10137</v>
      </c>
    </row>
    <row r="206" spans="1:3">
      <c r="A206">
        <v>7248917</v>
      </c>
      <c r="B206" t="b">
        <f t="shared" si="3"/>
        <v>0</v>
      </c>
      <c r="C206" s="3">
        <v>2115718</v>
      </c>
    </row>
    <row r="207" spans="1:3">
      <c r="A207">
        <v>1135542</v>
      </c>
      <c r="B207" t="b">
        <f t="shared" si="3"/>
        <v>1</v>
      </c>
      <c r="C207" s="3">
        <v>812223</v>
      </c>
    </row>
    <row r="208" spans="1:3">
      <c r="A208">
        <v>151847</v>
      </c>
      <c r="B208" t="b">
        <f t="shared" si="3"/>
        <v>0</v>
      </c>
      <c r="C208" s="3">
        <v>11256715</v>
      </c>
    </row>
    <row r="209" spans="1:3">
      <c r="A209">
        <v>23516445</v>
      </c>
      <c r="B209" t="b">
        <f t="shared" si="3"/>
        <v>0</v>
      </c>
      <c r="C209" s="3">
        <v>5804035</v>
      </c>
    </row>
    <row r="210" spans="1:3">
      <c r="A210">
        <v>1771847</v>
      </c>
      <c r="B210" t="b">
        <f t="shared" si="3"/>
        <v>0</v>
      </c>
      <c r="C210" s="3">
        <v>2537433</v>
      </c>
    </row>
    <row r="211" spans="1:3">
      <c r="A211">
        <v>19955799</v>
      </c>
      <c r="B211" t="b">
        <f t="shared" si="3"/>
        <v>1</v>
      </c>
      <c r="C211" s="3">
        <v>92551</v>
      </c>
    </row>
    <row r="212" spans="1:3">
      <c r="A212">
        <v>663648</v>
      </c>
      <c r="B212" t="b">
        <f t="shared" si="3"/>
        <v>0</v>
      </c>
      <c r="C212" s="3">
        <v>11459148</v>
      </c>
    </row>
    <row r="213" spans="1:3">
      <c r="A213">
        <v>550412</v>
      </c>
      <c r="B213" t="b">
        <f t="shared" si="3"/>
        <v>0</v>
      </c>
      <c r="C213" s="3">
        <v>942608</v>
      </c>
    </row>
    <row r="214" spans="1:3">
      <c r="A214">
        <v>89541</v>
      </c>
      <c r="B214" t="b">
        <f t="shared" si="3"/>
        <v>0</v>
      </c>
      <c r="C214" s="3">
        <v>8128936</v>
      </c>
    </row>
    <row r="215" spans="1:3">
      <c r="A215">
        <v>196849</v>
      </c>
      <c r="B215" t="b">
        <f t="shared" si="3"/>
        <v>1</v>
      </c>
      <c r="C215" s="3">
        <v>236879</v>
      </c>
    </row>
    <row r="216" spans="1:3">
      <c r="A216">
        <v>20356627</v>
      </c>
      <c r="B216" t="b">
        <f t="shared" si="3"/>
        <v>0</v>
      </c>
      <c r="C216" s="3">
        <v>10742931</v>
      </c>
    </row>
    <row r="217" spans="1:3">
      <c r="A217">
        <v>338241</v>
      </c>
      <c r="B217" t="b">
        <f t="shared" si="3"/>
        <v>0</v>
      </c>
      <c r="C217" s="3">
        <v>8173025</v>
      </c>
    </row>
    <row r="218" spans="1:3">
      <c r="A218">
        <v>7803071</v>
      </c>
      <c r="B218" t="b">
        <f t="shared" si="3"/>
        <v>1</v>
      </c>
      <c r="C218" s="3">
        <v>3585551</v>
      </c>
    </row>
    <row r="219" spans="1:3">
      <c r="A219">
        <v>19195294</v>
      </c>
      <c r="B219" t="b">
        <f t="shared" si="3"/>
        <v>0</v>
      </c>
      <c r="C219" s="3">
        <v>654725</v>
      </c>
    </row>
    <row r="220" spans="1:3">
      <c r="A220">
        <v>11875605</v>
      </c>
      <c r="B220" t="b">
        <f t="shared" si="3"/>
        <v>1</v>
      </c>
      <c r="C220" s="3">
        <v>2363295</v>
      </c>
    </row>
    <row r="221" spans="1:3">
      <c r="A221">
        <v>7736749</v>
      </c>
      <c r="B221" t="b">
        <f t="shared" si="3"/>
        <v>0</v>
      </c>
      <c r="C221" s="3">
        <v>9203402</v>
      </c>
    </row>
    <row r="222" spans="1:3">
      <c r="A222">
        <v>520723</v>
      </c>
      <c r="B222" t="b">
        <f t="shared" si="3"/>
        <v>0</v>
      </c>
      <c r="C222" s="3">
        <v>5985165</v>
      </c>
    </row>
    <row r="223" spans="1:3">
      <c r="A223">
        <v>1565164</v>
      </c>
      <c r="B223" t="b">
        <f t="shared" si="3"/>
        <v>0</v>
      </c>
      <c r="C223" s="3">
        <v>406946</v>
      </c>
    </row>
    <row r="224" spans="1:3">
      <c r="A224">
        <v>5915682</v>
      </c>
      <c r="B224" t="b">
        <f t="shared" si="3"/>
        <v>1</v>
      </c>
      <c r="C224" s="3">
        <v>411675</v>
      </c>
    </row>
    <row r="225" spans="1:3">
      <c r="A225">
        <v>2006752</v>
      </c>
      <c r="B225" t="b">
        <f t="shared" si="3"/>
        <v>0</v>
      </c>
      <c r="C225" s="3">
        <v>604561</v>
      </c>
    </row>
    <row r="226" spans="1:3">
      <c r="A226">
        <v>1177858</v>
      </c>
      <c r="B226" t="b">
        <f t="shared" si="3"/>
        <v>0</v>
      </c>
      <c r="C226" s="3">
        <v>3117611</v>
      </c>
    </row>
    <row r="227" spans="1:3">
      <c r="A227">
        <v>2925801</v>
      </c>
      <c r="B227" t="b">
        <f t="shared" si="3"/>
        <v>0</v>
      </c>
      <c r="C227" s="3">
        <v>7691552</v>
      </c>
    </row>
    <row r="228" spans="1:3">
      <c r="A228">
        <v>2286711</v>
      </c>
      <c r="B228" t="b">
        <f t="shared" si="3"/>
        <v>0</v>
      </c>
      <c r="C228" s="3">
        <v>693738</v>
      </c>
    </row>
    <row r="229" spans="1:3">
      <c r="A229">
        <v>25389671</v>
      </c>
      <c r="B229" t="b">
        <f t="shared" si="3"/>
        <v>0</v>
      </c>
    </row>
    <row r="230" spans="1:3">
      <c r="A230">
        <v>1192603</v>
      </c>
      <c r="B230" t="b">
        <f t="shared" si="3"/>
        <v>0</v>
      </c>
    </row>
    <row r="231" spans="1:3">
      <c r="A231">
        <v>65864</v>
      </c>
      <c r="B231" t="b">
        <f t="shared" si="3"/>
        <v>0</v>
      </c>
    </row>
    <row r="232" spans="1:3">
      <c r="A232">
        <v>78356</v>
      </c>
      <c r="B232" t="b">
        <f t="shared" si="3"/>
        <v>0</v>
      </c>
    </row>
    <row r="233" spans="1:3">
      <c r="A233">
        <v>694034</v>
      </c>
      <c r="B233" t="b">
        <f t="shared" si="3"/>
        <v>1</v>
      </c>
    </row>
    <row r="234" spans="1:3">
      <c r="A234">
        <v>15261745</v>
      </c>
      <c r="B234" t="b">
        <f t="shared" si="3"/>
        <v>1</v>
      </c>
    </row>
    <row r="235" spans="1:3">
      <c r="A235">
        <v>17551111</v>
      </c>
      <c r="B235" t="b">
        <f t="shared" si="3"/>
        <v>0</v>
      </c>
    </row>
    <row r="236" spans="1:3">
      <c r="A236">
        <v>2062396</v>
      </c>
      <c r="B236" t="b">
        <f t="shared" si="3"/>
        <v>1</v>
      </c>
    </row>
    <row r="237" spans="1:3">
      <c r="A237">
        <v>1506863</v>
      </c>
      <c r="B237" t="b">
        <f t="shared" si="3"/>
        <v>0</v>
      </c>
    </row>
    <row r="238" spans="1:3">
      <c r="A238">
        <v>1689815</v>
      </c>
      <c r="B238" t="b">
        <f t="shared" si="3"/>
        <v>1</v>
      </c>
    </row>
    <row r="239" spans="1:3">
      <c r="A239">
        <v>38734</v>
      </c>
      <c r="B239" t="b">
        <f t="shared" si="3"/>
        <v>0</v>
      </c>
    </row>
    <row r="240" spans="1:3">
      <c r="A240">
        <v>13607576</v>
      </c>
      <c r="B240" t="b">
        <f t="shared" si="3"/>
        <v>1</v>
      </c>
    </row>
    <row r="241" spans="1:2">
      <c r="A241">
        <v>583021</v>
      </c>
      <c r="B241" t="b">
        <f t="shared" si="3"/>
        <v>1</v>
      </c>
    </row>
    <row r="242" spans="1:2">
      <c r="A242">
        <v>347073</v>
      </c>
      <c r="B242" t="b">
        <f t="shared" si="3"/>
        <v>0</v>
      </c>
    </row>
    <row r="243" spans="1:2">
      <c r="A243">
        <v>16050346</v>
      </c>
      <c r="B243" t="b">
        <f t="shared" si="3"/>
        <v>1</v>
      </c>
    </row>
    <row r="244" spans="1:2">
      <c r="A244">
        <v>6966517</v>
      </c>
      <c r="B244" t="b">
        <f t="shared" si="3"/>
        <v>0</v>
      </c>
    </row>
    <row r="245" spans="1:2">
      <c r="A245">
        <v>284214</v>
      </c>
      <c r="B245" t="b">
        <f t="shared" si="3"/>
        <v>1</v>
      </c>
    </row>
    <row r="246" spans="1:2">
      <c r="A246">
        <v>1861586</v>
      </c>
      <c r="B246" t="b">
        <f t="shared" si="3"/>
        <v>0</v>
      </c>
    </row>
    <row r="247" spans="1:2">
      <c r="A247">
        <v>393259</v>
      </c>
      <c r="B247" t="b">
        <f t="shared" si="3"/>
        <v>1</v>
      </c>
    </row>
    <row r="248" spans="1:2">
      <c r="A248">
        <v>16675278</v>
      </c>
      <c r="B248" t="b">
        <f t="shared" si="3"/>
        <v>1</v>
      </c>
    </row>
    <row r="249" spans="1:2">
      <c r="A249">
        <v>164973</v>
      </c>
      <c r="B249" t="b">
        <f t="shared" si="3"/>
        <v>1</v>
      </c>
    </row>
    <row r="250" spans="1:2">
      <c r="A250">
        <v>722096</v>
      </c>
      <c r="B250" t="b">
        <f t="shared" si="3"/>
        <v>0</v>
      </c>
    </row>
    <row r="251" spans="1:2">
      <c r="A251">
        <v>131457</v>
      </c>
      <c r="B251" t="b">
        <f t="shared" si="3"/>
        <v>0</v>
      </c>
    </row>
    <row r="252" spans="1:2">
      <c r="A252">
        <v>39398</v>
      </c>
      <c r="B252" t="b">
        <f t="shared" si="3"/>
        <v>0</v>
      </c>
    </row>
    <row r="253" spans="1:2">
      <c r="A253">
        <v>207487</v>
      </c>
      <c r="B253" t="b">
        <f t="shared" si="3"/>
        <v>0</v>
      </c>
    </row>
    <row r="254" spans="1:2">
      <c r="A254">
        <v>870154</v>
      </c>
      <c r="B254" t="b">
        <f t="shared" si="3"/>
        <v>0</v>
      </c>
    </row>
    <row r="255" spans="1:2">
      <c r="A255">
        <v>682810</v>
      </c>
      <c r="B255" t="b">
        <f t="shared" si="3"/>
        <v>0</v>
      </c>
    </row>
    <row r="256" spans="1:2">
      <c r="A256">
        <v>6200185</v>
      </c>
      <c r="B256" t="b">
        <f t="shared" si="3"/>
        <v>0</v>
      </c>
    </row>
    <row r="257" spans="1:2">
      <c r="A257">
        <v>30665</v>
      </c>
      <c r="B257" t="b">
        <f t="shared" si="3"/>
        <v>1</v>
      </c>
    </row>
    <row r="258" spans="1:2">
      <c r="A258">
        <v>1103622</v>
      </c>
      <c r="B258" t="b">
        <f t="shared" si="3"/>
        <v>0</v>
      </c>
    </row>
    <row r="259" spans="1:2">
      <c r="A259">
        <v>6494706</v>
      </c>
      <c r="B259" t="b">
        <f t="shared" ref="B259:B322" si="4">IF(ISERROR(VLOOKUP(A259,C:C, 1, FALSE)),FALSE,TRUE )</f>
        <v>0</v>
      </c>
    </row>
    <row r="260" spans="1:2">
      <c r="A260">
        <v>299856</v>
      </c>
      <c r="B260" t="b">
        <f t="shared" si="4"/>
        <v>0</v>
      </c>
    </row>
    <row r="261" spans="1:2">
      <c r="A261">
        <v>5904573</v>
      </c>
      <c r="B261" t="b">
        <f t="shared" si="4"/>
        <v>0</v>
      </c>
    </row>
    <row r="262" spans="1:2">
      <c r="A262">
        <v>1319413</v>
      </c>
      <c r="B262" t="b">
        <f t="shared" si="4"/>
        <v>0</v>
      </c>
    </row>
    <row r="263" spans="1:2">
      <c r="A263">
        <v>479496</v>
      </c>
      <c r="B263" t="b">
        <f t="shared" si="4"/>
        <v>0</v>
      </c>
    </row>
    <row r="264" spans="1:2">
      <c r="A264">
        <v>22796</v>
      </c>
      <c r="B264" t="b">
        <f t="shared" si="4"/>
        <v>1</v>
      </c>
    </row>
    <row r="265" spans="1:2">
      <c r="A265">
        <v>15152148</v>
      </c>
      <c r="B265" t="b">
        <f t="shared" si="4"/>
        <v>0</v>
      </c>
    </row>
    <row r="266" spans="1:2">
      <c r="A266">
        <v>6943905</v>
      </c>
      <c r="B266" t="b">
        <f t="shared" si="4"/>
        <v>0</v>
      </c>
    </row>
    <row r="267" spans="1:2">
      <c r="A267">
        <v>33569</v>
      </c>
      <c r="B267" t="b">
        <f t="shared" si="4"/>
        <v>1</v>
      </c>
    </row>
    <row r="268" spans="1:2">
      <c r="A268">
        <v>6149838</v>
      </c>
      <c r="B268" t="b">
        <f t="shared" si="4"/>
        <v>0</v>
      </c>
    </row>
    <row r="269" spans="1:2">
      <c r="A269">
        <v>733695</v>
      </c>
      <c r="B269" t="b">
        <f t="shared" si="4"/>
        <v>1</v>
      </c>
    </row>
    <row r="270" spans="1:2">
      <c r="A270">
        <v>168137</v>
      </c>
      <c r="B270" t="b">
        <f t="shared" si="4"/>
        <v>0</v>
      </c>
    </row>
    <row r="271" spans="1:2">
      <c r="A271">
        <v>871868</v>
      </c>
      <c r="B271" t="b">
        <f t="shared" si="4"/>
        <v>0</v>
      </c>
    </row>
    <row r="272" spans="1:2">
      <c r="A272">
        <v>337692</v>
      </c>
      <c r="B272" t="b">
        <f t="shared" si="4"/>
        <v>0</v>
      </c>
    </row>
    <row r="273" spans="1:2">
      <c r="A273">
        <v>18719173</v>
      </c>
      <c r="B273" t="b">
        <f t="shared" si="4"/>
        <v>0</v>
      </c>
    </row>
    <row r="274" spans="1:2">
      <c r="A274">
        <v>10194536</v>
      </c>
      <c r="B274" t="b">
        <f t="shared" si="4"/>
        <v>0</v>
      </c>
    </row>
    <row r="275" spans="1:2">
      <c r="A275">
        <v>6813419</v>
      </c>
      <c r="B275" t="b">
        <f t="shared" si="4"/>
        <v>0</v>
      </c>
    </row>
    <row r="276" spans="1:2">
      <c r="A276">
        <v>15254</v>
      </c>
      <c r="B276" t="b">
        <f t="shared" si="4"/>
        <v>1</v>
      </c>
    </row>
    <row r="277" spans="1:2">
      <c r="A277">
        <v>876431</v>
      </c>
      <c r="B277" t="b">
        <f t="shared" si="4"/>
        <v>1</v>
      </c>
    </row>
    <row r="278" spans="1:2">
      <c r="A278">
        <v>3039178</v>
      </c>
      <c r="B278" t="b">
        <f t="shared" si="4"/>
        <v>1</v>
      </c>
    </row>
    <row r="279" spans="1:2">
      <c r="A279">
        <v>1939456</v>
      </c>
      <c r="B279" t="b">
        <f t="shared" si="4"/>
        <v>0</v>
      </c>
    </row>
    <row r="280" spans="1:2">
      <c r="A280">
        <v>5056927</v>
      </c>
      <c r="B280" t="b">
        <f t="shared" si="4"/>
        <v>0</v>
      </c>
    </row>
    <row r="281" spans="1:2">
      <c r="A281">
        <v>6464618</v>
      </c>
      <c r="B281" t="b">
        <f t="shared" si="4"/>
        <v>1</v>
      </c>
    </row>
    <row r="282" spans="1:2">
      <c r="A282">
        <v>8341475</v>
      </c>
      <c r="B282" t="b">
        <f t="shared" si="4"/>
        <v>0</v>
      </c>
    </row>
    <row r="283" spans="1:2">
      <c r="A283">
        <v>3906823</v>
      </c>
      <c r="B283" t="b">
        <f t="shared" si="4"/>
        <v>1</v>
      </c>
    </row>
    <row r="284" spans="1:2">
      <c r="A284">
        <v>12546385</v>
      </c>
      <c r="B284" t="b">
        <f t="shared" si="4"/>
        <v>1</v>
      </c>
    </row>
    <row r="285" spans="1:2">
      <c r="A285">
        <v>3301804</v>
      </c>
      <c r="B285" t="b">
        <f t="shared" si="4"/>
        <v>0</v>
      </c>
    </row>
    <row r="286" spans="1:2">
      <c r="A286">
        <v>8712765</v>
      </c>
      <c r="B286" t="b">
        <f t="shared" si="4"/>
        <v>0</v>
      </c>
    </row>
    <row r="287" spans="1:2">
      <c r="A287">
        <v>438502</v>
      </c>
      <c r="B287" t="b">
        <f t="shared" si="4"/>
        <v>0</v>
      </c>
    </row>
    <row r="288" spans="1:2">
      <c r="A288">
        <v>3673374</v>
      </c>
      <c r="B288" t="b">
        <f t="shared" si="4"/>
        <v>0</v>
      </c>
    </row>
    <row r="289" spans="1:2">
      <c r="A289">
        <v>22191904</v>
      </c>
      <c r="B289" t="b">
        <f t="shared" si="4"/>
        <v>0</v>
      </c>
    </row>
    <row r="290" spans="1:2">
      <c r="A290">
        <v>26115203</v>
      </c>
      <c r="B290" t="b">
        <f t="shared" si="4"/>
        <v>0</v>
      </c>
    </row>
    <row r="291" spans="1:2">
      <c r="A291">
        <v>4428660</v>
      </c>
      <c r="B291" t="b">
        <f t="shared" si="4"/>
        <v>0</v>
      </c>
    </row>
    <row r="292" spans="1:2">
      <c r="A292">
        <v>10659693</v>
      </c>
      <c r="B292" t="b">
        <f t="shared" si="4"/>
        <v>0</v>
      </c>
    </row>
    <row r="293" spans="1:2">
      <c r="A293">
        <v>429987</v>
      </c>
      <c r="B293" t="b">
        <f t="shared" si="4"/>
        <v>1</v>
      </c>
    </row>
    <row r="294" spans="1:2">
      <c r="A294">
        <v>3465331</v>
      </c>
      <c r="B294" t="b">
        <f t="shared" si="4"/>
        <v>0</v>
      </c>
    </row>
    <row r="295" spans="1:2">
      <c r="A295">
        <v>8111925</v>
      </c>
      <c r="B295" t="b">
        <f t="shared" si="4"/>
        <v>0</v>
      </c>
    </row>
    <row r="296" spans="1:2">
      <c r="A296">
        <v>136210</v>
      </c>
      <c r="B296" t="b">
        <f t="shared" si="4"/>
        <v>0</v>
      </c>
    </row>
    <row r="297" spans="1:2">
      <c r="A297">
        <v>10039226</v>
      </c>
      <c r="B297" t="b">
        <f t="shared" si="4"/>
        <v>0</v>
      </c>
    </row>
    <row r="298" spans="1:2">
      <c r="A298">
        <v>1742231</v>
      </c>
      <c r="B298" t="b">
        <f t="shared" si="4"/>
        <v>0</v>
      </c>
    </row>
    <row r="299" spans="1:2">
      <c r="A299">
        <v>189316</v>
      </c>
      <c r="B299" t="b">
        <f t="shared" si="4"/>
        <v>1</v>
      </c>
    </row>
    <row r="300" spans="1:2">
      <c r="A300">
        <v>13869938</v>
      </c>
      <c r="B300" t="b">
        <f t="shared" si="4"/>
        <v>0</v>
      </c>
    </row>
    <row r="301" spans="1:2">
      <c r="A301">
        <v>5602650</v>
      </c>
      <c r="B301" t="b">
        <f t="shared" si="4"/>
        <v>0</v>
      </c>
    </row>
    <row r="302" spans="1:2">
      <c r="A302">
        <v>13524204</v>
      </c>
      <c r="B302" t="b">
        <f t="shared" si="4"/>
        <v>0</v>
      </c>
    </row>
    <row r="303" spans="1:2">
      <c r="A303">
        <v>6249596</v>
      </c>
      <c r="B303" t="b">
        <f t="shared" si="4"/>
        <v>0</v>
      </c>
    </row>
    <row r="304" spans="1:2">
      <c r="A304">
        <v>937568</v>
      </c>
      <c r="B304" t="b">
        <f t="shared" si="4"/>
        <v>0</v>
      </c>
    </row>
    <row r="305" spans="1:2">
      <c r="A305">
        <v>65419</v>
      </c>
      <c r="B305" t="b">
        <f t="shared" si="4"/>
        <v>0</v>
      </c>
    </row>
    <row r="306" spans="1:2">
      <c r="A306">
        <v>2507815</v>
      </c>
      <c r="B306" t="b">
        <f t="shared" si="4"/>
        <v>0</v>
      </c>
    </row>
    <row r="307" spans="1:2">
      <c r="A307">
        <v>6374667</v>
      </c>
      <c r="B307" t="b">
        <f t="shared" si="4"/>
        <v>0</v>
      </c>
    </row>
    <row r="308" spans="1:2">
      <c r="A308">
        <v>840208</v>
      </c>
      <c r="B308" t="b">
        <f t="shared" si="4"/>
        <v>0</v>
      </c>
    </row>
    <row r="309" spans="1:2">
      <c r="A309">
        <v>1561861</v>
      </c>
      <c r="B309" t="b">
        <f t="shared" si="4"/>
        <v>0</v>
      </c>
    </row>
    <row r="310" spans="1:2">
      <c r="A310">
        <v>13058304</v>
      </c>
      <c r="B310" t="b">
        <f t="shared" si="4"/>
        <v>0</v>
      </c>
    </row>
    <row r="311" spans="1:2">
      <c r="A311">
        <v>1225897</v>
      </c>
      <c r="B311" t="b">
        <f t="shared" si="4"/>
        <v>1</v>
      </c>
    </row>
    <row r="312" spans="1:2">
      <c r="A312">
        <v>70323</v>
      </c>
      <c r="B312" t="b">
        <f t="shared" si="4"/>
        <v>1</v>
      </c>
    </row>
    <row r="313" spans="1:2">
      <c r="A313">
        <v>406258</v>
      </c>
      <c r="B313" t="b">
        <f t="shared" si="4"/>
        <v>1</v>
      </c>
    </row>
    <row r="314" spans="1:2">
      <c r="A314">
        <v>10137</v>
      </c>
      <c r="B314" t="b">
        <f t="shared" si="4"/>
        <v>1</v>
      </c>
    </row>
    <row r="315" spans="1:2">
      <c r="A315">
        <v>1413391</v>
      </c>
      <c r="B315" t="b">
        <f t="shared" si="4"/>
        <v>0</v>
      </c>
    </row>
    <row r="316" spans="1:2">
      <c r="A316">
        <v>888971</v>
      </c>
      <c r="B316" t="b">
        <f t="shared" si="4"/>
        <v>0</v>
      </c>
    </row>
    <row r="317" spans="1:2">
      <c r="A317">
        <v>11526099</v>
      </c>
      <c r="B317" t="b">
        <f t="shared" si="4"/>
        <v>0</v>
      </c>
    </row>
    <row r="318" spans="1:2">
      <c r="A318">
        <v>312349</v>
      </c>
      <c r="B318" t="b">
        <f t="shared" si="4"/>
        <v>1</v>
      </c>
    </row>
    <row r="319" spans="1:2">
      <c r="A319">
        <v>12483572</v>
      </c>
      <c r="B319" t="b">
        <f t="shared" si="4"/>
        <v>1</v>
      </c>
    </row>
    <row r="320" spans="1:2">
      <c r="A320">
        <v>1758785</v>
      </c>
      <c r="B320" t="b">
        <f t="shared" si="4"/>
        <v>0</v>
      </c>
    </row>
    <row r="321" spans="1:2">
      <c r="A321">
        <v>11414718</v>
      </c>
      <c r="B321" t="b">
        <f t="shared" si="4"/>
        <v>0</v>
      </c>
    </row>
    <row r="322" spans="1:2">
      <c r="A322">
        <v>5804035</v>
      </c>
      <c r="B322" t="b">
        <f t="shared" si="4"/>
        <v>1</v>
      </c>
    </row>
    <row r="323" spans="1:2">
      <c r="A323">
        <v>812223</v>
      </c>
      <c r="B323" t="b">
        <f t="shared" ref="B323:B386" si="5">IF(ISERROR(VLOOKUP(A323,C:C, 1, FALSE)),FALSE,TRUE )</f>
        <v>1</v>
      </c>
    </row>
    <row r="324" spans="1:2">
      <c r="A324">
        <v>2478333</v>
      </c>
      <c r="B324" t="b">
        <f t="shared" si="5"/>
        <v>1</v>
      </c>
    </row>
    <row r="325" spans="1:2">
      <c r="A325">
        <v>11256715</v>
      </c>
      <c r="B325" t="b">
        <f t="shared" si="5"/>
        <v>1</v>
      </c>
    </row>
    <row r="326" spans="1:2">
      <c r="A326">
        <v>12708959</v>
      </c>
      <c r="B326" t="b">
        <f t="shared" si="5"/>
        <v>0</v>
      </c>
    </row>
    <row r="327" spans="1:2">
      <c r="A327">
        <v>15021888</v>
      </c>
      <c r="B327" t="b">
        <f t="shared" si="5"/>
        <v>0</v>
      </c>
    </row>
    <row r="328" spans="1:2">
      <c r="A328">
        <v>26066572</v>
      </c>
      <c r="B328" t="b">
        <f t="shared" si="5"/>
        <v>1</v>
      </c>
    </row>
    <row r="329" spans="1:2">
      <c r="A329">
        <v>115115</v>
      </c>
      <c r="B329" t="b">
        <f t="shared" si="5"/>
        <v>0</v>
      </c>
    </row>
    <row r="330" spans="1:2">
      <c r="A330">
        <v>3630150</v>
      </c>
      <c r="B330" t="b">
        <f t="shared" si="5"/>
        <v>0</v>
      </c>
    </row>
    <row r="331" spans="1:2">
      <c r="A331">
        <v>2537433</v>
      </c>
      <c r="B331" t="b">
        <f t="shared" si="5"/>
        <v>1</v>
      </c>
    </row>
    <row r="332" spans="1:2">
      <c r="A332">
        <v>530988</v>
      </c>
      <c r="B332" t="b">
        <f t="shared" si="5"/>
        <v>0</v>
      </c>
    </row>
    <row r="333" spans="1:2">
      <c r="A333">
        <v>413458</v>
      </c>
      <c r="B333" t="b">
        <f t="shared" si="5"/>
        <v>1</v>
      </c>
    </row>
    <row r="334" spans="1:2">
      <c r="A334">
        <v>15904736</v>
      </c>
      <c r="B334" t="b">
        <f t="shared" si="5"/>
        <v>0</v>
      </c>
    </row>
    <row r="335" spans="1:2">
      <c r="A335">
        <v>92551</v>
      </c>
      <c r="B335" t="b">
        <f t="shared" si="5"/>
        <v>1</v>
      </c>
    </row>
    <row r="336" spans="1:2">
      <c r="A336">
        <v>6238879</v>
      </c>
      <c r="B336" t="b">
        <f t="shared" si="5"/>
        <v>0</v>
      </c>
    </row>
    <row r="337" spans="1:2">
      <c r="A337">
        <v>14294</v>
      </c>
      <c r="B337" t="b">
        <f t="shared" si="5"/>
        <v>1</v>
      </c>
    </row>
    <row r="338" spans="1:2">
      <c r="A338">
        <v>11459148</v>
      </c>
      <c r="B338" t="b">
        <f t="shared" si="5"/>
        <v>1</v>
      </c>
    </row>
    <row r="339" spans="1:2">
      <c r="A339">
        <v>15928741</v>
      </c>
      <c r="B339" t="b">
        <f t="shared" si="5"/>
        <v>0</v>
      </c>
    </row>
    <row r="340" spans="1:2">
      <c r="A340">
        <v>618076</v>
      </c>
      <c r="B340" t="b">
        <f t="shared" si="5"/>
        <v>0</v>
      </c>
    </row>
    <row r="341" spans="1:2">
      <c r="A341">
        <v>122287</v>
      </c>
      <c r="B341" t="b">
        <f t="shared" si="5"/>
        <v>0</v>
      </c>
    </row>
    <row r="342" spans="1:2">
      <c r="A342">
        <v>942608</v>
      </c>
      <c r="B342" t="b">
        <f t="shared" si="5"/>
        <v>1</v>
      </c>
    </row>
    <row r="343" spans="1:2">
      <c r="A343">
        <v>1254848</v>
      </c>
      <c r="B343" t="b">
        <f t="shared" si="5"/>
        <v>0</v>
      </c>
    </row>
    <row r="344" spans="1:2">
      <c r="A344">
        <v>8128936</v>
      </c>
      <c r="B344" t="b">
        <f t="shared" si="5"/>
        <v>1</v>
      </c>
    </row>
    <row r="345" spans="1:2">
      <c r="A345">
        <v>1143699</v>
      </c>
      <c r="B345" t="b">
        <f t="shared" si="5"/>
        <v>0</v>
      </c>
    </row>
    <row r="346" spans="1:2">
      <c r="A346">
        <v>236879</v>
      </c>
      <c r="B346" t="b">
        <f t="shared" si="5"/>
        <v>1</v>
      </c>
    </row>
    <row r="347" spans="1:2">
      <c r="A347">
        <v>581406</v>
      </c>
      <c r="B347" t="b">
        <f t="shared" si="5"/>
        <v>0</v>
      </c>
    </row>
    <row r="348" spans="1:2">
      <c r="A348">
        <v>3696968</v>
      </c>
      <c r="B348" t="b">
        <f t="shared" si="5"/>
        <v>0</v>
      </c>
    </row>
    <row r="349" spans="1:2">
      <c r="A349">
        <v>6867357</v>
      </c>
      <c r="B349" t="b">
        <f t="shared" si="5"/>
        <v>0</v>
      </c>
    </row>
    <row r="350" spans="1:2">
      <c r="A350">
        <v>539338</v>
      </c>
      <c r="B350" t="b">
        <f t="shared" si="5"/>
        <v>0</v>
      </c>
    </row>
    <row r="351" spans="1:2">
      <c r="A351">
        <v>231361</v>
      </c>
      <c r="B351" t="b">
        <f t="shared" si="5"/>
        <v>0</v>
      </c>
    </row>
    <row r="352" spans="1:2">
      <c r="A352">
        <v>31902357</v>
      </c>
      <c r="B352" t="b">
        <f t="shared" si="5"/>
        <v>0</v>
      </c>
    </row>
    <row r="353" spans="1:2">
      <c r="A353">
        <v>2519144</v>
      </c>
      <c r="B353" t="b">
        <f t="shared" si="5"/>
        <v>0</v>
      </c>
    </row>
    <row r="354" spans="1:2">
      <c r="A354">
        <v>654725</v>
      </c>
      <c r="B354" t="b">
        <f t="shared" si="5"/>
        <v>1</v>
      </c>
    </row>
    <row r="355" spans="1:2">
      <c r="A355">
        <v>2363295</v>
      </c>
      <c r="B355" t="b">
        <f t="shared" si="5"/>
        <v>1</v>
      </c>
    </row>
    <row r="356" spans="1:2">
      <c r="A356">
        <v>33829</v>
      </c>
      <c r="B356" t="b">
        <f t="shared" si="5"/>
        <v>0</v>
      </c>
    </row>
    <row r="357" spans="1:2">
      <c r="A357">
        <v>2303</v>
      </c>
      <c r="B357" t="b">
        <f t="shared" si="5"/>
        <v>0</v>
      </c>
    </row>
    <row r="358" spans="1:2">
      <c r="A358">
        <v>832500</v>
      </c>
      <c r="B358" t="b">
        <f t="shared" si="5"/>
        <v>0</v>
      </c>
    </row>
    <row r="359" spans="1:2">
      <c r="A359">
        <v>215795</v>
      </c>
      <c r="B359" t="b">
        <f t="shared" si="5"/>
        <v>0</v>
      </c>
    </row>
    <row r="360" spans="1:2">
      <c r="A360">
        <v>901528</v>
      </c>
      <c r="B360" t="b">
        <f t="shared" si="5"/>
        <v>0</v>
      </c>
    </row>
    <row r="361" spans="1:2">
      <c r="A361">
        <v>1047581</v>
      </c>
      <c r="B361" t="b">
        <f t="shared" si="5"/>
        <v>0</v>
      </c>
    </row>
    <row r="362" spans="1:2">
      <c r="A362">
        <v>11268712</v>
      </c>
      <c r="B362" t="b">
        <f t="shared" si="5"/>
        <v>0</v>
      </c>
    </row>
    <row r="363" spans="1:2">
      <c r="A363">
        <v>7452727</v>
      </c>
      <c r="B363" t="b">
        <f t="shared" si="5"/>
        <v>0</v>
      </c>
    </row>
    <row r="364" spans="1:2">
      <c r="A364">
        <v>850385</v>
      </c>
      <c r="B364" t="b">
        <f t="shared" si="5"/>
        <v>0</v>
      </c>
    </row>
    <row r="365" spans="1:2">
      <c r="A365">
        <v>1105329</v>
      </c>
      <c r="B365" t="b">
        <f t="shared" si="5"/>
        <v>0</v>
      </c>
    </row>
    <row r="366" spans="1:2">
      <c r="A366">
        <v>4850686</v>
      </c>
      <c r="B366" t="b">
        <f t="shared" si="5"/>
        <v>0</v>
      </c>
    </row>
    <row r="367" spans="1:2">
      <c r="A367">
        <v>26463</v>
      </c>
      <c r="B367" t="b">
        <f t="shared" si="5"/>
        <v>0</v>
      </c>
    </row>
    <row r="368" spans="1:2">
      <c r="A368">
        <v>3740242</v>
      </c>
      <c r="B368" t="b">
        <f t="shared" si="5"/>
        <v>0</v>
      </c>
    </row>
    <row r="369" spans="1:2">
      <c r="A369">
        <v>106998</v>
      </c>
      <c r="B369" t="b">
        <f t="shared" si="5"/>
        <v>0</v>
      </c>
    </row>
    <row r="370" spans="1:2">
      <c r="A370">
        <v>7872616</v>
      </c>
      <c r="B370" t="b">
        <f t="shared" si="5"/>
        <v>0</v>
      </c>
    </row>
    <row r="371" spans="1:2">
      <c r="A371">
        <v>4249514</v>
      </c>
      <c r="B371" t="b">
        <f t="shared" si="5"/>
        <v>0</v>
      </c>
    </row>
    <row r="372" spans="1:2">
      <c r="A372">
        <v>14074511</v>
      </c>
      <c r="B372" t="b">
        <f t="shared" si="5"/>
        <v>0</v>
      </c>
    </row>
    <row r="373" spans="1:2">
      <c r="A373">
        <v>294523</v>
      </c>
      <c r="B373" t="b">
        <f t="shared" si="5"/>
        <v>1</v>
      </c>
    </row>
    <row r="374" spans="1:2">
      <c r="A374">
        <v>3921307</v>
      </c>
      <c r="B374" t="b">
        <f t="shared" si="5"/>
        <v>0</v>
      </c>
    </row>
    <row r="375" spans="1:2">
      <c r="A375">
        <v>17432448</v>
      </c>
      <c r="B375" t="b">
        <f t="shared" si="5"/>
        <v>0</v>
      </c>
    </row>
    <row r="376" spans="1:2">
      <c r="A376">
        <v>2862200</v>
      </c>
      <c r="B376" t="b">
        <f t="shared" si="5"/>
        <v>0</v>
      </c>
    </row>
    <row r="377" spans="1:2">
      <c r="A377">
        <v>3969735</v>
      </c>
      <c r="B377" t="b">
        <f t="shared" si="5"/>
        <v>0</v>
      </c>
    </row>
    <row r="378" spans="1:2">
      <c r="A378">
        <v>10180699</v>
      </c>
      <c r="B378" t="b">
        <f t="shared" si="5"/>
        <v>0</v>
      </c>
    </row>
    <row r="379" spans="1:2">
      <c r="A379">
        <v>133391</v>
      </c>
      <c r="B379" t="b">
        <f t="shared" si="5"/>
        <v>0</v>
      </c>
    </row>
    <row r="380" spans="1:2">
      <c r="A380">
        <v>1741198</v>
      </c>
      <c r="B380" t="b">
        <f t="shared" si="5"/>
        <v>0</v>
      </c>
    </row>
    <row r="381" spans="1:2">
      <c r="A381">
        <v>23507535</v>
      </c>
      <c r="B381" t="b">
        <f t="shared" si="5"/>
        <v>0</v>
      </c>
    </row>
    <row r="382" spans="1:2">
      <c r="A382">
        <v>5257205</v>
      </c>
      <c r="B382" t="b">
        <f t="shared" si="5"/>
        <v>0</v>
      </c>
    </row>
    <row r="383" spans="1:2">
      <c r="A383">
        <v>563460</v>
      </c>
      <c r="B383" t="b">
        <f t="shared" si="5"/>
        <v>0</v>
      </c>
    </row>
    <row r="384" spans="1:2">
      <c r="A384">
        <v>3037439</v>
      </c>
      <c r="B384" t="b">
        <f t="shared" si="5"/>
        <v>1</v>
      </c>
    </row>
    <row r="385" spans="1:2">
      <c r="A385">
        <v>1715809</v>
      </c>
      <c r="B385" t="b">
        <f t="shared" si="5"/>
        <v>0</v>
      </c>
    </row>
    <row r="386" spans="1:2">
      <c r="A386">
        <v>23750</v>
      </c>
      <c r="B386" t="b">
        <f t="shared" si="5"/>
        <v>0</v>
      </c>
    </row>
    <row r="387" spans="1:2">
      <c r="A387">
        <v>406946</v>
      </c>
      <c r="B387" t="b">
        <f t="shared" ref="B387:B406" si="6">IF(ISERROR(VLOOKUP(A387,C:C, 1, FALSE)),FALSE,TRUE )</f>
        <v>1</v>
      </c>
    </row>
    <row r="388" spans="1:2">
      <c r="A388">
        <v>411675</v>
      </c>
      <c r="B388" t="b">
        <f t="shared" si="6"/>
        <v>1</v>
      </c>
    </row>
    <row r="389" spans="1:2">
      <c r="A389">
        <v>107650</v>
      </c>
      <c r="B389" t="b">
        <f t="shared" si="6"/>
        <v>0</v>
      </c>
    </row>
    <row r="390" spans="1:2">
      <c r="A390">
        <v>22927334</v>
      </c>
      <c r="B390" t="b">
        <f t="shared" si="6"/>
        <v>0</v>
      </c>
    </row>
    <row r="391" spans="1:2">
      <c r="A391">
        <v>43209</v>
      </c>
      <c r="B391" t="b">
        <f t="shared" si="6"/>
        <v>0</v>
      </c>
    </row>
    <row r="392" spans="1:2">
      <c r="A392">
        <v>6284130</v>
      </c>
      <c r="B392" t="b">
        <f t="shared" si="6"/>
        <v>0</v>
      </c>
    </row>
    <row r="393" spans="1:2">
      <c r="A393">
        <v>2837557</v>
      </c>
      <c r="B393" t="b">
        <f t="shared" si="6"/>
        <v>0</v>
      </c>
    </row>
    <row r="394" spans="1:2">
      <c r="A394">
        <v>6152180</v>
      </c>
      <c r="B394" t="b">
        <f t="shared" si="6"/>
        <v>0</v>
      </c>
    </row>
    <row r="395" spans="1:2">
      <c r="A395">
        <v>2304883</v>
      </c>
      <c r="B395" t="b">
        <f t="shared" si="6"/>
        <v>0</v>
      </c>
    </row>
    <row r="396" spans="1:2">
      <c r="A396">
        <v>16245180</v>
      </c>
      <c r="B396" t="b">
        <f t="shared" si="6"/>
        <v>0</v>
      </c>
    </row>
    <row r="397" spans="1:2">
      <c r="A397">
        <v>741569</v>
      </c>
      <c r="B397" t="b">
        <f t="shared" si="6"/>
        <v>0</v>
      </c>
    </row>
    <row r="398" spans="1:2">
      <c r="A398">
        <v>22338310</v>
      </c>
      <c r="B398" t="b">
        <f t="shared" si="6"/>
        <v>0</v>
      </c>
    </row>
    <row r="399" spans="1:2">
      <c r="A399">
        <v>2915400</v>
      </c>
      <c r="B399" t="b">
        <f t="shared" si="6"/>
        <v>0</v>
      </c>
    </row>
    <row r="400" spans="1:2">
      <c r="A400">
        <v>3883684</v>
      </c>
      <c r="B400" t="b">
        <f t="shared" si="6"/>
        <v>0</v>
      </c>
    </row>
    <row r="401" spans="1:2">
      <c r="A401">
        <v>25904847</v>
      </c>
      <c r="B401" t="b">
        <f t="shared" si="6"/>
        <v>0</v>
      </c>
    </row>
    <row r="402" spans="1:2">
      <c r="A402">
        <v>10081260</v>
      </c>
      <c r="B402" t="b">
        <f t="shared" si="6"/>
        <v>0</v>
      </c>
    </row>
    <row r="403" spans="1:2">
      <c r="A403">
        <v>1151152</v>
      </c>
      <c r="B403" t="b">
        <f t="shared" si="6"/>
        <v>0</v>
      </c>
    </row>
    <row r="404" spans="1:2">
      <c r="A404">
        <v>10561816</v>
      </c>
      <c r="B404" t="b">
        <f t="shared" si="6"/>
        <v>0</v>
      </c>
    </row>
    <row r="405" spans="1:2">
      <c r="A405">
        <v>986504</v>
      </c>
      <c r="B405" t="b">
        <f t="shared" si="6"/>
        <v>0</v>
      </c>
    </row>
    <row r="406" spans="1:2">
      <c r="A406">
        <v>693738</v>
      </c>
      <c r="B406" t="b">
        <f t="shared" si="6"/>
        <v>1</v>
      </c>
    </row>
    <row r="407" spans="1:2">
      <c r="A407">
        <v>7622978</v>
      </c>
      <c r="B407" t="b">
        <f>IF(ISERROR(VLOOKUP(A407,C:C, 1, FALSE)),FALSE,TRUE )</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Issues and Comments</vt:lpstr>
      <vt:lpstr>GitHub Participation</vt:lpstr>
      <vt:lpstr>Issue Totals</vt:lpstr>
      <vt:lpstr>Issue Responses</vt:lpstr>
      <vt:lpstr>top 10 users</vt:lpstr>
      <vt:lpstr>Commenters who haven't raised i</vt:lpstr>
      <vt:lpstr>Comments but no Issues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Sami Kanza</cp:lastModifiedBy>
  <dcterms:created xsi:type="dcterms:W3CDTF">2017-11-01T11:01:16Z</dcterms:created>
  <dcterms:modified xsi:type="dcterms:W3CDTF">2018-01-12T14:16:07Z</dcterms:modified>
</cp:coreProperties>
</file>