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defaultThemeVersion="202300"/>
  <mc:AlternateContent xmlns:mc="http://schemas.openxmlformats.org/markup-compatibility/2006">
    <mc:Choice Requires="x15">
      <x15ac:absPath xmlns:x15ac="http://schemas.microsoft.com/office/spreadsheetml/2010/11/ac" url="C:\UoN MSc Degree projects\Excel\Adventure works Dashboard\"/>
    </mc:Choice>
  </mc:AlternateContent>
  <xr:revisionPtr revIDLastSave="0" documentId="8_{A62D9C95-1C9A-42EE-BCB5-ED109F11C344}" xr6:coauthVersionLast="47" xr6:coauthVersionMax="47" xr10:uidLastSave="{00000000-0000-0000-0000-000000000000}"/>
  <bookViews>
    <workbookView xWindow="-110" yWindow="-110" windowWidth="19420" windowHeight="11020" activeTab="1" xr2:uid="{B5550D25-39FF-4A9C-840C-43678DAE968B}"/>
  </bookViews>
  <sheets>
    <sheet name="Analysis" sheetId="3" r:id="rId1"/>
    <sheet name="Time Series Dashboard" sheetId="2" r:id="rId2"/>
    <sheet name="Time Series Analysis" sheetId="4" r:id="rId3"/>
  </sheets>
  <definedNames>
    <definedName name="LookTable" localSheetId="2">'Time Series Analysis'!#REF!</definedName>
    <definedName name="LookTable">Analysis!$M$18:$S$22</definedName>
    <definedName name="Slicer_Country">#N/A</definedName>
    <definedName name="Slicer_Month_Name">#N/A</definedName>
    <definedName name="Slicer_Year">#N/A</definedName>
  </definedNames>
  <calcPr calcId="191029"/>
  <pivotCaches>
    <pivotCache cacheId="808" r:id="rId4"/>
    <pivotCache cacheId="1252" r:id="rId5"/>
    <pivotCache cacheId="1255" r:id="rId6"/>
    <pivotCache cacheId="1261" r:id="rId7"/>
    <pivotCache cacheId="1282" r:id="rId8"/>
    <pivotCache cacheId="1285" r:id="rId9"/>
    <pivotCache cacheId="1288" r:id="rId10"/>
    <pivotCache cacheId="1291" r:id="rId11"/>
    <pivotCache cacheId="1294" r:id="rId12"/>
    <pivotCache cacheId="1297" r:id="rId13"/>
  </pivotCaches>
  <extLst>
    <ext xmlns:x14="http://schemas.microsoft.com/office/spreadsheetml/2009/9/main" uri="{876F7934-8845-4945-9796-88D515C7AA90}">
      <x14:pivotCaches>
        <pivotCache cacheId="791" r:id="rId14"/>
        <pivotCache cacheId="795" r:id="rId15"/>
        <pivotCache cacheId="916"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32a3b433-5a36-4092-b588-81a728d16b6e" name="FactInternetSales" connection="Query - FactInternetSales"/>
          <x15:modelTable id="DimSalesTerritory_d900e7aa-b7f2-4939-b182-4de56106cece" name="DimSalesTerritory" connection="Query - DimSalesTerritory"/>
          <x15:modelTable id="DimProduct_2c40a83c-3e0e-4871-b36e-97e0c56dc40e" name="DimProduct" connection="Query - DimProduct"/>
          <x15:modelTable id="DimGeography_64589a48-2bb5-44fd-926b-68673782793d" name="DimGeography" connection="Query - DimGeography"/>
          <x15:modelTable id="DimDate_60bc061a-1d61-4f36-9fa1-27860dc8359c" name="DimDate" connection="Query - DimDate"/>
          <x15:modelTable id="DimCustomer_a0347c94-0b82-4dd1-a837-d740fc78dffe" name="DimCustomer" connection="Query - DimCustomer"/>
          <x15:modelTable id="All Measures_05e66cc1-bc53-44b6-9e49-e4216829d02d"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6" i="4" l="1"/>
  <c r="W5" i="4"/>
  <c r="N3" i="4"/>
  <c r="N4" i="4"/>
  <c r="N5" i="4"/>
  <c r="N6" i="4"/>
  <c r="N7" i="4"/>
  <c r="N8" i="4"/>
  <c r="N9" i="4"/>
  <c r="N10" i="4"/>
  <c r="M4" i="4"/>
  <c r="M5" i="4"/>
  <c r="M6" i="4"/>
  <c r="M7" i="4"/>
  <c r="M8" i="4"/>
  <c r="M9" i="4"/>
  <c r="M10" i="4"/>
  <c r="M3" i="4"/>
  <c r="E7" i="4"/>
  <c r="F3" i="4"/>
  <c r="G3" i="4" s="1"/>
  <c r="F4" i="4"/>
  <c r="G4" i="4" s="1"/>
  <c r="F2" i="4"/>
  <c r="W19" i="3"/>
  <c r="X22" i="3" s="1"/>
  <c r="Y22" i="3" s="1"/>
  <c r="C17" i="3" a="1"/>
  <c r="C17" i="3" s="1"/>
  <c r="C18" i="3" a="1"/>
  <c r="C18" i="3" s="1"/>
  <c r="C19" i="3" a="1"/>
  <c r="C19" i="3" s="1"/>
  <c r="C20" i="3" a="1"/>
  <c r="C20" i="3" s="1"/>
  <c r="C16" i="3" a="1"/>
  <c r="C16" i="3" s="1"/>
  <c r="D16" i="3" s="1"/>
  <c r="B17" i="3"/>
  <c r="B18" i="3"/>
  <c r="B19" i="3"/>
  <c r="B20" i="3"/>
  <c r="B16" i="3"/>
  <c r="U11" i="4" l="1"/>
  <c r="U12" i="4" s="1"/>
  <c r="F7" i="4"/>
  <c r="R4" i="4"/>
  <c r="R3" i="4"/>
  <c r="R5" i="4"/>
  <c r="G2" i="4"/>
  <c r="X50" i="3"/>
  <c r="Y50" i="3" s="1"/>
  <c r="X23" i="3"/>
  <c r="Y23" i="3" s="1"/>
  <c r="X30" i="3"/>
  <c r="Y30" i="3" s="1"/>
  <c r="X49" i="3"/>
  <c r="Y49" i="3" s="1"/>
  <c r="X36" i="3"/>
  <c r="Y36" i="3" s="1"/>
  <c r="X43" i="3"/>
  <c r="Y43" i="3" s="1"/>
  <c r="X56" i="3"/>
  <c r="Y56" i="3" s="1"/>
  <c r="X35" i="3"/>
  <c r="Y35" i="3" s="1"/>
  <c r="X29" i="3"/>
  <c r="Y29" i="3" s="1"/>
  <c r="X42" i="3"/>
  <c r="Y42" i="3" s="1"/>
  <c r="X55" i="3"/>
  <c r="Y55" i="3" s="1"/>
  <c r="D29" i="3"/>
  <c r="D17" i="3"/>
  <c r="E17" i="3" s="1"/>
  <c r="D20" i="3"/>
  <c r="E20" i="3" s="1"/>
  <c r="D19" i="3"/>
  <c r="E19" i="3" s="1"/>
  <c r="D18" i="3"/>
  <c r="E18" i="3" s="1"/>
  <c r="O10" i="4" l="1" a="1"/>
  <c r="O10" i="4" s="1"/>
  <c r="Z55" i="3"/>
  <c r="O4" i="4" a="1"/>
  <c r="O4" i="4" s="1"/>
  <c r="O5" i="4" a="1"/>
  <c r="O5" i="4" s="1"/>
  <c r="O6" i="4" a="1"/>
  <c r="O6" i="4" s="1"/>
  <c r="O7" i="4" a="1"/>
  <c r="O7" i="4" s="1"/>
  <c r="O8" i="4" a="1"/>
  <c r="O8" i="4" s="1"/>
  <c r="O9" i="4" a="1"/>
  <c r="O9" i="4" s="1"/>
  <c r="Z35" i="3"/>
  <c r="Z42" i="3"/>
  <c r="Z49" i="3"/>
  <c r="Z23" i="3"/>
  <c r="Z50" i="3"/>
  <c r="Z30" i="3"/>
  <c r="Z29" i="3"/>
  <c r="Z56" i="3"/>
  <c r="Z43" i="3"/>
  <c r="Z36" i="3"/>
  <c r="Z22" i="3"/>
  <c r="B29" i="3"/>
  <c r="B30" i="3" s="1"/>
  <c r="O12" i="4" l="1"/>
  <c r="Z58" i="3"/>
  <c r="Z38" i="3"/>
  <c r="Z45" i="3"/>
  <c r="Z52" i="3"/>
  <c r="Z25" i="3"/>
  <c r="Z3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E3A0462-DC2B-423B-84DA-891A00CAD7F1}" name="Query - All Measures" description="Connection to the 'All Measures' query in the workbook." type="100" refreshedVersion="8" minRefreshableVersion="5">
    <extLst>
      <ext xmlns:x15="http://schemas.microsoft.com/office/spreadsheetml/2010/11/main" uri="{DE250136-89BD-433C-8126-D09CA5730AF9}">
        <x15:connection id="94c1abc1-a69b-4517-9cb7-d023089a776a">
          <x15:oledbPr connection="Provider=Microsoft.Mashup.OleDb.1;Data Source=$Workbook$;Location=&quot;All Measures&quot;;Extended Properties=&quot;&quot;">
            <x15:dbTables>
              <x15:dbTable name="All Measures"/>
            </x15:dbTables>
          </x15:oledbPr>
        </x15:connection>
      </ext>
    </extLst>
  </connection>
  <connection id="2" xr16:uid="{BDCFE231-244C-4290-800E-502888887A46}" name="Query - DimCustomer" description="Connection to the 'DimCustomer' query in the workbook." type="100" refreshedVersion="8" minRefreshableVersion="5">
    <extLst>
      <ext xmlns:x15="http://schemas.microsoft.com/office/spreadsheetml/2010/11/main" uri="{DE250136-89BD-433C-8126-D09CA5730AF9}">
        <x15:connection id="06aa8092-6cf6-40fa-be8d-05bacb14602e">
          <x15:oledbPr connection="Provider=Microsoft.Mashup.OleDb.1;Data Source=$Workbook$;Location=DimCustomer;Extended Properties=&quot;&quot;">
            <x15:dbTables>
              <x15:dbTable name="DimCustomer"/>
            </x15:dbTables>
          </x15:oledbPr>
        </x15:connection>
      </ext>
    </extLst>
  </connection>
  <connection id="3" xr16:uid="{D17C2146-0C26-4690-A95D-BDF85B323D49}" name="Query - DimDate" description="Connection to the 'DimDate' query in the workbook." type="100" refreshedVersion="8" minRefreshableVersion="5">
    <extLst>
      <ext xmlns:x15="http://schemas.microsoft.com/office/spreadsheetml/2010/11/main" uri="{DE250136-89BD-433C-8126-D09CA5730AF9}">
        <x15:connection id="abf102d9-bfd0-4d27-afd4-c7f2407f0a97"/>
      </ext>
    </extLst>
  </connection>
  <connection id="4" xr16:uid="{6F95A4D9-E11E-4966-A35C-E9150CFADC25}" name="Query - DimGeography" description="Connection to the 'DimGeography' query in the workbook." type="100" refreshedVersion="8" minRefreshableVersion="5">
    <extLst>
      <ext xmlns:x15="http://schemas.microsoft.com/office/spreadsheetml/2010/11/main" uri="{DE250136-89BD-433C-8126-D09CA5730AF9}">
        <x15:connection id="518ff508-1741-4c2b-9f05-0546ef3b0e25">
          <x15:oledbPr connection="Provider=Microsoft.Mashup.OleDb.1;Data Source=$Workbook$;Location=DimGeography;Extended Properties=&quot;&quot;">
            <x15:dbTables>
              <x15:dbTable name="DimGeography"/>
            </x15:dbTables>
          </x15:oledbPr>
        </x15:connection>
      </ext>
    </extLst>
  </connection>
  <connection id="5" xr16:uid="{E4094851-3C5B-4466-BB9D-CC9185D48404}" name="Query - DimProduct" description="Connection to the 'DimProduct' query in the workbook." type="100" refreshedVersion="8" minRefreshableVersion="5">
    <extLst>
      <ext xmlns:x15="http://schemas.microsoft.com/office/spreadsheetml/2010/11/main" uri="{DE250136-89BD-433C-8126-D09CA5730AF9}">
        <x15:connection id="248946f2-f37d-4695-a88d-66e9da9ce508">
          <x15:oledbPr connection="Provider=Microsoft.Mashup.OleDb.1;Data Source=$Workbook$;Location=DimProduct;Extended Properties=&quot;&quot;">
            <x15:dbTables>
              <x15:dbTable name="DimProduct"/>
            </x15:dbTables>
          </x15:oledbPr>
        </x15:connection>
      </ext>
    </extLst>
  </connection>
  <connection id="6" xr16:uid="{5D85FD2A-C812-4F82-A178-DA3A88EC81BC}" name="Query - DimSalesTerritory" description="Connection to the 'DimSalesTerritory' query in the workbook." type="100" refreshedVersion="8" minRefreshableVersion="5">
    <extLst>
      <ext xmlns:x15="http://schemas.microsoft.com/office/spreadsheetml/2010/11/main" uri="{DE250136-89BD-433C-8126-D09CA5730AF9}">
        <x15:connection id="5831470f-10b4-4613-83f6-1039c1226b95">
          <x15:oledbPr connection="Provider=Microsoft.Mashup.OleDb.1;Data Source=$Workbook$;Location=DimSalesTerritory;Extended Properties=&quot;&quot;">
            <x15:dbTables>
              <x15:dbTable name="DimSalesTerritory"/>
            </x15:dbTables>
          </x15:oledbPr>
        </x15:connection>
      </ext>
    </extLst>
  </connection>
  <connection id="7" xr16:uid="{B664E76C-0D71-4550-91D1-2006AEA9DE35}" name="Query - FactInternetSales" description="Connection to the 'FactInternetSales' query in the workbook." type="100" refreshedVersion="8" minRefreshableVersion="5">
    <extLst>
      <ext xmlns:x15="http://schemas.microsoft.com/office/spreadsheetml/2010/11/main" uri="{DE250136-89BD-433C-8126-D09CA5730AF9}">
        <x15:connection id="f93be401-50cb-496d-9555-3f1b54e7795a"/>
      </ext>
    </extLst>
  </connection>
  <connection id="8" xr16:uid="{BBE03554-E413-4B67-87E8-2E9F4F03575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<sst xmlns="http://schemas.openxmlformats.org/spreadsheetml/2006/main" count="120" uniqueCount="70">
  <si>
    <t>#Transaction</t>
  </si>
  <si>
    <t>Sum of Total Profit</t>
  </si>
  <si>
    <t>All Products</t>
  </si>
  <si>
    <t>Sold Products</t>
  </si>
  <si>
    <t>Unsold Products</t>
  </si>
  <si>
    <t>% Profit Margin</t>
  </si>
  <si>
    <t xml:space="preserve"> of COGS</t>
  </si>
  <si>
    <t xml:space="preserve"> of OrderQuantity</t>
  </si>
  <si>
    <t>Year</t>
  </si>
  <si>
    <t>Option Button</t>
  </si>
  <si>
    <t>Above average</t>
  </si>
  <si>
    <t>blue</t>
  </si>
  <si>
    <t>#FF6600</t>
  </si>
  <si>
    <t>orange</t>
  </si>
  <si>
    <t xml:space="preserve">black </t>
  </si>
  <si>
    <t>#000000</t>
  </si>
  <si>
    <t>#FFFF00</t>
  </si>
  <si>
    <t>yellow</t>
  </si>
  <si>
    <t>Above Average</t>
  </si>
  <si>
    <t>Percentage</t>
  </si>
  <si>
    <t>#75A3FF</t>
  </si>
  <si>
    <t>Caption</t>
  </si>
  <si>
    <t xml:space="preserve"> of  Profit</t>
  </si>
  <si>
    <t xml:space="preserve"> of  Revenue</t>
  </si>
  <si>
    <t xml:space="preserve">  Revenue</t>
  </si>
  <si>
    <t xml:space="preserve">  Profit</t>
  </si>
  <si>
    <t>Check Selected Year</t>
  </si>
  <si>
    <t>Total Profit</t>
  </si>
  <si>
    <t>Selected Year</t>
  </si>
  <si>
    <t>Previous Year</t>
  </si>
  <si>
    <t>Profit</t>
  </si>
  <si>
    <t>Yoy Change</t>
  </si>
  <si>
    <t>Total Revenue</t>
  </si>
  <si>
    <t>Total COGS</t>
  </si>
  <si>
    <t>Total %Profit  Margin</t>
  </si>
  <si>
    <t>Total Total Qty</t>
  </si>
  <si>
    <t>Total # Transactions</t>
  </si>
  <si>
    <t>Month Name</t>
  </si>
  <si>
    <t>Apr</t>
  </si>
  <si>
    <t>Feb</t>
  </si>
  <si>
    <t>Jan</t>
  </si>
  <si>
    <t>Jul</t>
  </si>
  <si>
    <t>Jun</t>
  </si>
  <si>
    <t>Mar</t>
  </si>
  <si>
    <t>May</t>
  </si>
  <si>
    <t>Aug</t>
  </si>
  <si>
    <t>Sep</t>
  </si>
  <si>
    <t>Oct</t>
  </si>
  <si>
    <t>Nov</t>
  </si>
  <si>
    <t>Dec</t>
  </si>
  <si>
    <t xml:space="preserve"> </t>
  </si>
  <si>
    <t>WeekTypes</t>
  </si>
  <si>
    <t>Weekday</t>
  </si>
  <si>
    <t>Weekend</t>
  </si>
  <si>
    <t>Day Name</t>
  </si>
  <si>
    <t>Fri</t>
  </si>
  <si>
    <t>Mon</t>
  </si>
  <si>
    <t>Thu</t>
  </si>
  <si>
    <t>Tue</t>
  </si>
  <si>
    <t>Wed</t>
  </si>
  <si>
    <t>Sat</t>
  </si>
  <si>
    <t>Sun</t>
  </si>
  <si>
    <t>Highlight</t>
  </si>
  <si>
    <t>%</t>
  </si>
  <si>
    <t>Top</t>
  </si>
  <si>
    <t>Quarter</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</si>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</sst>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0.0%;0.0%"/>
    <numFmt numFmtId="165" formatCode="[&lt;999999]0.00,&quot;K&quot;;[&lt;999999999]0.00,&quot;M&quot;;0.00&quot;B&quot;"/>
    <numFmt numFmtId="166" formatCode="[&lt;999999]\$0.00,&quot;K&quot;;[&lt;999999999]\$0.00,,&quot;M&quot;;\$0.00&quot;B&quot;"/>
    <numFmt numFmtId="167" formatCode="0.0%"/>
    <numFmt numFmtId="168" formatCode="[&lt;999999]0.00,&quot;K&quot;;[&lt;999999999]0.00,,&quot;M&quot;;0.00&quot;B&quot;"/>
    <numFmt numFmtId="169" formatCode="[&lt;999999]#,&quot;K&quot;;[&lt;999999999]#,,&quot;M&quot;;#&quot;B&quot;"/>
    <numFmt numFmtId="171" formatCode="\+0.0%;\-0.0%;0.0%"/>
  </numFmts>
  <fonts count="6" x14ac:knownFonts="1">
    <font>
      <sz val="11"/>
      <color theme="1"/>
      <name val="Aptos Narrow"/>
      <family val="2"/>
      <scheme val="minor"/>
    </font>
    <font>
      <sz val="11"/>
      <color theme="1"/>
      <name val="Aptos Narrow"/>
      <family val="2"/>
      <scheme val="minor"/>
    </font>
    <font>
      <b/>
      <sz val="11"/>
      <color theme="0"/>
      <name val="Aptos Narrow"/>
      <family val="2"/>
      <scheme val="minor"/>
    </font>
    <font>
      <sz val="8"/>
      <name val="Segoe UI"/>
      <family val="2"/>
    </font>
    <font>
      <b/>
      <sz val="11"/>
      <color rgb="FFFF0000"/>
      <name val="Aptos Narrow"/>
      <family val="2"/>
      <scheme val="minor"/>
    </font>
    <font>
      <b/>
      <sz val="12"/>
      <color theme="1"/>
      <name val="Aptos Narrow"/>
      <family val="2"/>
      <scheme val="minor"/>
    </font>
  </fonts>
  <fills count="6">
    <fill>
      <patternFill patternType="none"/>
    </fill>
    <fill>
      <patternFill patternType="gray125"/>
    </fill>
    <fill>
      <patternFill patternType="solid">
        <fgColor theme="5" tint="0.39997558519241921"/>
        <bgColor indexed="64"/>
      </patternFill>
    </fill>
    <fill>
      <patternFill patternType="solid">
        <fgColor theme="1" tint="0.34998626667073579"/>
        <bgColor indexed="64"/>
      </patternFill>
    </fill>
    <fill>
      <patternFill patternType="solid">
        <fgColor theme="2" tint="-0.249977111117893"/>
        <bgColor indexed="64"/>
      </patternFill>
    </fill>
    <fill>
      <patternFill patternType="solid">
        <fgColor theme="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27">
    <xf numFmtId="0" fontId="0" fillId="0" borderId="0" xfId="0"/>
    <xf numFmtId="3" fontId="0" fillId="0" borderId="0" xfId="0" applyNumberFormat="1"/>
    <xf numFmtId="164" fontId="0" fillId="0" borderId="0" xfId="0" applyNumberFormat="1"/>
    <xf numFmtId="165" fontId="0" fillId="0" borderId="0" xfId="0" applyNumberFormat="1"/>
    <xf numFmtId="166" fontId="0" fillId="0" borderId="0" xfId="0" applyNumberFormat="1"/>
    <xf numFmtId="0" fontId="0" fillId="0" borderId="0" xfId="0" pivotButton="1"/>
    <xf numFmtId="0" fontId="4" fillId="2" borderId="0" xfId="0" applyFont="1" applyFill="1"/>
    <xf numFmtId="0" fontId="2" fillId="2" borderId="0" xfId="0" applyFont="1" applyFill="1"/>
    <xf numFmtId="0" fontId="0" fillId="0" borderId="1" xfId="0" pivotButton="1" applyBorder="1"/>
    <xf numFmtId="0" fontId="0" fillId="0" borderId="1" xfId="0" applyBorder="1"/>
    <xf numFmtId="166" fontId="0" fillId="0" borderId="1" xfId="0" applyNumberFormat="1" applyBorder="1"/>
    <xf numFmtId="3" fontId="0" fillId="0" borderId="1" xfId="0" applyNumberFormat="1" applyBorder="1"/>
    <xf numFmtId="167" fontId="0" fillId="0" borderId="0" xfId="0" applyNumberFormat="1"/>
    <xf numFmtId="169" fontId="0" fillId="0" borderId="1" xfId="0" applyNumberFormat="1" applyBorder="1"/>
    <xf numFmtId="0" fontId="0" fillId="3" borderId="0" xfId="0" applyFill="1"/>
    <xf numFmtId="0" fontId="0" fillId="4" borderId="1" xfId="0" applyFill="1" applyBorder="1"/>
    <xf numFmtId="9" fontId="0" fillId="0" borderId="1" xfId="1" applyFont="1" applyBorder="1"/>
    <xf numFmtId="9" fontId="0" fillId="0" borderId="0" xfId="0" applyNumberFormat="1"/>
    <xf numFmtId="0" fontId="0" fillId="4" borderId="0" xfId="0" applyFill="1"/>
    <xf numFmtId="171" fontId="0" fillId="4" borderId="0" xfId="0" applyNumberFormat="1" applyFill="1"/>
    <xf numFmtId="169" fontId="0" fillId="0" borderId="0" xfId="0" applyNumberFormat="1"/>
    <xf numFmtId="9" fontId="0" fillId="0" borderId="0" xfId="1" applyFont="1"/>
    <xf numFmtId="167" fontId="0" fillId="0" borderId="0" xfId="1" applyNumberFormat="1" applyFont="1"/>
    <xf numFmtId="10" fontId="0" fillId="0" borderId="0" xfId="1" applyNumberFormat="1" applyFont="1"/>
    <xf numFmtId="168" fontId="0" fillId="0" borderId="0" xfId="0" applyNumberFormat="1"/>
    <xf numFmtId="0" fontId="0" fillId="5" borderId="0" xfId="0" applyFill="1"/>
    <xf numFmtId="0" fontId="5" fillId="0" borderId="0" xfId="0" applyFont="1"/>
  </cellXfs>
  <cellStyles count="2">
    <cellStyle name="Normal" xfId="0" builtinId="0"/>
    <cellStyle name="Percent" xfId="1" builtinId="5"/>
  </cellStyles>
  <dxfs count="494">
    <dxf>
      <numFmt numFmtId="166" formatCode="[&lt;999999]\$0.00,&quot;K&quot;;[&lt;999999999]\$0.00,,&quot;M&quot;;\$0.00&quot;B&quot;"/>
    </dxf>
    <dxf>
      <numFmt numFmtId="169" formatCode="[&lt;999999]#,&quot;K&quot;;[&lt;999999999]#,,&quot;M&quot;;#&quot;B&quot;"/>
    </dxf>
    <dxf>
      <numFmt numFmtId="14" formatCode="0.00%"/>
    </dxf>
    <dxf>
      <numFmt numFmtId="13" formatCode="0%"/>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9" formatCode="[&lt;999999]#,&quot;K&quot;;[&lt;999999999]#,,&quot;M&quot;;#&quot;B&quot;"/>
    </dxf>
    <dxf>
      <numFmt numFmtId="14" formatCode="0.00%"/>
    </dxf>
    <dxf>
      <numFmt numFmtId="13" formatCode="0%"/>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4" formatCode="0.00%"/>
    </dxf>
    <dxf>
      <numFmt numFmtId="13" formatCode="0%"/>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4" formatCode="0.00%"/>
    </dxf>
    <dxf>
      <numFmt numFmtId="13" formatCode="0%"/>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4" formatCode="0.00%"/>
    </dxf>
    <dxf>
      <numFmt numFmtId="13" formatCode="0%"/>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4" formatCode="0.00%"/>
    </dxf>
    <dxf>
      <numFmt numFmtId="13" formatCode="0%"/>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4" formatCode="0.00%"/>
    </dxf>
    <dxf>
      <numFmt numFmtId="13" formatCode="0%"/>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4" formatCode="0.00%"/>
    </dxf>
    <dxf>
      <numFmt numFmtId="13" formatCode="0%"/>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4" formatCode="0.00%"/>
    </dxf>
    <dxf>
      <numFmt numFmtId="13" formatCode="0%"/>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4" formatCode="0.00%"/>
    </dxf>
    <dxf>
      <numFmt numFmtId="13" formatCode="0%"/>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4" formatCode="0.00%"/>
    </dxf>
    <dxf>
      <numFmt numFmtId="13" formatCode="0%"/>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4" formatCode="0.00%"/>
    </dxf>
    <dxf>
      <numFmt numFmtId="13" formatCode="0%"/>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4" formatCode="0.00%"/>
    </dxf>
    <dxf>
      <numFmt numFmtId="13" formatCode="0%"/>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4" formatCode="0.00%"/>
    </dxf>
    <dxf>
      <numFmt numFmtId="13" formatCode="0%"/>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4" formatCode="0.00%"/>
    </dxf>
    <dxf>
      <numFmt numFmtId="13" formatCode="0%"/>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4" formatCode="0.00%"/>
    </dxf>
    <dxf>
      <numFmt numFmtId="13" formatCode="0%"/>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4" formatCode="0.00%"/>
    </dxf>
    <dxf>
      <numFmt numFmtId="13" formatCode="0%"/>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4" formatCode="0.00%"/>
    </dxf>
    <dxf>
      <numFmt numFmtId="13" formatCode="0%"/>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4" formatCode="0.00%"/>
    </dxf>
    <dxf>
      <numFmt numFmtId="13" formatCode="0%"/>
    </dxf>
    <dxf>
      <numFmt numFmtId="166" formatCode="[&lt;999999]\$0.00,&quot;K&quot;;[&lt;999999999]\$0.00,,&quot;M&quot;;\$0.00&quot;B&quot;"/>
    </dxf>
    <dxf>
      <numFmt numFmtId="169" formatCode="[&lt;999999]#,&quot;K&quot;;[&lt;999999999]#,,&quot;M&quot;;#&quot;B&quot;"/>
    </dxf>
    <dxf>
      <numFmt numFmtId="14" formatCode="0.00%"/>
    </dxf>
    <dxf>
      <numFmt numFmtId="13" formatCode="0%"/>
    </dxf>
    <dxf>
      <numFmt numFmtId="166" formatCode="[&lt;999999]\$0.00,&quot;K&quot;;[&lt;999999999]\$0.00,,&quot;M&quot;;\$0.00&quot;B&quot;"/>
    </dxf>
    <dxf>
      <numFmt numFmtId="169" formatCode="[&lt;999999]#,&quot;K&quot;;[&lt;999999999]#,,&quot;M&quot;;#&quot;B&quot;"/>
    </dxf>
    <dxf>
      <numFmt numFmtId="14" formatCode="0.00%"/>
    </dxf>
    <dxf>
      <numFmt numFmtId="13" formatCode="0%"/>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numFmt numFmtId="169" formatCode="[&lt;999999]#,&quot;K&quot;;[&lt;999999999]#,,&quot;M&quot;;#&quot;B&quot;"/>
    </dxf>
    <dxf>
      <numFmt numFmtId="166" formatCode="[&lt;999999]\$0.00,&quot;K&quot;;[&lt;999999999]\$0.00,,&quot;M&quot;;\$0.00&quot;B&quot;"/>
    </dxf>
    <dxf>
      <numFmt numFmtId="169" formatCode="[&lt;999999]#,&quot;K&quot;;[&lt;999999999]#,,&quot;M&quot;;#&quot;B&quot;"/>
    </dxf>
    <dxf>
      <numFmt numFmtId="169" formatCode="[&lt;999999]#,&quot;K&quot;;[&lt;999999999]#,,&quot;M&quot;;#&quot;B&quot;"/>
    </dxf>
    <dxf>
      <numFmt numFmtId="166" formatCode="[&lt;999999]\$0.00,&quot;K&quot;;[&lt;999999999]\$0.00,,&quot;M&quot;;\$0.00&quot;B&quot;"/>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K&quot;;[&lt;999999999]0.00,&quot;M&quot;;0.00&quot;B&quot;"/>
    </dxf>
    <dxf>
      <numFmt numFmtId="166" formatCode="[&lt;999999]\$0.00,&quot;K&quot;;[&lt;999999999]\$0.00,,&quot;M&quot;;\$0.00&quot;B&quot;"/>
    </dxf>
    <dxf>
      <numFmt numFmtId="166" formatCode="[&lt;9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1"/>
      </font>
      <border diagonalUp="0" diagonalDown="0">
        <left/>
        <right/>
        <top/>
        <bottom/>
        <vertical/>
        <horizontal/>
      </border>
    </dxf>
    <dxf>
      <font>
        <color theme="1"/>
      </font>
      <fill>
        <patternFill>
          <bgColor theme="0" tint="-4.9989318521683403E-2"/>
        </patternFill>
      </fill>
      <border diagonalUp="0" diagonalDown="0">
        <left/>
        <right/>
        <top/>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K&quot;;[&lt;999999999]\$0.00,,&quot;M&quot;;\$0.00&quot;B&quot;"/>
    </dxf>
    <dxf>
      <numFmt numFmtId="166" formatCode="[&lt;999999]\$0.00,&quot;K&quot;;[&lt;999999999]\$0.00,,&quot;M&quot;;\$0.00&quot;B&quot;"/>
    </dxf>
  </dxfs>
  <tableStyles count="2" defaultTableStyle="TableStyleMedium2" defaultPivotStyle="PivotStyleLight16">
    <tableStyle name="Invisible" pivot="0" table="0" count="0" xr9:uid="{275DA2C3-6D95-4EF1-BD14-26E4E2F7133B}"/>
    <tableStyle name="SlicerStyleLight1 2" pivot="0" table="0" count="10" xr9:uid="{D5591730-0499-484A-98E4-AF1154101295}">
      <tableStyleElement type="wholeTable" dxfId="486"/>
      <tableStyleElement type="headerRow" dxfId="485"/>
    </tableStyle>
  </tableStyles>
  <colors>
    <mruColors>
      <color rgb="FF75A3FF"/>
      <color rgb="FF99CCFF"/>
      <color rgb="FFFFFF00"/>
      <color rgb="FFFF66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75A3FF"/>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microsoft.com/office/2007/relationships/slicerCache" Target="slicerCaches/slicerCache2.xml"/><Relationship Id="rId26" Type="http://schemas.microsoft.com/office/2017/10/relationships/person" Target="persons/person.xml"/><Relationship Id="rId39" Type="http://schemas.openxmlformats.org/officeDocument/2006/relationships/customXml" Target="../customXml/item12.xml"/><Relationship Id="rId21" Type="http://schemas.openxmlformats.org/officeDocument/2006/relationships/connections" Target="connections.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9" Type="http://schemas.openxmlformats.org/officeDocument/2006/relationships/customXml" Target="../customXml/item2.xml"/><Relationship Id="rId11" Type="http://schemas.openxmlformats.org/officeDocument/2006/relationships/pivotCacheDefinition" Target="pivotCache/pivotCacheDefinition8.xml"/><Relationship Id="rId24" Type="http://schemas.openxmlformats.org/officeDocument/2006/relationships/sheetMetadata" Target="metadata.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8" Type="http://schemas.openxmlformats.org/officeDocument/2006/relationships/customXml" Target="../customXml/item31.xml"/><Relationship Id="rId5" Type="http://schemas.openxmlformats.org/officeDocument/2006/relationships/pivotCacheDefinition" Target="pivotCache/pivotCacheDefinition2.xml"/><Relationship Id="rId19" Type="http://schemas.microsoft.com/office/2007/relationships/slicerCache" Target="slicerCaches/slicerCache3.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styles" Target="styles.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8" Type="http://schemas.openxmlformats.org/officeDocument/2006/relationships/pivotCacheDefinition" Target="pivotCache/pivotCacheDefinition5.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microsoft.com/office/2007/relationships/slicerCache" Target="slicerCaches/slicerCache1.xml"/><Relationship Id="rId25" Type="http://schemas.openxmlformats.org/officeDocument/2006/relationships/powerPivotData" Target="model/item.data"/><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59" Type="http://schemas.openxmlformats.org/officeDocument/2006/relationships/customXml" Target="../customXml/item32.xml"/><Relationship Id="rId20" Type="http://schemas.openxmlformats.org/officeDocument/2006/relationships/theme" Target="theme/theme1.xml"/><Relationship Id="rId41" Type="http://schemas.openxmlformats.org/officeDocument/2006/relationships/customXml" Target="../customXml/item14.xml"/><Relationship Id="rId54"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5" Type="http://schemas.openxmlformats.org/officeDocument/2006/relationships/pivotCacheDefinition" Target="pivotCache/pivotCacheDefinition12.xml"/><Relationship Id="rId23" Type="http://schemas.openxmlformats.org/officeDocument/2006/relationships/sharedStrings" Target="sharedStrings.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pivotCacheDefinition" Target="pivotCache/pivotCacheDefinition7.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 Id="rId60" Type="http://schemas.openxmlformats.org/officeDocument/2006/relationships/customXml" Target="../customXml/item3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888962831934127E-2"/>
          <c:y val="0.44716853403377144"/>
          <c:w val="0.90222222222222226"/>
          <c:h val="0.35644010952464267"/>
        </c:manualLayout>
      </c:layout>
      <c:barChart>
        <c:barDir val="col"/>
        <c:grouping val="clustered"/>
        <c:varyColors val="0"/>
        <c:ser>
          <c:idx val="0"/>
          <c:order val="0"/>
          <c:tx>
            <c:strRef>
              <c:f>Analysis!$B$16</c:f>
              <c:strCache>
                <c:ptCount val="1"/>
                <c:pt idx="0">
                  <c:v>Year</c:v>
                </c:pt>
              </c:strCache>
            </c:strRef>
          </c:tx>
          <c:spPr>
            <a:solidFill>
              <a:schemeClr val="accent1"/>
            </a:solidFill>
            <a:ln>
              <a:noFill/>
            </a:ln>
            <a:effectLst/>
          </c:spPr>
          <c:invertIfNegative val="0"/>
          <c:cat>
            <c:numRef>
              <c:f>Analysis!$B$17:$B$20</c:f>
              <c:numCache>
                <c:formatCode>General</c:formatCode>
                <c:ptCount val="4"/>
                <c:pt idx="0">
                  <c:v>2005</c:v>
                </c:pt>
                <c:pt idx="1">
                  <c:v>2006</c:v>
                </c:pt>
                <c:pt idx="2">
                  <c:v>2007</c:v>
                </c:pt>
                <c:pt idx="3">
                  <c:v>2008</c:v>
                </c:pt>
              </c:numCache>
            </c:numRef>
          </c:cat>
          <c:val>
            <c:numRef>
              <c:f>Analysis!$B$17:$B$20</c:f>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9B60-4D48-9535-B270609C0DA9}"/>
            </c:ext>
          </c:extLst>
        </c:ser>
        <c:ser>
          <c:idx val="1"/>
          <c:order val="1"/>
          <c:tx>
            <c:strRef>
              <c:f>Analysis!$C$16</c:f>
              <c:strCache>
                <c:ptCount val="1"/>
                <c:pt idx="0">
                  <c:v>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Analysis!$B$17:$B$20</c:f>
              <c:numCache>
                <c:formatCode>General</c:formatCode>
                <c:ptCount val="4"/>
                <c:pt idx="0">
                  <c:v>2005</c:v>
                </c:pt>
                <c:pt idx="1">
                  <c:v>2006</c:v>
                </c:pt>
                <c:pt idx="2">
                  <c:v>2007</c:v>
                </c:pt>
                <c:pt idx="3">
                  <c:v>2008</c:v>
                </c:pt>
              </c:numCache>
            </c:numRef>
          </c:cat>
          <c:val>
            <c:numRef>
              <c:f>Analysis!$C$17:$C$20</c:f>
              <c:numCache>
                <c:formatCode>[&lt;999999]#,"K";[&lt;999999999]#,,"M";#"B"</c:formatCode>
                <c:ptCount val="4"/>
                <c:pt idx="0">
                  <c:v>13403626.559800033</c:v>
                </c:pt>
                <c:pt idx="1">
                  <c:v>28177776.426299945</c:v>
                </c:pt>
                <c:pt idx="2">
                  <c:v>42547110.664200038</c:v>
                </c:pt>
                <c:pt idx="3">
                  <c:v>42162063.99569989</c:v>
                </c:pt>
              </c:numCache>
            </c:numRef>
          </c:val>
          <c:extLst>
            <c:ext xmlns:c16="http://schemas.microsoft.com/office/drawing/2014/chart" uri="{C3380CC4-5D6E-409C-BE32-E72D297353CC}">
              <c16:uniqueId val="{00000001-9B60-4D48-9535-B270609C0DA9}"/>
            </c:ext>
          </c:extLst>
        </c:ser>
        <c:ser>
          <c:idx val="3"/>
          <c:order val="3"/>
          <c:tx>
            <c:strRef>
              <c:f>Analysis!$E$16</c:f>
              <c:strCache>
                <c:ptCount val="1"/>
                <c:pt idx="0">
                  <c:v>Above average</c:v>
                </c:pt>
              </c:strCache>
            </c:strRef>
          </c:tx>
          <c:spPr>
            <a:solidFill>
              <a:srgbClr val="75A3FF"/>
            </a:solidFill>
            <a:ln>
              <a:noFill/>
            </a:ln>
            <a:effectLst/>
          </c:spPr>
          <c:invertIfNegative val="0"/>
          <c:val>
            <c:numRef>
              <c:f>Analysis!$E$17:$E$20</c:f>
              <c:numCache>
                <c:formatCode>General</c:formatCode>
                <c:ptCount val="4"/>
                <c:pt idx="0">
                  <c:v>0</c:v>
                </c:pt>
                <c:pt idx="1">
                  <c:v>0</c:v>
                </c:pt>
                <c:pt idx="2">
                  <c:v>42547110.664200038</c:v>
                </c:pt>
                <c:pt idx="3">
                  <c:v>42162063.99569989</c:v>
                </c:pt>
              </c:numCache>
            </c:numRef>
          </c:val>
          <c:extLst>
            <c:ext xmlns:c16="http://schemas.microsoft.com/office/drawing/2014/chart" uri="{C3380CC4-5D6E-409C-BE32-E72D297353CC}">
              <c16:uniqueId val="{00000004-9B60-4D48-9535-B270609C0DA9}"/>
            </c:ext>
          </c:extLst>
        </c:ser>
        <c:dLbls>
          <c:showLegendKey val="0"/>
          <c:showVal val="0"/>
          <c:showCatName val="0"/>
          <c:showSerName val="0"/>
          <c:showPercent val="0"/>
          <c:showBubbleSize val="0"/>
        </c:dLbls>
        <c:gapWidth val="219"/>
        <c:overlap val="100"/>
        <c:axId val="231409391"/>
        <c:axId val="231409871"/>
      </c:barChart>
      <c:lineChart>
        <c:grouping val="standard"/>
        <c:varyColors val="0"/>
        <c:ser>
          <c:idx val="2"/>
          <c:order val="2"/>
          <c:tx>
            <c:strRef>
              <c:f>Analysis!$D$16</c:f>
              <c:strCache>
                <c:ptCount val="1"/>
                <c:pt idx="0">
                  <c:v>Average   Profit</c:v>
                </c:pt>
              </c:strCache>
            </c:strRef>
          </c:tx>
          <c:spPr>
            <a:ln w="12700" cap="rnd">
              <a:solidFill>
                <a:schemeClr val="accent3"/>
              </a:solidFill>
              <a:round/>
            </a:ln>
            <a:effectLst/>
          </c:spPr>
          <c:marker>
            <c:symbol val="none"/>
          </c:marker>
          <c:val>
            <c:numRef>
              <c:f>Analysis!$D$17:$D$20</c:f>
              <c:numCache>
                <c:formatCode>#,##0</c:formatCode>
                <c:ptCount val="4"/>
                <c:pt idx="0">
                  <c:v>31572644.411499977</c:v>
                </c:pt>
                <c:pt idx="1">
                  <c:v>31572644.411499977</c:v>
                </c:pt>
                <c:pt idx="2">
                  <c:v>31572644.411499977</c:v>
                </c:pt>
                <c:pt idx="3">
                  <c:v>31572644.411499977</c:v>
                </c:pt>
              </c:numCache>
            </c:numRef>
          </c:val>
          <c:smooth val="0"/>
          <c:extLst>
            <c:ext xmlns:c16="http://schemas.microsoft.com/office/drawing/2014/chart" uri="{C3380CC4-5D6E-409C-BE32-E72D297353CC}">
              <c16:uniqueId val="{00000003-9B60-4D48-9535-B270609C0DA9}"/>
            </c:ext>
          </c:extLst>
        </c:ser>
        <c:dLbls>
          <c:showLegendKey val="0"/>
          <c:showVal val="0"/>
          <c:showCatName val="0"/>
          <c:showSerName val="0"/>
          <c:showPercent val="0"/>
          <c:showBubbleSize val="0"/>
        </c:dLbls>
        <c:marker val="1"/>
        <c:smooth val="0"/>
        <c:axId val="231409391"/>
        <c:axId val="231409871"/>
      </c:lineChart>
      <c:catAx>
        <c:axId val="23140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409871"/>
        <c:crosses val="autoZero"/>
        <c:auto val="1"/>
        <c:lblAlgn val="ctr"/>
        <c:lblOffset val="100"/>
        <c:noMultiLvlLbl val="0"/>
      </c:catAx>
      <c:valAx>
        <c:axId val="231409871"/>
        <c:scaling>
          <c:orientation val="minMax"/>
        </c:scaling>
        <c:delete val="1"/>
        <c:axPos val="l"/>
        <c:numFmt formatCode="General" sourceLinked="1"/>
        <c:majorTickMark val="none"/>
        <c:minorTickMark val="none"/>
        <c:tickLblPos val="nextTo"/>
        <c:crossAx val="2314093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 Dahboard.xlsx]Time Series Analysis!PivotTable3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721158192779951E-2"/>
          <c:y val="0.11898244795894017"/>
          <c:w val="0.95323538651856865"/>
          <c:h val="0.72125801983085447"/>
        </c:manualLayout>
      </c:layout>
      <c:lineChart>
        <c:grouping val="standard"/>
        <c:varyColors val="0"/>
        <c:ser>
          <c:idx val="0"/>
          <c:order val="0"/>
          <c:tx>
            <c:strRef>
              <c:f>'Time Series Analysis'!$C$2</c:f>
              <c:strCache>
                <c:ptCount val="1"/>
                <c:pt idx="0">
                  <c:v>Total</c:v>
                </c:pt>
              </c:strCache>
            </c:strRef>
          </c:tx>
          <c:spPr>
            <a:ln w="28575" cap="rnd">
              <a:solidFill>
                <a:schemeClr val="tx1">
                  <a:lumMod val="85000"/>
                  <a:lumOff val="1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'Time Series Analysis'!$B$3:$B$14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 Series Analysis'!$C$3:$C$14</c:f>
              <c:numCache>
                <c:formatCode>[&lt;999999]#,"K";[&lt;999999999]#,,"M";#"B"</c:formatCode>
                <c:ptCount val="12"/>
                <c:pt idx="0">
                  <c:v>10223845.849199986</c:v>
                </c:pt>
                <c:pt idx="1">
                  <c:v>10792830.00300001</c:v>
                </c:pt>
                <c:pt idx="2">
                  <c:v>11283963.168800011</c:v>
                </c:pt>
                <c:pt idx="3">
                  <c:v>11839838.095300017</c:v>
                </c:pt>
                <c:pt idx="4">
                  <c:v>13733395.004399978</c:v>
                </c:pt>
                <c:pt idx="5">
                  <c:v>13445658.304500006</c:v>
                </c:pt>
                <c:pt idx="6">
                  <c:v>8108100.7479000036</c:v>
                </c:pt>
                <c:pt idx="7">
                  <c:v>8035078.6151000252</c:v>
                </c:pt>
                <c:pt idx="8">
                  <c:v>8046581.1938000107</c:v>
                </c:pt>
                <c:pt idx="9">
                  <c:v>8675444.4087999891</c:v>
                </c:pt>
                <c:pt idx="10">
                  <c:v>8962424.8808999918</c:v>
                </c:pt>
                <c:pt idx="11">
                  <c:v>13143417.374300016</c:v>
                </c:pt>
              </c:numCache>
            </c:numRef>
          </c:val>
          <c:smooth val="1"/>
          <c:extLst>
            <c:ext xmlns:c16="http://schemas.microsoft.com/office/drawing/2014/chart" uri="{C3380CC4-5D6E-409C-BE32-E72D297353CC}">
              <c16:uniqueId val="{00000000-4DF8-42EE-B491-5351E5AF8328}"/>
            </c:ext>
          </c:extLst>
        </c:ser>
        <c:dLbls>
          <c:showLegendKey val="0"/>
          <c:showVal val="0"/>
          <c:showCatName val="0"/>
          <c:showSerName val="0"/>
          <c:showPercent val="0"/>
          <c:showBubbleSize val="0"/>
        </c:dLbls>
        <c:smooth val="0"/>
        <c:axId val="458502335"/>
        <c:axId val="458500415"/>
      </c:lineChart>
      <c:catAx>
        <c:axId val="45850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500415"/>
        <c:crosses val="autoZero"/>
        <c:auto val="1"/>
        <c:lblAlgn val="ctr"/>
        <c:lblOffset val="100"/>
        <c:noMultiLvlLbl val="0"/>
      </c:catAx>
      <c:valAx>
        <c:axId val="458500415"/>
        <c:scaling>
          <c:orientation val="minMax"/>
        </c:scaling>
        <c:delete val="1"/>
        <c:axPos val="l"/>
        <c:numFmt formatCode="[&lt;999999]#,&quot;K&quot;;[&lt;999999999]#,,&quot;M&quot;;#&quot;B&quot;" sourceLinked="1"/>
        <c:majorTickMark val="none"/>
        <c:minorTickMark val="none"/>
        <c:tickLblPos val="nextTo"/>
        <c:crossAx val="4585023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118082500959019E-2"/>
          <c:y val="0"/>
          <c:w val="0.93888888888888888"/>
          <c:h val="0.84204507977123388"/>
        </c:manualLayout>
      </c:layout>
      <c:barChart>
        <c:barDir val="col"/>
        <c:grouping val="clustered"/>
        <c:varyColors val="0"/>
        <c:ser>
          <c:idx val="0"/>
          <c:order val="0"/>
          <c:tx>
            <c:strRef>
              <c:f>'Time Series Analysis'!$N$3</c:f>
              <c:strCache>
                <c:ptCount val="1"/>
                <c:pt idx="0">
                  <c:v> of  Profit</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'Time Series Analysis'!$M$4:$M$10</c:f>
              <c:strCache>
                <c:ptCount val="7"/>
                <c:pt idx="0">
                  <c:v>Sun</c:v>
                </c:pt>
                <c:pt idx="1">
                  <c:v>Mon</c:v>
                </c:pt>
                <c:pt idx="2">
                  <c:v>Thu</c:v>
                </c:pt>
                <c:pt idx="3">
                  <c:v>Tue</c:v>
                </c:pt>
                <c:pt idx="4">
                  <c:v>Wed</c:v>
                </c:pt>
                <c:pt idx="5">
                  <c:v>Fri</c:v>
                </c:pt>
                <c:pt idx="6">
                  <c:v>Sat</c:v>
                </c:pt>
              </c:strCache>
            </c:strRef>
          </c:cat>
          <c:val>
            <c:numRef>
              <c:f>'Time Series Analysis'!$N$4:$N$10</c:f>
              <c:numCache>
                <c:formatCode>[&lt;999999]0.00,"K";[&lt;999999999]0.00,,"M";0.00"B"</c:formatCode>
                <c:ptCount val="7"/>
                <c:pt idx="0">
                  <c:v>17623309.84989994</c:v>
                </c:pt>
                <c:pt idx="1">
                  <c:v>17943295.256499905</c:v>
                </c:pt>
                <c:pt idx="2">
                  <c:v>18810561.906700097</c:v>
                </c:pt>
                <c:pt idx="3">
                  <c:v>17685312.633799925</c:v>
                </c:pt>
                <c:pt idx="4">
                  <c:v>18218769.795200069</c:v>
                </c:pt>
                <c:pt idx="5">
                  <c:v>18279687.762300141</c:v>
                </c:pt>
                <c:pt idx="6">
                  <c:v>17729640.441599976</c:v>
                </c:pt>
              </c:numCache>
            </c:numRef>
          </c:val>
          <c:extLst>
            <c:ext xmlns:c16="http://schemas.microsoft.com/office/drawing/2014/chart" uri="{C3380CC4-5D6E-409C-BE32-E72D297353CC}">
              <c16:uniqueId val="{00000000-6ED3-4AE0-8D1C-B9606A4F096A}"/>
            </c:ext>
          </c:extLst>
        </c:ser>
        <c:ser>
          <c:idx val="1"/>
          <c:order val="1"/>
          <c:tx>
            <c:strRef>
              <c:f>'Time Series Analysis'!$O$3</c:f>
              <c:strCache>
                <c:ptCount val="1"/>
                <c:pt idx="0">
                  <c:v>Highlight</c:v>
                </c:pt>
              </c:strCache>
            </c:strRef>
          </c:tx>
          <c:spPr>
            <a:solidFill>
              <a:srgbClr val="75A3FF"/>
            </a:solidFill>
            <a:ln>
              <a:noFill/>
            </a:ln>
            <a:effectLst/>
          </c:spPr>
          <c:invertIfNegative val="0"/>
          <c:val>
            <c:numRef>
              <c:f>'Time Series Analysis'!$O$4:$O$10</c:f>
              <c:numCache>
                <c:formatCode>General</c:formatCode>
                <c:ptCount val="7"/>
                <c:pt idx="0">
                  <c:v>0</c:v>
                </c:pt>
                <c:pt idx="1">
                  <c:v>0</c:v>
                </c:pt>
                <c:pt idx="2">
                  <c:v>18810561.906700097</c:v>
                </c:pt>
                <c:pt idx="3">
                  <c:v>0</c:v>
                </c:pt>
                <c:pt idx="4">
                  <c:v>18218769.795200069</c:v>
                </c:pt>
                <c:pt idx="5">
                  <c:v>18279687.762300141</c:v>
                </c:pt>
                <c:pt idx="6">
                  <c:v>0</c:v>
                </c:pt>
              </c:numCache>
            </c:numRef>
          </c:val>
          <c:extLst>
            <c:ext xmlns:c16="http://schemas.microsoft.com/office/drawing/2014/chart" uri="{C3380CC4-5D6E-409C-BE32-E72D297353CC}">
              <c16:uniqueId val="{00000001-6ED3-4AE0-8D1C-B9606A4F096A}"/>
            </c:ext>
          </c:extLst>
        </c:ser>
        <c:dLbls>
          <c:showLegendKey val="0"/>
          <c:showVal val="0"/>
          <c:showCatName val="0"/>
          <c:showSerName val="0"/>
          <c:showPercent val="0"/>
          <c:showBubbleSize val="0"/>
        </c:dLbls>
        <c:gapWidth val="219"/>
        <c:overlap val="100"/>
        <c:axId val="586492735"/>
        <c:axId val="586491295"/>
      </c:barChart>
      <c:catAx>
        <c:axId val="58649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1295"/>
        <c:crosses val="autoZero"/>
        <c:auto val="1"/>
        <c:lblAlgn val="ctr"/>
        <c:lblOffset val="100"/>
        <c:noMultiLvlLbl val="0"/>
      </c:catAx>
      <c:valAx>
        <c:axId val="586491295"/>
        <c:scaling>
          <c:orientation val="minMax"/>
        </c:scaling>
        <c:delete val="1"/>
        <c:axPos val="l"/>
        <c:numFmt formatCode="[&lt;999999]0.00,&quot;K&quot;;[&lt;999999999]0.00,,&quot;M&quot;;0.00&quot;B&quot;" sourceLinked="1"/>
        <c:majorTickMark val="none"/>
        <c:minorTickMark val="none"/>
        <c:tickLblPos val="nextTo"/>
        <c:crossAx val="586492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 Dahboard.xlsx]Time Series Analysis!PivotTable16</c:name>
    <c:fmtId val="11"/>
  </c:pivotSource>
  <c:chart>
    <c:autoTitleDeleted val="1"/>
    <c:pivotFmts>
      <c:pivotFmt>
        <c:idx val="0"/>
        <c:spPr>
          <a:solidFill>
            <a:srgbClr val="75A3F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w="19050">
            <a:solidFill>
              <a:schemeClr val="lt1"/>
            </a:solidFill>
          </a:ln>
          <a:effectLst/>
        </c:spPr>
      </c:pivotFmt>
      <c:pivotFmt>
        <c:idx val="2"/>
        <c:spPr>
          <a:solidFill>
            <a:srgbClr val="75A3F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5A3FF"/>
          </a:solidFill>
          <a:ln w="19050">
            <a:solidFill>
              <a:schemeClr val="lt1"/>
            </a:solidFill>
          </a:ln>
          <a:effectLst/>
        </c:spPr>
      </c:pivotFmt>
      <c:pivotFmt>
        <c:idx val="4"/>
        <c:spPr>
          <a:solidFill>
            <a:schemeClr val="bg1">
              <a:lumMod val="85000"/>
            </a:schemeClr>
          </a:solidFill>
          <a:ln w="19050">
            <a:solidFill>
              <a:schemeClr val="lt1"/>
            </a:solidFill>
          </a:ln>
          <a:effectLst/>
        </c:spPr>
      </c:pivotFmt>
      <c:pivotFmt>
        <c:idx val="5"/>
        <c:spPr>
          <a:solidFill>
            <a:srgbClr val="75A3FF"/>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5A3FF"/>
          </a:solidFill>
          <a:ln w="19050">
            <a:noFill/>
          </a:ln>
          <a:effectLst/>
        </c:spPr>
      </c:pivotFmt>
      <c:pivotFmt>
        <c:idx val="7"/>
        <c:spPr>
          <a:solidFill>
            <a:schemeClr val="bg1">
              <a:lumMod val="85000"/>
            </a:schemeClr>
          </a:solidFill>
          <a:ln w="19050">
            <a:noFill/>
          </a:ln>
          <a:effectLst/>
        </c:spPr>
      </c:pivotFmt>
    </c:pivotFmts>
    <c:plotArea>
      <c:layout/>
      <c:pieChart>
        <c:varyColors val="1"/>
        <c:ser>
          <c:idx val="0"/>
          <c:order val="0"/>
          <c:tx>
            <c:strRef>
              <c:f>'Time Series Analysis'!$V$4</c:f>
              <c:strCache>
                <c:ptCount val="1"/>
                <c:pt idx="0">
                  <c:v>Total</c:v>
                </c:pt>
              </c:strCache>
            </c:strRef>
          </c:tx>
          <c:spPr>
            <a:solidFill>
              <a:srgbClr val="75A3FF"/>
            </a:solidFill>
            <a:ln>
              <a:noFill/>
            </a:ln>
          </c:spPr>
          <c:dPt>
            <c:idx val="0"/>
            <c:bubble3D val="0"/>
            <c:spPr>
              <a:solidFill>
                <a:srgbClr val="75A3FF"/>
              </a:solidFill>
              <a:ln w="19050">
                <a:noFill/>
              </a:ln>
              <a:effectLst/>
            </c:spPr>
            <c:extLst>
              <c:ext xmlns:c16="http://schemas.microsoft.com/office/drawing/2014/chart" uri="{C3380CC4-5D6E-409C-BE32-E72D297353CC}">
                <c16:uniqueId val="{00000001-8B85-4C8E-AE5D-E3EF0F4290A6}"/>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8B85-4C8E-AE5D-E3EF0F4290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'Time Series Analysis'!$U$5:$U$6</c:f>
              <c:strCache>
                <c:ptCount val="2"/>
                <c:pt idx="0">
                  <c:v>Weekday</c:v>
                </c:pt>
                <c:pt idx="1">
                  <c:v>Weekend</c:v>
                </c:pt>
              </c:strCache>
            </c:strRef>
          </c:cat>
          <c:val>
            <c:numRef>
              <c:f>'Time Series Analysis'!$V$5:$V$6</c:f>
              <c:numCache>
                <c:formatCode>[&lt;999999]#,"K";[&lt;999999999]#,,"M";#"B"</c:formatCode>
                <c:ptCount val="2"/>
                <c:pt idx="0">
                  <c:v>90937627.354500338</c:v>
                </c:pt>
                <c:pt idx="1">
                  <c:v>35352950.291500248</c:v>
                </c:pt>
              </c:numCache>
            </c:numRef>
          </c:val>
          <c:extLst>
            <c:ext xmlns:c16="http://schemas.microsoft.com/office/drawing/2014/chart" uri="{C3380CC4-5D6E-409C-BE32-E72D297353CC}">
              <c16:uniqueId val="{00000004-8B85-4C8E-AE5D-E3EF0F4290A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F$8"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3" Type="http://schemas.openxmlformats.org/officeDocument/2006/relationships/image" Target="../media/image3.png"/><Relationship Id="rId7" Type="http://schemas.openxmlformats.org/officeDocument/2006/relationships/image" Target="../media/image7.svg"/><Relationship Id="rId12" Type="http://schemas.openxmlformats.org/officeDocument/2006/relationships/image" Target="../media/image8.gif"/><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png"/><Relationship Id="rId11" Type="http://schemas.openxmlformats.org/officeDocument/2006/relationships/chart" Target="../charts/chart4.xml"/><Relationship Id="rId5" Type="http://schemas.openxmlformats.org/officeDocument/2006/relationships/image" Target="../media/image5.png"/><Relationship Id="rId10" Type="http://schemas.openxmlformats.org/officeDocument/2006/relationships/chart" Target="../charts/chart3.xml"/><Relationship Id="rId4" Type="http://schemas.openxmlformats.org/officeDocument/2006/relationships/image" Target="../media/image4.gif"/><Relationship Id="rId9"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587383</xdr:colOff>
      <xdr:row>30</xdr:row>
      <xdr:rowOff>155782</xdr:rowOff>
    </xdr:from>
    <xdr:to>
      <xdr:col>7</xdr:col>
      <xdr:colOff>22679</xdr:colOff>
      <xdr:row>42</xdr:row>
      <xdr:rowOff>38554</xdr:rowOff>
    </xdr:to>
    <xdr:sp macro="" textlink="">
      <xdr:nvSpPr>
        <xdr:cNvPr id="1055" name="Rectangle: Rounded Corners 1054">
          <a:extLst>
            <a:ext uri="{FF2B5EF4-FFF2-40B4-BE49-F238E27FC236}">
              <a16:creationId xmlns:a16="http://schemas.microsoft.com/office/drawing/2014/main" id="{F02D1AEF-8060-24E8-FA86-8DBC815653A9}"/>
            </a:ext>
          </a:extLst>
        </xdr:cNvPr>
        <xdr:cNvSpPr/>
      </xdr:nvSpPr>
      <xdr:spPr>
        <a:xfrm>
          <a:off x="587383" y="5870782"/>
          <a:ext cx="3658046" cy="2168772"/>
        </a:xfrm>
        <a:prstGeom prst="roundRect">
          <a:avLst>
            <a:gd name="adj" fmla="val 912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566317</xdr:colOff>
      <xdr:row>18</xdr:row>
      <xdr:rowOff>98884</xdr:rowOff>
    </xdr:from>
    <xdr:to>
      <xdr:col>20</xdr:col>
      <xdr:colOff>78862</xdr:colOff>
      <xdr:row>29</xdr:row>
      <xdr:rowOff>160089</xdr:rowOff>
    </xdr:to>
    <xdr:sp macro="" textlink="">
      <xdr:nvSpPr>
        <xdr:cNvPr id="1050" name="Rectangle: Rounded Corners 1049">
          <a:extLst>
            <a:ext uri="{FF2B5EF4-FFF2-40B4-BE49-F238E27FC236}">
              <a16:creationId xmlns:a16="http://schemas.microsoft.com/office/drawing/2014/main" id="{6A989355-7FBB-50A9-0AD8-A92568298A01}"/>
            </a:ext>
          </a:extLst>
        </xdr:cNvPr>
        <xdr:cNvSpPr/>
      </xdr:nvSpPr>
      <xdr:spPr>
        <a:xfrm>
          <a:off x="8408567" y="3527884"/>
          <a:ext cx="3735295" cy="2156705"/>
        </a:xfrm>
        <a:prstGeom prst="roundRect">
          <a:avLst>
            <a:gd name="adj" fmla="val 912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578691</xdr:colOff>
      <xdr:row>18</xdr:row>
      <xdr:rowOff>129485</xdr:rowOff>
    </xdr:from>
    <xdr:to>
      <xdr:col>13</xdr:col>
      <xdr:colOff>478545</xdr:colOff>
      <xdr:row>29</xdr:row>
      <xdr:rowOff>160089</xdr:rowOff>
    </xdr:to>
    <xdr:sp macro="" textlink="">
      <xdr:nvSpPr>
        <xdr:cNvPr id="1046" name="Rectangle: Rounded Corners 1045">
          <a:extLst>
            <a:ext uri="{FF2B5EF4-FFF2-40B4-BE49-F238E27FC236}">
              <a16:creationId xmlns:a16="http://schemas.microsoft.com/office/drawing/2014/main" id="{E79FF494-FB2D-4BEF-7A2C-DB4E72312A18}"/>
            </a:ext>
          </a:extLst>
        </xdr:cNvPr>
        <xdr:cNvSpPr/>
      </xdr:nvSpPr>
      <xdr:spPr>
        <a:xfrm>
          <a:off x="6611191" y="3558485"/>
          <a:ext cx="1709604" cy="2126104"/>
        </a:xfrm>
        <a:prstGeom prst="roundRect">
          <a:avLst>
            <a:gd name="adj" fmla="val 912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570448</xdr:colOff>
      <xdr:row>18</xdr:row>
      <xdr:rowOff>155782</xdr:rowOff>
    </xdr:from>
    <xdr:to>
      <xdr:col>10</xdr:col>
      <xdr:colOff>514166</xdr:colOff>
      <xdr:row>29</xdr:row>
      <xdr:rowOff>189927</xdr:rowOff>
    </xdr:to>
    <xdr:sp macro="" textlink="">
      <xdr:nvSpPr>
        <xdr:cNvPr id="1036" name="Rectangle: Rounded Corners 1035">
          <a:extLst>
            <a:ext uri="{FF2B5EF4-FFF2-40B4-BE49-F238E27FC236}">
              <a16:creationId xmlns:a16="http://schemas.microsoft.com/office/drawing/2014/main" id="{59661B89-ED30-BE0B-25B0-D43686CE4F60}"/>
            </a:ext>
          </a:extLst>
        </xdr:cNvPr>
        <xdr:cNvSpPr/>
      </xdr:nvSpPr>
      <xdr:spPr>
        <a:xfrm>
          <a:off x="570448" y="3584782"/>
          <a:ext cx="5976218" cy="2129645"/>
        </a:xfrm>
        <a:prstGeom prst="roundRect">
          <a:avLst>
            <a:gd name="adj" fmla="val 912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158427</xdr:colOff>
      <xdr:row>6</xdr:row>
      <xdr:rowOff>65975</xdr:rowOff>
    </xdr:from>
    <xdr:to>
      <xdr:col>14</xdr:col>
      <xdr:colOff>157227</xdr:colOff>
      <xdr:row>17</xdr:row>
      <xdr:rowOff>146325</xdr:rowOff>
    </xdr:to>
    <xdr:sp macro="" textlink="">
      <xdr:nvSpPr>
        <xdr:cNvPr id="2" name="Rectangle: Rounded Corners 1">
          <a:extLst>
            <a:ext uri="{FF2B5EF4-FFF2-40B4-BE49-F238E27FC236}">
              <a16:creationId xmlns:a16="http://schemas.microsoft.com/office/drawing/2014/main" id="{E0A577B1-4456-6838-4101-0D3B75257998}"/>
            </a:ext>
          </a:extLst>
        </xdr:cNvPr>
        <xdr:cNvSpPr/>
      </xdr:nvSpPr>
      <xdr:spPr>
        <a:xfrm>
          <a:off x="771902" y="1163772"/>
          <a:ext cx="7973969" cy="2092977"/>
        </a:xfrm>
        <a:prstGeom prst="roundRect">
          <a:avLst>
            <a:gd name="adj" fmla="val 912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330200</xdr:colOff>
      <xdr:row>8</xdr:row>
      <xdr:rowOff>66675</xdr:rowOff>
    </xdr:from>
    <xdr:to>
      <xdr:col>2</xdr:col>
      <xdr:colOff>349400</xdr:colOff>
      <xdr:row>16</xdr:row>
      <xdr:rowOff>127075</xdr:rowOff>
    </xdr:to>
    <xdr:sp macro="" textlink="">
      <xdr:nvSpPr>
        <xdr:cNvPr id="3" name="Rectangle: Rounded Corners 2">
          <a:extLst>
            <a:ext uri="{FF2B5EF4-FFF2-40B4-BE49-F238E27FC236}">
              <a16:creationId xmlns:a16="http://schemas.microsoft.com/office/drawing/2014/main" id="{3670E764-7D67-2B17-A822-A217609BF9B1}"/>
            </a:ext>
          </a:extLst>
        </xdr:cNvPr>
        <xdr:cNvSpPr/>
      </xdr:nvSpPr>
      <xdr:spPr>
        <a:xfrm>
          <a:off x="330200" y="1590675"/>
          <a:ext cx="1225700" cy="1584400"/>
        </a:xfrm>
        <a:prstGeom prst="roundRect">
          <a:avLst>
            <a:gd name="adj" fmla="val 22461"/>
          </a:avLst>
        </a:prstGeom>
        <a:solidFill>
          <a:schemeClr val="bg1"/>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533400</xdr:colOff>
      <xdr:row>8</xdr:row>
      <xdr:rowOff>66675</xdr:rowOff>
    </xdr:from>
    <xdr:to>
      <xdr:col>4</xdr:col>
      <xdr:colOff>552600</xdr:colOff>
      <xdr:row>16</xdr:row>
      <xdr:rowOff>127075</xdr:rowOff>
    </xdr:to>
    <xdr:sp macro="" textlink="">
      <xdr:nvSpPr>
        <xdr:cNvPr id="4" name="Rectangle: Rounded Corners 3">
          <a:extLst>
            <a:ext uri="{FF2B5EF4-FFF2-40B4-BE49-F238E27FC236}">
              <a16:creationId xmlns:a16="http://schemas.microsoft.com/office/drawing/2014/main" id="{EA749CD4-76E3-46B2-1505-F033B4E0DA42}"/>
            </a:ext>
          </a:extLst>
        </xdr:cNvPr>
        <xdr:cNvSpPr/>
      </xdr:nvSpPr>
      <xdr:spPr>
        <a:xfrm>
          <a:off x="1739900" y="1590675"/>
          <a:ext cx="1225700" cy="1584400"/>
        </a:xfrm>
        <a:prstGeom prst="roundRect">
          <a:avLst>
            <a:gd name="adj" fmla="val 22461"/>
          </a:avLst>
        </a:prstGeom>
        <a:solidFill>
          <a:schemeClr val="bg1"/>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215900</xdr:colOff>
      <xdr:row>8</xdr:row>
      <xdr:rowOff>66675</xdr:rowOff>
    </xdr:from>
    <xdr:to>
      <xdr:col>7</xdr:col>
      <xdr:colOff>235100</xdr:colOff>
      <xdr:row>16</xdr:row>
      <xdr:rowOff>127075</xdr:rowOff>
    </xdr:to>
    <xdr:sp macro="" textlink="">
      <xdr:nvSpPr>
        <xdr:cNvPr id="5" name="Rectangle: Rounded Corners 4">
          <a:extLst>
            <a:ext uri="{FF2B5EF4-FFF2-40B4-BE49-F238E27FC236}">
              <a16:creationId xmlns:a16="http://schemas.microsoft.com/office/drawing/2014/main" id="{30DA2388-020B-E5CF-9E69-4BC953700717}"/>
            </a:ext>
          </a:extLst>
        </xdr:cNvPr>
        <xdr:cNvSpPr/>
      </xdr:nvSpPr>
      <xdr:spPr>
        <a:xfrm>
          <a:off x="3232150" y="1590675"/>
          <a:ext cx="1225700" cy="1584400"/>
        </a:xfrm>
        <a:prstGeom prst="roundRect">
          <a:avLst>
            <a:gd name="adj" fmla="val 22461"/>
          </a:avLst>
        </a:prstGeom>
        <a:solidFill>
          <a:schemeClr val="bg1"/>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463550</xdr:colOff>
      <xdr:row>8</xdr:row>
      <xdr:rowOff>66675</xdr:rowOff>
    </xdr:from>
    <xdr:to>
      <xdr:col>9</xdr:col>
      <xdr:colOff>482750</xdr:colOff>
      <xdr:row>16</xdr:row>
      <xdr:rowOff>127075</xdr:rowOff>
    </xdr:to>
    <xdr:sp macro="" textlink="">
      <xdr:nvSpPr>
        <xdr:cNvPr id="6" name="Rectangle: Rounded Corners 5">
          <a:extLst>
            <a:ext uri="{FF2B5EF4-FFF2-40B4-BE49-F238E27FC236}">
              <a16:creationId xmlns:a16="http://schemas.microsoft.com/office/drawing/2014/main" id="{BA8C9213-9A0B-BD54-2C8C-794853072727}"/>
            </a:ext>
          </a:extLst>
        </xdr:cNvPr>
        <xdr:cNvSpPr/>
      </xdr:nvSpPr>
      <xdr:spPr>
        <a:xfrm>
          <a:off x="4686300" y="1590675"/>
          <a:ext cx="1225700" cy="1584400"/>
        </a:xfrm>
        <a:prstGeom prst="roundRect">
          <a:avLst>
            <a:gd name="adj" fmla="val 22461"/>
          </a:avLst>
        </a:prstGeom>
        <a:solidFill>
          <a:schemeClr val="bg1"/>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6350</xdr:colOff>
      <xdr:row>8</xdr:row>
      <xdr:rowOff>66675</xdr:rowOff>
    </xdr:from>
    <xdr:to>
      <xdr:col>12</xdr:col>
      <xdr:colOff>25550</xdr:colOff>
      <xdr:row>16</xdr:row>
      <xdr:rowOff>127075</xdr:rowOff>
    </xdr:to>
    <xdr:sp macro="" textlink="">
      <xdr:nvSpPr>
        <xdr:cNvPr id="7" name="Rectangle: Rounded Corners 6">
          <a:extLst>
            <a:ext uri="{FF2B5EF4-FFF2-40B4-BE49-F238E27FC236}">
              <a16:creationId xmlns:a16="http://schemas.microsoft.com/office/drawing/2014/main" id="{C4228D0C-EE68-9FCF-5E4A-83ED6F8E1543}"/>
            </a:ext>
          </a:extLst>
        </xdr:cNvPr>
        <xdr:cNvSpPr/>
      </xdr:nvSpPr>
      <xdr:spPr>
        <a:xfrm>
          <a:off x="6038850" y="1590675"/>
          <a:ext cx="1225700" cy="1584400"/>
        </a:xfrm>
        <a:prstGeom prst="roundRect">
          <a:avLst>
            <a:gd name="adj" fmla="val 22461"/>
          </a:avLst>
        </a:prstGeom>
        <a:solidFill>
          <a:schemeClr val="bg1"/>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222250</xdr:colOff>
      <xdr:row>8</xdr:row>
      <xdr:rowOff>66675</xdr:rowOff>
    </xdr:from>
    <xdr:to>
      <xdr:col>14</xdr:col>
      <xdr:colOff>241450</xdr:colOff>
      <xdr:row>16</xdr:row>
      <xdr:rowOff>127075</xdr:rowOff>
    </xdr:to>
    <xdr:sp macro="" textlink="">
      <xdr:nvSpPr>
        <xdr:cNvPr id="8" name="Rectangle: Rounded Corners 7">
          <a:extLst>
            <a:ext uri="{FF2B5EF4-FFF2-40B4-BE49-F238E27FC236}">
              <a16:creationId xmlns:a16="http://schemas.microsoft.com/office/drawing/2014/main" id="{431BB059-FD94-C8BF-3969-6D678E20C204}"/>
            </a:ext>
          </a:extLst>
        </xdr:cNvPr>
        <xdr:cNvSpPr/>
      </xdr:nvSpPr>
      <xdr:spPr>
        <a:xfrm>
          <a:off x="7461250" y="1590675"/>
          <a:ext cx="1225700" cy="1584400"/>
        </a:xfrm>
        <a:prstGeom prst="roundRect">
          <a:avLst>
            <a:gd name="adj" fmla="val 22461"/>
          </a:avLst>
        </a:prstGeom>
        <a:solidFill>
          <a:schemeClr val="tx1">
            <a:lumMod val="85000"/>
            <a:lumOff val="15000"/>
          </a:schemeClr>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374650</xdr:colOff>
      <xdr:row>8</xdr:row>
      <xdr:rowOff>60325</xdr:rowOff>
    </xdr:from>
    <xdr:to>
      <xdr:col>2</xdr:col>
      <xdr:colOff>393850</xdr:colOff>
      <xdr:row>16</xdr:row>
      <xdr:rowOff>120725</xdr:rowOff>
    </xdr:to>
    <xdr:sp macro="" textlink="">
      <xdr:nvSpPr>
        <xdr:cNvPr id="9" name="Rectangle: Rounded Corners 8">
          <a:extLst>
            <a:ext uri="{FF2B5EF4-FFF2-40B4-BE49-F238E27FC236}">
              <a16:creationId xmlns:a16="http://schemas.microsoft.com/office/drawing/2014/main" id="{933B96BA-5777-BC44-4A1E-986CBBE6646C}"/>
            </a:ext>
          </a:extLst>
        </xdr:cNvPr>
        <xdr:cNvSpPr/>
      </xdr:nvSpPr>
      <xdr:spPr>
        <a:xfrm>
          <a:off x="374650" y="1584325"/>
          <a:ext cx="1225700" cy="1584400"/>
        </a:xfrm>
        <a:prstGeom prst="roundRect">
          <a:avLst>
            <a:gd name="adj" fmla="val 22461"/>
          </a:avLst>
        </a:prstGeom>
        <a:solidFill>
          <a:schemeClr val="tx1">
            <a:lumMod val="85000"/>
            <a:lumOff val="15000"/>
          </a:schemeClr>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562610</xdr:colOff>
      <xdr:row>8</xdr:row>
      <xdr:rowOff>66675</xdr:rowOff>
    </xdr:from>
    <xdr:to>
      <xdr:col>4</xdr:col>
      <xdr:colOff>581810</xdr:colOff>
      <xdr:row>16</xdr:row>
      <xdr:rowOff>127075</xdr:rowOff>
    </xdr:to>
    <xdr:sp macro="" textlink="">
      <xdr:nvSpPr>
        <xdr:cNvPr id="10" name="Rectangle: Rounded Corners 9">
          <a:extLst>
            <a:ext uri="{FF2B5EF4-FFF2-40B4-BE49-F238E27FC236}">
              <a16:creationId xmlns:a16="http://schemas.microsoft.com/office/drawing/2014/main" id="{B75BA24E-84FA-0F5D-E415-370235C153C7}"/>
            </a:ext>
          </a:extLst>
        </xdr:cNvPr>
        <xdr:cNvSpPr/>
      </xdr:nvSpPr>
      <xdr:spPr>
        <a:xfrm>
          <a:off x="1769110" y="1590675"/>
          <a:ext cx="1225700" cy="1584400"/>
        </a:xfrm>
        <a:prstGeom prst="roundRect">
          <a:avLst>
            <a:gd name="adj" fmla="val 22461"/>
          </a:avLst>
        </a:prstGeom>
        <a:solidFill>
          <a:schemeClr val="bg1"/>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191770</xdr:colOff>
      <xdr:row>8</xdr:row>
      <xdr:rowOff>60325</xdr:rowOff>
    </xdr:from>
    <xdr:to>
      <xdr:col>7</xdr:col>
      <xdr:colOff>210970</xdr:colOff>
      <xdr:row>16</xdr:row>
      <xdr:rowOff>120725</xdr:rowOff>
    </xdr:to>
    <xdr:sp macro="" textlink="">
      <xdr:nvSpPr>
        <xdr:cNvPr id="11" name="Rectangle: Rounded Corners 10">
          <a:extLst>
            <a:ext uri="{FF2B5EF4-FFF2-40B4-BE49-F238E27FC236}">
              <a16:creationId xmlns:a16="http://schemas.microsoft.com/office/drawing/2014/main" id="{1BF498A8-D4C8-1171-4A90-33F2E12240F6}"/>
            </a:ext>
          </a:extLst>
        </xdr:cNvPr>
        <xdr:cNvSpPr/>
      </xdr:nvSpPr>
      <xdr:spPr>
        <a:xfrm>
          <a:off x="3208020" y="1584325"/>
          <a:ext cx="1225700" cy="1584400"/>
        </a:xfrm>
        <a:prstGeom prst="roundRect">
          <a:avLst>
            <a:gd name="adj" fmla="val 22461"/>
          </a:avLst>
        </a:prstGeom>
        <a:solidFill>
          <a:schemeClr val="bg1"/>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405130</xdr:colOff>
      <xdr:row>8</xdr:row>
      <xdr:rowOff>60325</xdr:rowOff>
    </xdr:from>
    <xdr:to>
      <xdr:col>9</xdr:col>
      <xdr:colOff>424330</xdr:colOff>
      <xdr:row>16</xdr:row>
      <xdr:rowOff>120725</xdr:rowOff>
    </xdr:to>
    <xdr:sp macro="" textlink="">
      <xdr:nvSpPr>
        <xdr:cNvPr id="12" name="Rectangle: Rounded Corners 11">
          <a:extLst>
            <a:ext uri="{FF2B5EF4-FFF2-40B4-BE49-F238E27FC236}">
              <a16:creationId xmlns:a16="http://schemas.microsoft.com/office/drawing/2014/main" id="{D85FACFC-0B24-680B-0E88-6C983624469F}"/>
            </a:ext>
          </a:extLst>
        </xdr:cNvPr>
        <xdr:cNvSpPr/>
      </xdr:nvSpPr>
      <xdr:spPr>
        <a:xfrm>
          <a:off x="4627880" y="1584325"/>
          <a:ext cx="1225700" cy="1584400"/>
        </a:xfrm>
        <a:prstGeom prst="roundRect">
          <a:avLst>
            <a:gd name="adj" fmla="val 22461"/>
          </a:avLst>
        </a:prstGeom>
        <a:solidFill>
          <a:schemeClr val="bg1"/>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8890</xdr:colOff>
      <xdr:row>8</xdr:row>
      <xdr:rowOff>60325</xdr:rowOff>
    </xdr:from>
    <xdr:to>
      <xdr:col>12</xdr:col>
      <xdr:colOff>28090</xdr:colOff>
      <xdr:row>16</xdr:row>
      <xdr:rowOff>120725</xdr:rowOff>
    </xdr:to>
    <xdr:sp macro="" textlink="">
      <xdr:nvSpPr>
        <xdr:cNvPr id="13" name="Rectangle: Rounded Corners 12">
          <a:extLst>
            <a:ext uri="{FF2B5EF4-FFF2-40B4-BE49-F238E27FC236}">
              <a16:creationId xmlns:a16="http://schemas.microsoft.com/office/drawing/2014/main" id="{34BEBEF0-0CD6-54C8-7649-620A95B483D8}"/>
            </a:ext>
          </a:extLst>
        </xdr:cNvPr>
        <xdr:cNvSpPr/>
      </xdr:nvSpPr>
      <xdr:spPr>
        <a:xfrm>
          <a:off x="6041390" y="1584325"/>
          <a:ext cx="1225700" cy="1584400"/>
        </a:xfrm>
        <a:prstGeom prst="roundRect">
          <a:avLst>
            <a:gd name="adj" fmla="val 22461"/>
          </a:avLst>
        </a:prstGeom>
        <a:solidFill>
          <a:schemeClr val="bg1"/>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375360</xdr:colOff>
      <xdr:row>7</xdr:row>
      <xdr:rowOff>9525</xdr:rowOff>
    </xdr:from>
    <xdr:to>
      <xdr:col>4</xdr:col>
      <xdr:colOff>210260</xdr:colOff>
      <xdr:row>9</xdr:row>
      <xdr:rowOff>79375</xdr:rowOff>
    </xdr:to>
    <xdr:sp macro="" textlink="">
      <xdr:nvSpPr>
        <xdr:cNvPr id="15" name="Oval 14">
          <a:extLst>
            <a:ext uri="{FF2B5EF4-FFF2-40B4-BE49-F238E27FC236}">
              <a16:creationId xmlns:a16="http://schemas.microsoft.com/office/drawing/2014/main" id="{D6C1E05F-32BF-C83C-658F-DBE0418B2EFA}"/>
            </a:ext>
          </a:extLst>
        </xdr:cNvPr>
        <xdr:cNvSpPr/>
      </xdr:nvSpPr>
      <xdr:spPr>
        <a:xfrm>
          <a:off x="2185110" y="1343025"/>
          <a:ext cx="438150" cy="450850"/>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582370</xdr:colOff>
      <xdr:row>7</xdr:row>
      <xdr:rowOff>9525</xdr:rowOff>
    </xdr:from>
    <xdr:to>
      <xdr:col>6</xdr:col>
      <xdr:colOff>423620</xdr:colOff>
      <xdr:row>9</xdr:row>
      <xdr:rowOff>79375</xdr:rowOff>
    </xdr:to>
    <xdr:sp macro="" textlink="">
      <xdr:nvSpPr>
        <xdr:cNvPr id="16" name="Oval 15">
          <a:extLst>
            <a:ext uri="{FF2B5EF4-FFF2-40B4-BE49-F238E27FC236}">
              <a16:creationId xmlns:a16="http://schemas.microsoft.com/office/drawing/2014/main" id="{1182BEAA-D1BA-152A-6ACE-9C500555E871}"/>
            </a:ext>
          </a:extLst>
        </xdr:cNvPr>
        <xdr:cNvSpPr/>
      </xdr:nvSpPr>
      <xdr:spPr>
        <a:xfrm>
          <a:off x="3598620" y="1343025"/>
          <a:ext cx="444500" cy="450850"/>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192480</xdr:colOff>
      <xdr:row>7</xdr:row>
      <xdr:rowOff>9525</xdr:rowOff>
    </xdr:from>
    <xdr:to>
      <xdr:col>9</xdr:col>
      <xdr:colOff>27380</xdr:colOff>
      <xdr:row>9</xdr:row>
      <xdr:rowOff>79375</xdr:rowOff>
    </xdr:to>
    <xdr:sp macro="" textlink="">
      <xdr:nvSpPr>
        <xdr:cNvPr id="17" name="Oval 16">
          <a:extLst>
            <a:ext uri="{FF2B5EF4-FFF2-40B4-BE49-F238E27FC236}">
              <a16:creationId xmlns:a16="http://schemas.microsoft.com/office/drawing/2014/main" id="{4307642F-B8E1-F712-58DA-32EB470D34A2}"/>
            </a:ext>
          </a:extLst>
        </xdr:cNvPr>
        <xdr:cNvSpPr/>
      </xdr:nvSpPr>
      <xdr:spPr>
        <a:xfrm>
          <a:off x="5018480" y="1343025"/>
          <a:ext cx="438150" cy="450850"/>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405840</xdr:colOff>
      <xdr:row>7</xdr:row>
      <xdr:rowOff>9525</xdr:rowOff>
    </xdr:from>
    <xdr:to>
      <xdr:col>11</xdr:col>
      <xdr:colOff>240740</xdr:colOff>
      <xdr:row>9</xdr:row>
      <xdr:rowOff>79375</xdr:rowOff>
    </xdr:to>
    <xdr:sp macro="" textlink="">
      <xdr:nvSpPr>
        <xdr:cNvPr id="18" name="Oval 17">
          <a:extLst>
            <a:ext uri="{FF2B5EF4-FFF2-40B4-BE49-F238E27FC236}">
              <a16:creationId xmlns:a16="http://schemas.microsoft.com/office/drawing/2014/main" id="{61927929-6168-21E5-641E-D8C20C758FE1}"/>
            </a:ext>
          </a:extLst>
        </xdr:cNvPr>
        <xdr:cNvSpPr/>
      </xdr:nvSpPr>
      <xdr:spPr>
        <a:xfrm>
          <a:off x="6438340" y="1343025"/>
          <a:ext cx="438150" cy="450850"/>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516308</xdr:colOff>
      <xdr:row>14</xdr:row>
      <xdr:rowOff>47104</xdr:rowOff>
    </xdr:from>
    <xdr:to>
      <xdr:col>2</xdr:col>
      <xdr:colOff>508624</xdr:colOff>
      <xdr:row>17</xdr:row>
      <xdr:rowOff>82327</xdr:rowOff>
    </xdr:to>
    <xdr:sp macro="" textlink="">
      <xdr:nvSpPr>
        <xdr:cNvPr id="19" name="Oval 18">
          <a:extLst>
            <a:ext uri="{FF2B5EF4-FFF2-40B4-BE49-F238E27FC236}">
              <a16:creationId xmlns:a16="http://schemas.microsoft.com/office/drawing/2014/main" id="{BED5ACF3-2926-F288-AAE5-32FD98499AF6}"/>
            </a:ext>
          </a:extLst>
        </xdr:cNvPr>
        <xdr:cNvSpPr/>
      </xdr:nvSpPr>
      <xdr:spPr>
        <a:xfrm>
          <a:off x="1119558" y="2714104"/>
          <a:ext cx="595566" cy="606723"/>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51510</xdr:colOff>
      <xdr:row>14</xdr:row>
      <xdr:rowOff>34924</xdr:rowOff>
    </xdr:from>
    <xdr:to>
      <xdr:col>13</xdr:col>
      <xdr:colOff>38100</xdr:colOff>
      <xdr:row>17</xdr:row>
      <xdr:rowOff>70147</xdr:rowOff>
    </xdr:to>
    <xdr:sp macro="" textlink="">
      <xdr:nvSpPr>
        <xdr:cNvPr id="20" name="Oval 19">
          <a:extLst>
            <a:ext uri="{FF2B5EF4-FFF2-40B4-BE49-F238E27FC236}">
              <a16:creationId xmlns:a16="http://schemas.microsoft.com/office/drawing/2014/main" id="{6C5A6F84-29F9-EFE3-6C2D-A03B158571E9}"/>
            </a:ext>
          </a:extLst>
        </xdr:cNvPr>
        <xdr:cNvSpPr/>
      </xdr:nvSpPr>
      <xdr:spPr>
        <a:xfrm>
          <a:off x="7290510" y="2701924"/>
          <a:ext cx="589840" cy="606723"/>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45855</xdr:colOff>
      <xdr:row>14</xdr:row>
      <xdr:rowOff>146723</xdr:rowOff>
    </xdr:from>
    <xdr:to>
      <xdr:col>2</xdr:col>
      <xdr:colOff>401735</xdr:colOff>
      <xdr:row>16</xdr:row>
      <xdr:rowOff>135867</xdr:rowOff>
    </xdr:to>
    <xdr:pic>
      <xdr:nvPicPr>
        <xdr:cNvPr id="23" name="Picture 22">
          <a:extLst>
            <a:ext uri="{FF2B5EF4-FFF2-40B4-BE49-F238E27FC236}">
              <a16:creationId xmlns:a16="http://schemas.microsoft.com/office/drawing/2014/main" id="{1BEAAFAA-28B8-14B3-1009-20499BFA7E0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52355" y="2813723"/>
          <a:ext cx="355880" cy="370144"/>
        </a:xfrm>
        <a:prstGeom prst="rect">
          <a:avLst/>
        </a:prstGeom>
      </xdr:spPr>
    </xdr:pic>
    <xdr:clientData/>
  </xdr:twoCellAnchor>
  <xdr:twoCellAnchor editAs="oneCell">
    <xdr:from>
      <xdr:col>3</xdr:col>
      <xdr:colOff>434426</xdr:colOff>
      <xdr:row>7</xdr:row>
      <xdr:rowOff>71777</xdr:rowOff>
    </xdr:from>
    <xdr:to>
      <xdr:col>4</xdr:col>
      <xdr:colOff>134351</xdr:colOff>
      <xdr:row>9</xdr:row>
      <xdr:rowOff>29909</xdr:rowOff>
    </xdr:to>
    <xdr:pic>
      <xdr:nvPicPr>
        <xdr:cNvPr id="25" name="Picture 24">
          <a:extLst>
            <a:ext uri="{FF2B5EF4-FFF2-40B4-BE49-F238E27FC236}">
              <a16:creationId xmlns:a16="http://schemas.microsoft.com/office/drawing/2014/main" id="{F37C3E9E-3542-725D-D8F5-B8FE891D35DF}"/>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244176" y="1405277"/>
          <a:ext cx="303175" cy="339132"/>
        </a:xfrm>
        <a:prstGeom prst="rect">
          <a:avLst/>
        </a:prstGeom>
      </xdr:spPr>
    </xdr:pic>
    <xdr:clientData/>
  </xdr:twoCellAnchor>
  <xdr:twoCellAnchor editAs="oneCell">
    <xdr:from>
      <xdr:col>8</xdr:col>
      <xdr:colOff>261901</xdr:colOff>
      <xdr:row>7</xdr:row>
      <xdr:rowOff>59486</xdr:rowOff>
    </xdr:from>
    <xdr:to>
      <xdr:col>8</xdr:col>
      <xdr:colOff>555625</xdr:colOff>
      <xdr:row>8</xdr:row>
      <xdr:rowOff>180727</xdr:rowOff>
    </xdr:to>
    <xdr:pic>
      <xdr:nvPicPr>
        <xdr:cNvPr id="27" name="Picture 26">
          <a:extLst>
            <a:ext uri="{FF2B5EF4-FFF2-40B4-BE49-F238E27FC236}">
              <a16:creationId xmlns:a16="http://schemas.microsoft.com/office/drawing/2014/main" id="{2E587802-9EFB-16FA-39C2-9CF8B5DA40A2}"/>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5087901" y="1392986"/>
          <a:ext cx="293724" cy="311741"/>
        </a:xfrm>
        <a:prstGeom prst="rect">
          <a:avLst/>
        </a:prstGeom>
      </xdr:spPr>
    </xdr:pic>
    <xdr:clientData/>
  </xdr:twoCellAnchor>
  <xdr:twoCellAnchor editAs="oneCell">
    <xdr:from>
      <xdr:col>12</xdr:col>
      <xdr:colOff>139729</xdr:colOff>
      <xdr:row>14</xdr:row>
      <xdr:rowOff>139300</xdr:rowOff>
    </xdr:from>
    <xdr:to>
      <xdr:col>12</xdr:col>
      <xdr:colOff>523902</xdr:colOff>
      <xdr:row>16</xdr:row>
      <xdr:rowOff>162028</xdr:rowOff>
    </xdr:to>
    <xdr:pic>
      <xdr:nvPicPr>
        <xdr:cNvPr id="29" name="Picture 28">
          <a:extLst>
            <a:ext uri="{FF2B5EF4-FFF2-40B4-BE49-F238E27FC236}">
              <a16:creationId xmlns:a16="http://schemas.microsoft.com/office/drawing/2014/main" id="{EEA2B7B0-5D07-42F1-A8BE-6EF6D251193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378729" y="2806300"/>
          <a:ext cx="384173" cy="403728"/>
        </a:xfrm>
        <a:prstGeom prst="rect">
          <a:avLst/>
        </a:prstGeom>
      </xdr:spPr>
    </xdr:pic>
    <xdr:clientData/>
  </xdr:twoCellAnchor>
  <xdr:twoCellAnchor editAs="oneCell">
    <xdr:from>
      <xdr:col>6</xdr:col>
      <xdr:colOff>16201</xdr:colOff>
      <xdr:row>7</xdr:row>
      <xdr:rowOff>20584</xdr:rowOff>
    </xdr:from>
    <xdr:to>
      <xdr:col>6</xdr:col>
      <xdr:colOff>442058</xdr:colOff>
      <xdr:row>9</xdr:row>
      <xdr:rowOff>87590</xdr:rowOff>
    </xdr:to>
    <xdr:pic>
      <xdr:nvPicPr>
        <xdr:cNvPr id="31" name="Picture 30">
          <a:extLst>
            <a:ext uri="{FF2B5EF4-FFF2-40B4-BE49-F238E27FC236}">
              <a16:creationId xmlns:a16="http://schemas.microsoft.com/office/drawing/2014/main" id="{2D2FCC56-5B99-7812-CE82-07C5BC586005}"/>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3635701" y="1354084"/>
          <a:ext cx="425857" cy="448006"/>
        </a:xfrm>
        <a:prstGeom prst="rect">
          <a:avLst/>
        </a:prstGeom>
      </xdr:spPr>
    </xdr:pic>
    <xdr:clientData/>
  </xdr:twoCellAnchor>
  <xdr:twoCellAnchor editAs="oneCell">
    <xdr:from>
      <xdr:col>10</xdr:col>
      <xdr:colOff>393401</xdr:colOff>
      <xdr:row>6</xdr:row>
      <xdr:rowOff>185965</xdr:rowOff>
    </xdr:from>
    <xdr:to>
      <xdr:col>11</xdr:col>
      <xdr:colOff>242570</xdr:colOff>
      <xdr:row>9</xdr:row>
      <xdr:rowOff>68368</xdr:rowOff>
    </xdr:to>
    <xdr:pic>
      <xdr:nvPicPr>
        <xdr:cNvPr id="35" name="Graphic 34" descr="Coins outline">
          <a:extLst>
            <a:ext uri="{FF2B5EF4-FFF2-40B4-BE49-F238E27FC236}">
              <a16:creationId xmlns:a16="http://schemas.microsoft.com/office/drawing/2014/main" id="{BF9524E5-565E-0AE7-13F4-0061924092D2}"/>
            </a:ext>
          </a:extLst>
        </xdr:cNvPr>
        <xdr:cNvPicPr>
          <a:picLocks noChangeAspect="1"/>
        </xdr:cNvPicPr>
      </xdr:nvPicPr>
      <xdr:blipFill>
        <a:blip xmlns:r="http://schemas.openxmlformats.org/officeDocument/2006/relationships" r:embed="rId6">
          <a:lum bright="70000" contrast="-70000"/>
          <a:extLst>
            <a:ext uri="{96DAC541-7B7A-43D3-8B79-37D633B846F1}">
              <asvg:svgBlip xmlns:asvg="http://schemas.microsoft.com/office/drawing/2016/SVG/main" r:embed="rId7"/>
            </a:ext>
          </a:extLst>
        </a:blip>
        <a:stretch>
          <a:fillRect/>
        </a:stretch>
      </xdr:blipFill>
      <xdr:spPr>
        <a:xfrm>
          <a:off x="6425901" y="1328965"/>
          <a:ext cx="452419" cy="453903"/>
        </a:xfrm>
        <a:prstGeom prst="rect">
          <a:avLst/>
        </a:prstGeom>
      </xdr:spPr>
    </xdr:pic>
    <xdr:clientData/>
  </xdr:twoCellAnchor>
  <xdr:twoCellAnchor>
    <xdr:from>
      <xdr:col>0</xdr:col>
      <xdr:colOff>444500</xdr:colOff>
      <xdr:row>9</xdr:row>
      <xdr:rowOff>47625</xdr:rowOff>
    </xdr:from>
    <xdr:to>
      <xdr:col>2</xdr:col>
      <xdr:colOff>285750</xdr:colOff>
      <xdr:row>10</xdr:row>
      <xdr:rowOff>104775</xdr:rowOff>
    </xdr:to>
    <xdr:sp macro="" textlink="">
      <xdr:nvSpPr>
        <xdr:cNvPr id="36" name="TextBox 35">
          <a:extLst>
            <a:ext uri="{FF2B5EF4-FFF2-40B4-BE49-F238E27FC236}">
              <a16:creationId xmlns:a16="http://schemas.microsoft.com/office/drawing/2014/main" id="{A5EA8AD4-7047-212D-FEAF-C03E89C7C99E}"/>
            </a:ext>
          </a:extLst>
        </xdr:cNvPr>
        <xdr:cNvSpPr txBox="1"/>
      </xdr:nvSpPr>
      <xdr:spPr>
        <a:xfrm>
          <a:off x="444500" y="1762125"/>
          <a:ext cx="10477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95000"/>
                </a:schemeClr>
              </a:solidFill>
            </a:rPr>
            <a:t>Total Qty</a:t>
          </a:r>
        </a:p>
      </xdr:txBody>
    </xdr:sp>
    <xdr:clientData/>
  </xdr:twoCellAnchor>
  <xdr:twoCellAnchor>
    <xdr:from>
      <xdr:col>3</xdr:col>
      <xdr:colOff>57150</xdr:colOff>
      <xdr:row>9</xdr:row>
      <xdr:rowOff>104775</xdr:rowOff>
    </xdr:from>
    <xdr:to>
      <xdr:col>4</xdr:col>
      <xdr:colOff>508000</xdr:colOff>
      <xdr:row>10</xdr:row>
      <xdr:rowOff>161925</xdr:rowOff>
    </xdr:to>
    <xdr:sp macro="" textlink="">
      <xdr:nvSpPr>
        <xdr:cNvPr id="37" name="TextBox 36">
          <a:extLst>
            <a:ext uri="{FF2B5EF4-FFF2-40B4-BE49-F238E27FC236}">
              <a16:creationId xmlns:a16="http://schemas.microsoft.com/office/drawing/2014/main" id="{3D3F7F2E-29CC-3834-776A-A473DA006BA1}"/>
            </a:ext>
          </a:extLst>
        </xdr:cNvPr>
        <xdr:cNvSpPr txBox="1"/>
      </xdr:nvSpPr>
      <xdr:spPr>
        <a:xfrm>
          <a:off x="1866900" y="1819275"/>
          <a:ext cx="10541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ysClr val="windowText" lastClr="000000"/>
              </a:solidFill>
            </a:rPr>
            <a:t>Total</a:t>
          </a:r>
          <a:r>
            <a:rPr lang="en-IN" sz="1100" b="1" baseline="0">
              <a:solidFill>
                <a:sysClr val="windowText" lastClr="000000"/>
              </a:solidFill>
            </a:rPr>
            <a:t> COGS</a:t>
          </a:r>
          <a:endParaRPr lang="en-IN" sz="1100" b="1">
            <a:solidFill>
              <a:sysClr val="windowText" lastClr="000000"/>
            </a:solidFill>
          </a:endParaRPr>
        </a:p>
      </xdr:txBody>
    </xdr:sp>
    <xdr:clientData/>
  </xdr:twoCellAnchor>
  <xdr:twoCellAnchor>
    <xdr:from>
      <xdr:col>5</xdr:col>
      <xdr:colOff>266700</xdr:colOff>
      <xdr:row>9</xdr:row>
      <xdr:rowOff>104775</xdr:rowOff>
    </xdr:from>
    <xdr:to>
      <xdr:col>7</xdr:col>
      <xdr:colOff>107950</xdr:colOff>
      <xdr:row>10</xdr:row>
      <xdr:rowOff>162649</xdr:rowOff>
    </xdr:to>
    <xdr:sp macro="" textlink="">
      <xdr:nvSpPr>
        <xdr:cNvPr id="38" name="TextBox 37">
          <a:extLst>
            <a:ext uri="{FF2B5EF4-FFF2-40B4-BE49-F238E27FC236}">
              <a16:creationId xmlns:a16="http://schemas.microsoft.com/office/drawing/2014/main" id="{B5058944-A64D-2963-7220-2049E81B22A2}"/>
            </a:ext>
          </a:extLst>
        </xdr:cNvPr>
        <xdr:cNvSpPr txBox="1"/>
      </xdr:nvSpPr>
      <xdr:spPr>
        <a:xfrm>
          <a:off x="3282950" y="1819275"/>
          <a:ext cx="1047750" cy="248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ysClr val="windowText" lastClr="000000"/>
              </a:solidFill>
            </a:rPr>
            <a:t>Total</a:t>
          </a:r>
          <a:r>
            <a:rPr lang="en-IN" sz="1100" b="1" baseline="0">
              <a:solidFill>
                <a:sysClr val="windowText" lastClr="000000"/>
              </a:solidFill>
            </a:rPr>
            <a:t> Revenue</a:t>
          </a:r>
          <a:endParaRPr lang="en-IN" sz="1100" b="1">
            <a:solidFill>
              <a:sysClr val="windowText" lastClr="000000"/>
            </a:solidFill>
          </a:endParaRPr>
        </a:p>
      </xdr:txBody>
    </xdr:sp>
    <xdr:clientData/>
  </xdr:twoCellAnchor>
  <xdr:twoCellAnchor>
    <xdr:from>
      <xdr:col>7</xdr:col>
      <xdr:colOff>488950</xdr:colOff>
      <xdr:row>9</xdr:row>
      <xdr:rowOff>104775</xdr:rowOff>
    </xdr:from>
    <xdr:to>
      <xdr:col>9</xdr:col>
      <xdr:colOff>330200</xdr:colOff>
      <xdr:row>10</xdr:row>
      <xdr:rowOff>162649</xdr:rowOff>
    </xdr:to>
    <xdr:sp macro="" textlink="">
      <xdr:nvSpPr>
        <xdr:cNvPr id="39" name="TextBox 38">
          <a:extLst>
            <a:ext uri="{FF2B5EF4-FFF2-40B4-BE49-F238E27FC236}">
              <a16:creationId xmlns:a16="http://schemas.microsoft.com/office/drawing/2014/main" id="{F31D6FBA-7722-0CDD-9E51-4D3873569DBD}"/>
            </a:ext>
          </a:extLst>
        </xdr:cNvPr>
        <xdr:cNvSpPr txBox="1"/>
      </xdr:nvSpPr>
      <xdr:spPr>
        <a:xfrm>
          <a:off x="4711700" y="1819275"/>
          <a:ext cx="1047750" cy="248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ysClr val="windowText" lastClr="000000"/>
              </a:solidFill>
            </a:rPr>
            <a:t>Total</a:t>
          </a:r>
          <a:r>
            <a:rPr lang="en-IN" sz="1100" b="1" baseline="0">
              <a:solidFill>
                <a:sysClr val="windowText" lastClr="000000"/>
              </a:solidFill>
            </a:rPr>
            <a:t> Profit</a:t>
          </a:r>
          <a:endParaRPr lang="en-IN" sz="1100" b="1">
            <a:solidFill>
              <a:sysClr val="windowText" lastClr="000000"/>
            </a:solidFill>
          </a:endParaRPr>
        </a:p>
      </xdr:txBody>
    </xdr:sp>
    <xdr:clientData/>
  </xdr:twoCellAnchor>
  <xdr:twoCellAnchor>
    <xdr:from>
      <xdr:col>10</xdr:col>
      <xdr:colOff>114300</xdr:colOff>
      <xdr:row>10</xdr:row>
      <xdr:rowOff>22225</xdr:rowOff>
    </xdr:from>
    <xdr:to>
      <xdr:col>11</xdr:col>
      <xdr:colOff>558800</xdr:colOff>
      <xdr:row>11</xdr:row>
      <xdr:rowOff>79375</xdr:rowOff>
    </xdr:to>
    <xdr:sp macro="" textlink="">
      <xdr:nvSpPr>
        <xdr:cNvPr id="40" name="TextBox 39">
          <a:extLst>
            <a:ext uri="{FF2B5EF4-FFF2-40B4-BE49-F238E27FC236}">
              <a16:creationId xmlns:a16="http://schemas.microsoft.com/office/drawing/2014/main" id="{E22FA80A-37C7-EC34-50F2-6128C9F1DC8A}"/>
            </a:ext>
          </a:extLst>
        </xdr:cNvPr>
        <xdr:cNvSpPr txBox="1"/>
      </xdr:nvSpPr>
      <xdr:spPr>
        <a:xfrm>
          <a:off x="6146800" y="1927225"/>
          <a:ext cx="10477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1100" b="1">
            <a:solidFill>
              <a:sysClr val="windowText" lastClr="000000"/>
            </a:solidFill>
          </a:endParaRPr>
        </a:p>
      </xdr:txBody>
    </xdr:sp>
    <xdr:clientData/>
  </xdr:twoCellAnchor>
  <xdr:twoCellAnchor>
    <xdr:from>
      <xdr:col>10</xdr:col>
      <xdr:colOff>107950</xdr:colOff>
      <xdr:row>9</xdr:row>
      <xdr:rowOff>104775</xdr:rowOff>
    </xdr:from>
    <xdr:to>
      <xdr:col>11</xdr:col>
      <xdr:colOff>552450</xdr:colOff>
      <xdr:row>10</xdr:row>
      <xdr:rowOff>161926</xdr:rowOff>
    </xdr:to>
    <xdr:sp macro="" textlink="">
      <xdr:nvSpPr>
        <xdr:cNvPr id="41" name="TextBox 40">
          <a:extLst>
            <a:ext uri="{FF2B5EF4-FFF2-40B4-BE49-F238E27FC236}">
              <a16:creationId xmlns:a16="http://schemas.microsoft.com/office/drawing/2014/main" id="{ADD05ACD-525A-6136-5FA5-93180CD5FDDE}"/>
            </a:ext>
          </a:extLst>
        </xdr:cNvPr>
        <xdr:cNvSpPr txBox="1"/>
      </xdr:nvSpPr>
      <xdr:spPr>
        <a:xfrm>
          <a:off x="6140450" y="1819275"/>
          <a:ext cx="1047750"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ysClr val="windowText" lastClr="000000"/>
              </a:solidFill>
            </a:rPr>
            <a:t>%</a:t>
          </a:r>
          <a:r>
            <a:rPr lang="en-IN" sz="1100" b="1" baseline="0">
              <a:solidFill>
                <a:sysClr val="windowText" lastClr="000000"/>
              </a:solidFill>
            </a:rPr>
            <a:t> Profit Margin</a:t>
          </a:r>
          <a:endParaRPr lang="en-IN" sz="1100" b="1">
            <a:solidFill>
              <a:sysClr val="windowText" lastClr="000000"/>
            </a:solidFill>
          </a:endParaRPr>
        </a:p>
      </xdr:txBody>
    </xdr:sp>
    <xdr:clientData/>
  </xdr:twoCellAnchor>
  <xdr:twoCellAnchor>
    <xdr:from>
      <xdr:col>12</xdr:col>
      <xdr:colOff>341780</xdr:colOff>
      <xdr:row>9</xdr:row>
      <xdr:rowOff>34925</xdr:rowOff>
    </xdr:from>
    <xdr:to>
      <xdr:col>14</xdr:col>
      <xdr:colOff>183030</xdr:colOff>
      <xdr:row>10</xdr:row>
      <xdr:rowOff>94689</xdr:rowOff>
    </xdr:to>
    <xdr:sp macro="" textlink="">
      <xdr:nvSpPr>
        <xdr:cNvPr id="42" name="TextBox 41">
          <a:extLst>
            <a:ext uri="{FF2B5EF4-FFF2-40B4-BE49-F238E27FC236}">
              <a16:creationId xmlns:a16="http://schemas.microsoft.com/office/drawing/2014/main" id="{33304FC2-F686-7736-569E-CC4427F66FB5}"/>
            </a:ext>
          </a:extLst>
        </xdr:cNvPr>
        <xdr:cNvSpPr txBox="1"/>
      </xdr:nvSpPr>
      <xdr:spPr>
        <a:xfrm>
          <a:off x="7580780" y="1749425"/>
          <a:ext cx="1047750" cy="250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95000"/>
                </a:schemeClr>
              </a:solidFill>
            </a:rPr>
            <a:t>#</a:t>
          </a:r>
          <a:r>
            <a:rPr lang="en-IN" sz="1100" b="1" baseline="0">
              <a:solidFill>
                <a:schemeClr val="bg1">
                  <a:lumMod val="95000"/>
                </a:schemeClr>
              </a:solidFill>
            </a:rPr>
            <a:t> Transactions</a:t>
          </a:r>
          <a:endParaRPr lang="en-IN" sz="1100" b="1">
            <a:solidFill>
              <a:schemeClr val="bg1">
                <a:lumMod val="95000"/>
              </a:schemeClr>
            </a:solidFill>
          </a:endParaRPr>
        </a:p>
      </xdr:txBody>
    </xdr:sp>
    <xdr:clientData/>
  </xdr:twoCellAnchor>
  <xdr:twoCellAnchor>
    <xdr:from>
      <xdr:col>3</xdr:col>
      <xdr:colOff>13178</xdr:colOff>
      <xdr:row>10</xdr:row>
      <xdr:rowOff>140946</xdr:rowOff>
    </xdr:from>
    <xdr:to>
      <xdr:col>4</xdr:col>
      <xdr:colOff>554692</xdr:colOff>
      <xdr:row>13</xdr:row>
      <xdr:rowOff>73772</xdr:rowOff>
    </xdr:to>
    <xdr:sp macro="" textlink="Analysis!C3">
      <xdr:nvSpPr>
        <xdr:cNvPr id="45" name="TextBox 44">
          <a:extLst>
            <a:ext uri="{FF2B5EF4-FFF2-40B4-BE49-F238E27FC236}">
              <a16:creationId xmlns:a16="http://schemas.microsoft.com/office/drawing/2014/main" id="{C127AB70-3A50-DEA3-8540-378D30090631}"/>
            </a:ext>
          </a:extLst>
        </xdr:cNvPr>
        <xdr:cNvSpPr txBox="1"/>
      </xdr:nvSpPr>
      <xdr:spPr>
        <a:xfrm>
          <a:off x="1822928" y="2045946"/>
          <a:ext cx="1144764" cy="504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F697990-2D41-4AD5-A348-656FED18CF5F}" type="TxLink">
            <a:rPr lang="en-US" sz="1800" b="1" i="0" u="none" strike="noStrike">
              <a:solidFill>
                <a:srgbClr val="000000"/>
              </a:solidFill>
              <a:latin typeface="Arial" panose="020B0604020202020204" pitchFamily="34" charset="0"/>
              <a:cs typeface="Arial" panose="020B0604020202020204" pitchFamily="34" charset="0"/>
            </a:rPr>
            <a:t>$180.80M</a:t>
          </a:fld>
          <a:endParaRPr lang="en-IN"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5</xdr:col>
      <xdr:colOff>185375</xdr:colOff>
      <xdr:row>10</xdr:row>
      <xdr:rowOff>94255</xdr:rowOff>
    </xdr:from>
    <xdr:to>
      <xdr:col>7</xdr:col>
      <xdr:colOff>268942</xdr:colOff>
      <xdr:row>12</xdr:row>
      <xdr:rowOff>94316</xdr:rowOff>
    </xdr:to>
    <xdr:sp macro="" textlink="Analysis!E3">
      <xdr:nvSpPr>
        <xdr:cNvPr id="46" name="TextBox 45">
          <a:extLst>
            <a:ext uri="{FF2B5EF4-FFF2-40B4-BE49-F238E27FC236}">
              <a16:creationId xmlns:a16="http://schemas.microsoft.com/office/drawing/2014/main" id="{D7F6678B-F9E1-2B3B-5231-94205DD8A8DC}"/>
            </a:ext>
          </a:extLst>
        </xdr:cNvPr>
        <xdr:cNvSpPr txBox="1"/>
      </xdr:nvSpPr>
      <xdr:spPr>
        <a:xfrm>
          <a:off x="3201625" y="1999255"/>
          <a:ext cx="1290067" cy="38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C80F3A4-6D19-452D-A562-D6385C539464}" type="TxLink">
            <a:rPr lang="en-US" sz="1800" b="1" i="0" u="none" strike="noStrike">
              <a:solidFill>
                <a:srgbClr val="000000"/>
              </a:solidFill>
              <a:latin typeface="Arial" panose="020B0604020202020204" pitchFamily="34" charset="0"/>
              <a:cs typeface="Arial" panose="020B0604020202020204" pitchFamily="34" charset="0"/>
            </a:rPr>
            <a:t>$307.09M</a:t>
          </a:fld>
          <a:endParaRPr lang="en-IN"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7</xdr:col>
      <xdr:colOff>407625</xdr:colOff>
      <xdr:row>10</xdr:row>
      <xdr:rowOff>140946</xdr:rowOff>
    </xdr:from>
    <xdr:to>
      <xdr:col>9</xdr:col>
      <xdr:colOff>446368</xdr:colOff>
      <xdr:row>13</xdr:row>
      <xdr:rowOff>51360</xdr:rowOff>
    </xdr:to>
    <xdr:sp macro="" textlink="Analysis!B3">
      <xdr:nvSpPr>
        <xdr:cNvPr id="47" name="TextBox 46">
          <a:extLst>
            <a:ext uri="{FF2B5EF4-FFF2-40B4-BE49-F238E27FC236}">
              <a16:creationId xmlns:a16="http://schemas.microsoft.com/office/drawing/2014/main" id="{7B780795-D2C5-3D7E-16B2-474C0D3C888D}"/>
            </a:ext>
          </a:extLst>
        </xdr:cNvPr>
        <xdr:cNvSpPr txBox="1"/>
      </xdr:nvSpPr>
      <xdr:spPr>
        <a:xfrm>
          <a:off x="4630375" y="2045946"/>
          <a:ext cx="1245243" cy="481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A764308-4586-4C42-A941-DFB0613D2C99}" type="TxLink">
            <a:rPr lang="en-US" sz="1800" b="1" i="0" u="none" strike="noStrike">
              <a:solidFill>
                <a:srgbClr val="000000"/>
              </a:solidFill>
              <a:latin typeface="Arial" panose="020B0604020202020204" pitchFamily="34" charset="0"/>
              <a:cs typeface="Arial" panose="020B0604020202020204" pitchFamily="34" charset="0"/>
            </a:rPr>
            <a:t>$126.29M</a:t>
          </a:fld>
          <a:endParaRPr lang="en-IN"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10</xdr:col>
      <xdr:colOff>120007</xdr:colOff>
      <xdr:row>10</xdr:row>
      <xdr:rowOff>140945</xdr:rowOff>
    </xdr:from>
    <xdr:to>
      <xdr:col>11</xdr:col>
      <xdr:colOff>564507</xdr:colOff>
      <xdr:row>13</xdr:row>
      <xdr:rowOff>141006</xdr:rowOff>
    </xdr:to>
    <xdr:sp macro="" textlink="Analysis!D3">
      <xdr:nvSpPr>
        <xdr:cNvPr id="48" name="TextBox 47">
          <a:extLst>
            <a:ext uri="{FF2B5EF4-FFF2-40B4-BE49-F238E27FC236}">
              <a16:creationId xmlns:a16="http://schemas.microsoft.com/office/drawing/2014/main" id="{EF1494AC-BA4F-0D2C-4355-62BA22DC3DE2}"/>
            </a:ext>
          </a:extLst>
        </xdr:cNvPr>
        <xdr:cNvSpPr txBox="1"/>
      </xdr:nvSpPr>
      <xdr:spPr>
        <a:xfrm>
          <a:off x="6152507" y="2045945"/>
          <a:ext cx="1047750" cy="571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74B70DB-4AFF-4318-85A4-C0C48B5FB9E2}" type="TxLink">
            <a:rPr lang="en-US" sz="1800" b="1" i="0" u="none" strike="noStrike">
              <a:solidFill>
                <a:srgbClr val="000000"/>
              </a:solidFill>
              <a:latin typeface="Arial" panose="020B0604020202020204" pitchFamily="34" charset="0"/>
              <a:cs typeface="Arial" panose="020B0604020202020204" pitchFamily="34" charset="0"/>
            </a:rPr>
            <a:t>41.1%</a:t>
          </a:fld>
          <a:endParaRPr lang="en-IN"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0</xdr:col>
      <xdr:colOff>451970</xdr:colOff>
      <xdr:row>10</xdr:row>
      <xdr:rowOff>144743</xdr:rowOff>
    </xdr:from>
    <xdr:to>
      <xdr:col>2</xdr:col>
      <xdr:colOff>293220</xdr:colOff>
      <xdr:row>12</xdr:row>
      <xdr:rowOff>155948</xdr:rowOff>
    </xdr:to>
    <xdr:sp macro="" textlink="Analysis!I3">
      <xdr:nvSpPr>
        <xdr:cNvPr id="50" name="TextBox 49">
          <a:extLst>
            <a:ext uri="{FF2B5EF4-FFF2-40B4-BE49-F238E27FC236}">
              <a16:creationId xmlns:a16="http://schemas.microsoft.com/office/drawing/2014/main" id="{7BB87207-BB1A-2F5A-07F2-6D143E8D0165}"/>
            </a:ext>
          </a:extLst>
        </xdr:cNvPr>
        <xdr:cNvSpPr txBox="1"/>
      </xdr:nvSpPr>
      <xdr:spPr>
        <a:xfrm>
          <a:off x="451970" y="2049743"/>
          <a:ext cx="1047750" cy="392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14D525-B174-45F4-9001-9E358A52EDFE}" type="TxLink">
            <a:rPr lang="en-US" sz="1800" b="1" i="0" u="none" strike="noStrike">
              <a:solidFill>
                <a:schemeClr val="bg1">
                  <a:lumMod val="95000"/>
                </a:schemeClr>
              </a:solidFill>
              <a:latin typeface="Arial" panose="020B0604020202020204" pitchFamily="34" charset="0"/>
              <a:cs typeface="Arial" panose="020B0604020202020204" pitchFamily="34" charset="0"/>
            </a:rPr>
            <a:t>448</a:t>
          </a:fld>
          <a:endParaRPr lang="en-US" sz="1800" b="1">
            <a:solidFill>
              <a:schemeClr val="bg1">
                <a:lumMod val="95000"/>
              </a:schemeClr>
            </a:solidFill>
            <a:latin typeface="Arial" panose="020B0604020202020204" pitchFamily="34" charset="0"/>
            <a:cs typeface="Arial" panose="020B0604020202020204" pitchFamily="34" charset="0"/>
          </a:endParaRPr>
        </a:p>
      </xdr:txBody>
    </xdr:sp>
    <xdr:clientData/>
  </xdr:twoCellAnchor>
  <xdr:twoCellAnchor>
    <xdr:from>
      <xdr:col>12</xdr:col>
      <xdr:colOff>326839</xdr:colOff>
      <xdr:row>10</xdr:row>
      <xdr:rowOff>124572</xdr:rowOff>
    </xdr:from>
    <xdr:to>
      <xdr:col>14</xdr:col>
      <xdr:colOff>168089</xdr:colOff>
      <xdr:row>13</xdr:row>
      <xdr:rowOff>21478</xdr:rowOff>
    </xdr:to>
    <xdr:sp macro="" textlink="Analysis!J3">
      <xdr:nvSpPr>
        <xdr:cNvPr id="51" name="TextBox 50">
          <a:extLst>
            <a:ext uri="{FF2B5EF4-FFF2-40B4-BE49-F238E27FC236}">
              <a16:creationId xmlns:a16="http://schemas.microsoft.com/office/drawing/2014/main" id="{6AB10FE3-F24F-80EA-AEB9-2F0589844D00}"/>
            </a:ext>
          </a:extLst>
        </xdr:cNvPr>
        <xdr:cNvSpPr txBox="1"/>
      </xdr:nvSpPr>
      <xdr:spPr>
        <a:xfrm>
          <a:off x="7565839" y="2029572"/>
          <a:ext cx="1047750" cy="468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B3B347B-088C-4E63-96E6-C9B8580826BB}" type="TxLink">
            <a:rPr lang="en-US" sz="1800" b="1" i="0" u="none" strike="noStrike">
              <a:solidFill>
                <a:schemeClr val="bg1">
                  <a:lumMod val="95000"/>
                </a:schemeClr>
              </a:solidFill>
              <a:latin typeface="Arial" panose="020B0604020202020204" pitchFamily="34" charset="0"/>
              <a:ea typeface="+mn-ea"/>
              <a:cs typeface="Arial" panose="020B0604020202020204" pitchFamily="34" charset="0"/>
            </a:rPr>
            <a:pPr marL="0" indent="0" algn="ctr"/>
            <a:t>60,398</a:t>
          </a:fld>
          <a:endParaRPr lang="en-IN" sz="1800" b="1" i="0" u="none" strike="noStrike">
            <a:solidFill>
              <a:schemeClr val="bg1">
                <a:lumMod val="95000"/>
              </a:schemeClr>
            </a:solidFill>
            <a:latin typeface="Arial" panose="020B0604020202020204" pitchFamily="34" charset="0"/>
            <a:ea typeface="+mn-ea"/>
            <a:cs typeface="Arial" panose="020B0604020202020204" pitchFamily="34" charset="0"/>
          </a:endParaRPr>
        </a:p>
      </xdr:txBody>
    </xdr:sp>
    <xdr:clientData/>
  </xdr:twoCellAnchor>
  <xdr:twoCellAnchor>
    <xdr:from>
      <xdr:col>14</xdr:col>
      <xdr:colOff>273255</xdr:colOff>
      <xdr:row>6</xdr:row>
      <xdr:rowOff>34745</xdr:rowOff>
    </xdr:from>
    <xdr:to>
      <xdr:col>19</xdr:col>
      <xdr:colOff>588422</xdr:colOff>
      <xdr:row>17</xdr:row>
      <xdr:rowOff>115095</xdr:rowOff>
    </xdr:to>
    <xdr:sp macro="" textlink="">
      <xdr:nvSpPr>
        <xdr:cNvPr id="52" name="Rectangle: Rounded Corners 51">
          <a:extLst>
            <a:ext uri="{FF2B5EF4-FFF2-40B4-BE49-F238E27FC236}">
              <a16:creationId xmlns:a16="http://schemas.microsoft.com/office/drawing/2014/main" id="{61EAD0F7-D7B2-5BBD-385E-1F1C3FC203DE}"/>
            </a:ext>
          </a:extLst>
        </xdr:cNvPr>
        <xdr:cNvSpPr/>
      </xdr:nvSpPr>
      <xdr:spPr>
        <a:xfrm>
          <a:off x="8861899" y="1132542"/>
          <a:ext cx="3382540" cy="2092977"/>
        </a:xfrm>
        <a:prstGeom prst="roundRect">
          <a:avLst>
            <a:gd name="adj" fmla="val 912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oneCell">
        <xdr:from>
          <xdr:col>14</xdr:col>
          <xdr:colOff>492177</xdr:colOff>
          <xdr:row>6</xdr:row>
          <xdr:rowOff>141417</xdr:rowOff>
        </xdr:from>
        <xdr:to>
          <xdr:col>16</xdr:col>
          <xdr:colOff>16552</xdr:colOff>
          <xdr:row>7</xdr:row>
          <xdr:rowOff>187845</xdr:rowOff>
        </xdr:to>
        <xdr:sp macro="" textlink="">
          <xdr:nvSpPr>
            <xdr:cNvPr id="1026" name="Option Button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50292" rIns="0" bIns="50292" anchor="ctr" upright="1"/>
            <a:lstStyle/>
            <a:p>
              <a:pPr algn="l" rtl="0">
                <a:defRPr sz="1000"/>
              </a:pPr>
              <a:r>
                <a:rPr lang="en-IN"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197924</xdr:colOff>
          <xdr:row>6</xdr:row>
          <xdr:rowOff>141417</xdr:rowOff>
        </xdr:from>
        <xdr:to>
          <xdr:col>17</xdr:col>
          <xdr:colOff>197924</xdr:colOff>
          <xdr:row>7</xdr:row>
          <xdr:rowOff>187844</xdr:rowOff>
        </xdr:to>
        <xdr:sp macro="" textlink="">
          <xdr:nvSpPr>
            <xdr:cNvPr id="1028" name="Option Button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50292" rIns="0" bIns="50292" anchor="ctr" upright="1"/>
            <a:lstStyle/>
            <a:p>
              <a:pPr algn="l" rtl="0">
                <a:defRPr sz="1000"/>
              </a:pPr>
              <a:r>
                <a:rPr lang="en-IN"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379296</xdr:colOff>
          <xdr:row>6</xdr:row>
          <xdr:rowOff>141417</xdr:rowOff>
        </xdr:from>
        <xdr:to>
          <xdr:col>18</xdr:col>
          <xdr:colOff>550746</xdr:colOff>
          <xdr:row>8</xdr:row>
          <xdr:rowOff>3695</xdr:rowOff>
        </xdr:to>
        <xdr:sp macro="" textlink="">
          <xdr:nvSpPr>
            <xdr:cNvPr id="1029" name="Option Button 5" hidden="1">
              <a:extLst>
                <a:ext uri="{63B3BB69-23CF-44E3-9099-C40C66FF867C}">
                  <a14:compatExt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50292" rIns="0" bIns="50292" anchor="ctr" upright="1"/>
            <a:lstStyle/>
            <a:p>
              <a:pPr algn="l" rtl="0">
                <a:defRPr sz="1000"/>
              </a:pPr>
              <a:r>
                <a:rPr lang="en-IN" sz="800" b="0" i="0" u="none" strike="noStrike" baseline="0">
                  <a:solidFill>
                    <a:srgbClr val="000000"/>
                  </a:solidFill>
                  <a:latin typeface="Segoe UI"/>
                  <a:cs typeface="Segoe UI"/>
                </a:rPr>
                <a:t>Transactions</a:t>
              </a:r>
            </a:p>
          </xdr:txBody>
        </xdr:sp>
        <xdr:clientData/>
      </xdr:twoCellAnchor>
    </mc:Choice>
    <mc:Fallback/>
  </mc:AlternateContent>
  <xdr:twoCellAnchor>
    <xdr:from>
      <xdr:col>14</xdr:col>
      <xdr:colOff>249902</xdr:colOff>
      <xdr:row>9</xdr:row>
      <xdr:rowOff>51299</xdr:rowOff>
    </xdr:from>
    <xdr:to>
      <xdr:col>19</xdr:col>
      <xdr:colOff>565254</xdr:colOff>
      <xdr:row>16</xdr:row>
      <xdr:rowOff>130676</xdr:rowOff>
    </xdr:to>
    <xdr:graphicFrame macro="">
      <xdr:nvGraphicFramePr>
        <xdr:cNvPr id="55" name="Chart 54">
          <a:extLst>
            <a:ext uri="{FF2B5EF4-FFF2-40B4-BE49-F238E27FC236}">
              <a16:creationId xmlns:a16="http://schemas.microsoft.com/office/drawing/2014/main" id="{8992E104-4E23-483A-89B7-F1A4BAB57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14</xdr:col>
      <xdr:colOff>494809</xdr:colOff>
      <xdr:row>15</xdr:row>
      <xdr:rowOff>16808</xdr:rowOff>
    </xdr:from>
    <xdr:to>
      <xdr:col>19</xdr:col>
      <xdr:colOff>595384</xdr:colOff>
      <xdr:row>17</xdr:row>
      <xdr:rowOff>31513</xdr:rowOff>
    </xdr:to>
    <mc:AlternateContent xmlns:mc="http://schemas.openxmlformats.org/markup-compatibility/2006">
      <mc:Choice xmlns:a14="http://schemas.microsoft.com/office/drawing/2010/main" Requires="a14">
        <xdr:graphicFrame macro="">
          <xdr:nvGraphicFramePr>
            <xdr:cNvPr id="56" name="Year">
              <a:extLst>
                <a:ext uri="{FF2B5EF4-FFF2-40B4-BE49-F238E27FC236}">
                  <a16:creationId xmlns:a16="http://schemas.microsoft.com/office/drawing/2014/main" id="{FC39FA90-6476-4516-85CA-0F58B05DA68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067309" y="2738237"/>
              <a:ext cx="3162182" cy="3775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508000</xdr:colOff>
      <xdr:row>22</xdr:row>
      <xdr:rowOff>183964</xdr:rowOff>
    </xdr:from>
    <xdr:to>
      <xdr:col>10</xdr:col>
      <xdr:colOff>445891</xdr:colOff>
      <xdr:row>24</xdr:row>
      <xdr:rowOff>184025</xdr:rowOff>
    </xdr:to>
    <xdr:sp macro="" textlink="'Time Series Dashboard'!$B$30">
      <xdr:nvSpPr>
        <xdr:cNvPr id="57" name="TextBox 56">
          <a:extLst>
            <a:ext uri="{FF2B5EF4-FFF2-40B4-BE49-F238E27FC236}">
              <a16:creationId xmlns:a16="http://schemas.microsoft.com/office/drawing/2014/main" id="{744CB0EA-DD3F-42AA-AC39-0D93D682634A}"/>
            </a:ext>
          </a:extLst>
        </xdr:cNvPr>
        <xdr:cNvSpPr txBox="1"/>
      </xdr:nvSpPr>
      <xdr:spPr>
        <a:xfrm>
          <a:off x="5334000" y="4374964"/>
          <a:ext cx="1144391" cy="38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C38745-DC5A-4824-ADA5-6F44481DCAAA}" type="TxLink">
            <a:rPr lang="en-US" sz="1100" b="0" i="0" u="none" strike="noStrike">
              <a:solidFill>
                <a:srgbClr val="000000"/>
              </a:solidFill>
              <a:latin typeface="Aptos Narrow"/>
              <a:cs typeface="Arial" panose="020B0604020202020204" pitchFamily="34" charset="0"/>
            </a:rPr>
            <a:t> </a:t>
          </a:fld>
          <a:endParaRPr lang="en-IN"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14</xdr:col>
      <xdr:colOff>468410</xdr:colOff>
      <xdr:row>7</xdr:row>
      <xdr:rowOff>143395</xdr:rowOff>
    </xdr:from>
    <xdr:to>
      <xdr:col>16</xdr:col>
      <xdr:colOff>402565</xdr:colOff>
      <xdr:row>9</xdr:row>
      <xdr:rowOff>143455</xdr:rowOff>
    </xdr:to>
    <xdr:sp macro="" textlink="Analysis!B30">
      <xdr:nvSpPr>
        <xdr:cNvPr id="58" name="TextBox 57">
          <a:extLst>
            <a:ext uri="{FF2B5EF4-FFF2-40B4-BE49-F238E27FC236}">
              <a16:creationId xmlns:a16="http://schemas.microsoft.com/office/drawing/2014/main" id="{13FE68ED-20FA-33A9-D842-F7F90328C441}"/>
            </a:ext>
          </a:extLst>
        </xdr:cNvPr>
        <xdr:cNvSpPr txBox="1"/>
      </xdr:nvSpPr>
      <xdr:spPr>
        <a:xfrm>
          <a:off x="8913910" y="1476895"/>
          <a:ext cx="1140655" cy="381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23357589-0072-4417-A5FC-B839F71FEBB0}" type="TxLink">
            <a:rPr lang="en-US" sz="1800" b="1" i="0" u="none" strike="noStrike">
              <a:solidFill>
                <a:srgbClr val="75A3FF"/>
              </a:solidFill>
              <a:latin typeface="Arial" panose="020B0604020202020204" pitchFamily="34" charset="0"/>
              <a:ea typeface="+mn-ea"/>
              <a:cs typeface="Arial" panose="020B0604020202020204" pitchFamily="34" charset="0"/>
            </a:rPr>
            <a:pPr marL="0" indent="0" algn="l"/>
            <a:t>67.1%</a:t>
          </a:fld>
          <a:endParaRPr lang="en-IN" sz="1800" b="1" i="0" u="none" strike="noStrike">
            <a:solidFill>
              <a:srgbClr val="75A3FF"/>
            </a:solidFill>
            <a:latin typeface="Arial" panose="020B0604020202020204" pitchFamily="34" charset="0"/>
            <a:ea typeface="+mn-ea"/>
            <a:cs typeface="Arial" panose="020B0604020202020204" pitchFamily="34" charset="0"/>
          </a:endParaRPr>
        </a:p>
      </xdr:txBody>
    </xdr:sp>
    <xdr:clientData/>
  </xdr:twoCellAnchor>
  <xdr:twoCellAnchor>
    <xdr:from>
      <xdr:col>4</xdr:col>
      <xdr:colOff>182955</xdr:colOff>
      <xdr:row>34</xdr:row>
      <xdr:rowOff>61991</xdr:rowOff>
    </xdr:from>
    <xdr:to>
      <xdr:col>6</xdr:col>
      <xdr:colOff>574145</xdr:colOff>
      <xdr:row>36</xdr:row>
      <xdr:rowOff>62052</xdr:rowOff>
    </xdr:to>
    <xdr:sp macro="" textlink="'Time Series Analysis'!U12">
      <xdr:nvSpPr>
        <xdr:cNvPr id="59" name="TextBox 58">
          <a:extLst>
            <a:ext uri="{FF2B5EF4-FFF2-40B4-BE49-F238E27FC236}">
              <a16:creationId xmlns:a16="http://schemas.microsoft.com/office/drawing/2014/main" id="{27DD9D52-D86C-D36A-0216-F7EE85436D72}"/>
            </a:ext>
          </a:extLst>
        </xdr:cNvPr>
        <xdr:cNvSpPr txBox="1"/>
      </xdr:nvSpPr>
      <xdr:spPr>
        <a:xfrm>
          <a:off x="2595955" y="6538991"/>
          <a:ext cx="1597690" cy="38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946E504-4440-4995-8E60-AB50AD51E997}" type="TxLink">
            <a:rPr lang="en-US" sz="1400" b="1" i="0" u="none" strike="noStrike">
              <a:solidFill>
                <a:srgbClr val="000000"/>
              </a:solidFill>
              <a:latin typeface="Aptos Narrow"/>
              <a:cs typeface="Arial" panose="020B0604020202020204" pitchFamily="34" charset="0"/>
            </a:rPr>
            <a:t>Weekday makes up</a:t>
          </a:fld>
          <a:endParaRPr lang="en-IN" sz="24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14</xdr:col>
      <xdr:colOff>426771</xdr:colOff>
      <xdr:row>9</xdr:row>
      <xdr:rowOff>28520</xdr:rowOff>
    </xdr:from>
    <xdr:to>
      <xdr:col>18</xdr:col>
      <xdr:colOff>514427</xdr:colOff>
      <xdr:row>11</xdr:row>
      <xdr:rowOff>28581</xdr:rowOff>
    </xdr:to>
    <xdr:sp macro="" textlink="Analysis!D29">
      <xdr:nvSpPr>
        <xdr:cNvPr id="60" name="TextBox 59">
          <a:extLst>
            <a:ext uri="{FF2B5EF4-FFF2-40B4-BE49-F238E27FC236}">
              <a16:creationId xmlns:a16="http://schemas.microsoft.com/office/drawing/2014/main" id="{B4422D24-8828-4027-9392-05B8705FEDAF}"/>
            </a:ext>
          </a:extLst>
        </xdr:cNvPr>
        <xdr:cNvSpPr txBox="1"/>
      </xdr:nvSpPr>
      <xdr:spPr>
        <a:xfrm>
          <a:off x="8872271" y="1743020"/>
          <a:ext cx="2500656" cy="38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A95533BB-6D35-4427-B9A4-31CFA1377135}" type="TxLink">
            <a:rPr lang="en-US" sz="1100" b="0" i="0" u="none" strike="noStrike">
              <a:solidFill>
                <a:srgbClr val="000000"/>
              </a:solidFill>
              <a:latin typeface="Aptos Narrow"/>
              <a:ea typeface="+mn-ea"/>
              <a:cs typeface="Arial" panose="020B0604020202020204" pitchFamily="34" charset="0"/>
            </a:rPr>
            <a:pPr marL="0" indent="0" algn="l"/>
            <a:t>of   Profit came from the highlited years</a:t>
          </a:fld>
          <a:endParaRPr lang="en-IN" sz="1800" b="1" i="0" u="none" strike="noStrike">
            <a:solidFill>
              <a:srgbClr val="75A3FF"/>
            </a:solidFill>
            <a:latin typeface="Arial" panose="020B0604020202020204" pitchFamily="34" charset="0"/>
            <a:ea typeface="+mn-ea"/>
            <a:cs typeface="Arial" panose="020B0604020202020204" pitchFamily="34" charset="0"/>
          </a:endParaRPr>
        </a:p>
      </xdr:txBody>
    </xdr:sp>
    <xdr:clientData/>
  </xdr:twoCellAnchor>
  <xdr:twoCellAnchor>
    <xdr:from>
      <xdr:col>14</xdr:col>
      <xdr:colOff>405951</xdr:colOff>
      <xdr:row>9</xdr:row>
      <xdr:rowOff>185708</xdr:rowOff>
    </xdr:from>
    <xdr:to>
      <xdr:col>16</xdr:col>
      <xdr:colOff>340106</xdr:colOff>
      <xdr:row>11</xdr:row>
      <xdr:rowOff>15814</xdr:rowOff>
    </xdr:to>
    <xdr:sp macro="" textlink="Analysis!D19">
      <xdr:nvSpPr>
        <xdr:cNvPr id="61" name="TextBox 60">
          <a:extLst>
            <a:ext uri="{FF2B5EF4-FFF2-40B4-BE49-F238E27FC236}">
              <a16:creationId xmlns:a16="http://schemas.microsoft.com/office/drawing/2014/main" id="{4992DE56-3242-5C8B-F1D2-FF2A5DF50BB2}"/>
            </a:ext>
          </a:extLst>
        </xdr:cNvPr>
        <xdr:cNvSpPr txBox="1"/>
      </xdr:nvSpPr>
      <xdr:spPr>
        <a:xfrm>
          <a:off x="8851451" y="1900208"/>
          <a:ext cx="1140655" cy="211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24085431-C8CF-48BC-8585-47E65C95FEE2}" type="TxLink">
            <a:rPr lang="en-US" sz="1100" b="1" i="0" u="none" strike="noStrike">
              <a:solidFill>
                <a:srgbClr val="000000"/>
              </a:solidFill>
              <a:latin typeface="Aptos Narrow"/>
              <a:ea typeface="+mn-ea"/>
              <a:cs typeface="Arial" panose="020B0604020202020204" pitchFamily="34" charset="0"/>
            </a:rPr>
            <a:pPr marL="0" indent="0" algn="l"/>
            <a:t>3,15,72,644</a:t>
          </a:fld>
          <a:endParaRPr lang="en-IN" sz="1800" b="1" i="0" u="none" strike="noStrike">
            <a:solidFill>
              <a:srgbClr val="75A3FF"/>
            </a:solidFill>
            <a:latin typeface="Arial" panose="020B0604020202020204" pitchFamily="34" charset="0"/>
            <a:ea typeface="+mn-ea"/>
            <a:cs typeface="Arial" panose="020B0604020202020204" pitchFamily="34" charset="0"/>
          </a:endParaRPr>
        </a:p>
      </xdr:txBody>
    </xdr:sp>
    <xdr:clientData/>
  </xdr:twoCellAnchor>
  <xdr:twoCellAnchor>
    <xdr:from>
      <xdr:col>14</xdr:col>
      <xdr:colOff>374723</xdr:colOff>
      <xdr:row>10</xdr:row>
      <xdr:rowOff>176310</xdr:rowOff>
    </xdr:from>
    <xdr:to>
      <xdr:col>16</xdr:col>
      <xdr:colOff>383602</xdr:colOff>
      <xdr:row>12</xdr:row>
      <xdr:rowOff>176370</xdr:rowOff>
    </xdr:to>
    <xdr:sp macro="" textlink="Analysis!D16">
      <xdr:nvSpPr>
        <xdr:cNvPr id="62" name="TextBox 61">
          <a:extLst>
            <a:ext uri="{FF2B5EF4-FFF2-40B4-BE49-F238E27FC236}">
              <a16:creationId xmlns:a16="http://schemas.microsoft.com/office/drawing/2014/main" id="{EB5036C0-2B2F-79EF-D344-D5901E789851}"/>
            </a:ext>
          </a:extLst>
        </xdr:cNvPr>
        <xdr:cNvSpPr txBox="1"/>
      </xdr:nvSpPr>
      <xdr:spPr>
        <a:xfrm>
          <a:off x="8820223" y="2081310"/>
          <a:ext cx="1215379" cy="381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E60C0A92-9ED4-43B4-AE87-6276609B04CC}" type="TxLink">
            <a:rPr lang="en-US" sz="1100" b="0" i="0" u="none" strike="noStrike">
              <a:solidFill>
                <a:srgbClr val="000000"/>
              </a:solidFill>
              <a:latin typeface="Aptos Narrow"/>
              <a:ea typeface="+mn-ea"/>
              <a:cs typeface="Arial" panose="020B0604020202020204" pitchFamily="34" charset="0"/>
            </a:rPr>
            <a:pPr marL="0" indent="0" algn="l"/>
            <a:t>Average   Profit</a:t>
          </a:fld>
          <a:endParaRPr lang="en-IN" sz="1800" b="1" i="0" u="none" strike="noStrike">
            <a:solidFill>
              <a:srgbClr val="75A3FF"/>
            </a:solidFill>
            <a:latin typeface="Arial" panose="020B0604020202020204" pitchFamily="34" charset="0"/>
            <a:ea typeface="+mn-ea"/>
            <a:cs typeface="Arial" panose="020B0604020202020204" pitchFamily="34" charset="0"/>
          </a:endParaRPr>
        </a:p>
      </xdr:txBody>
    </xdr:sp>
    <xdr:clientData/>
  </xdr:twoCellAnchor>
  <xdr:twoCellAnchor>
    <xdr:from>
      <xdr:col>3</xdr:col>
      <xdr:colOff>125919</xdr:colOff>
      <xdr:row>13</xdr:row>
      <xdr:rowOff>36174</xdr:rowOff>
    </xdr:from>
    <xdr:to>
      <xdr:col>4</xdr:col>
      <xdr:colOff>336758</xdr:colOff>
      <xdr:row>15</xdr:row>
      <xdr:rowOff>28181</xdr:rowOff>
    </xdr:to>
    <xdr:sp macro="" textlink="Analysis!Z38">
      <xdr:nvSpPr>
        <xdr:cNvPr id="63" name="Rectangle: Rounded Corners 62">
          <a:extLst>
            <a:ext uri="{FF2B5EF4-FFF2-40B4-BE49-F238E27FC236}">
              <a16:creationId xmlns:a16="http://schemas.microsoft.com/office/drawing/2014/main" id="{7A30A36D-93E7-60ED-6D6C-8560B925802D}"/>
            </a:ext>
          </a:extLst>
        </xdr:cNvPr>
        <xdr:cNvSpPr/>
      </xdr:nvSpPr>
      <xdr:spPr>
        <a:xfrm>
          <a:off x="1935669" y="2512674"/>
          <a:ext cx="814089" cy="373007"/>
        </a:xfrm>
        <a:prstGeom prst="roundRect">
          <a:avLst>
            <a:gd name="adj" fmla="val 22461"/>
          </a:avLst>
        </a:prstGeom>
        <a:solidFill>
          <a:schemeClr val="bg1">
            <a:lumMod val="75000"/>
          </a:schemeClr>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08DDBBA1-DC92-48D2-B2DC-B1610747D7AB}" type="TxLink">
            <a:rPr lang="en-US" sz="1100" b="1" i="0" u="none" strike="noStrike">
              <a:solidFill>
                <a:srgbClr val="000000"/>
              </a:solidFill>
              <a:latin typeface="Aptos Narrow"/>
              <a:ea typeface="+mn-ea"/>
              <a:cs typeface="+mn-cs"/>
            </a:rPr>
            <a:pPr marL="0" indent="0" algn="ctr"/>
            <a:t>#DIV/0!</a:t>
          </a:fld>
          <a:endParaRPr lang="en-IN" sz="1100" b="1" i="0" u="none" strike="noStrike">
            <a:solidFill>
              <a:srgbClr val="000000"/>
            </a:solidFill>
            <a:latin typeface="Aptos Narrow"/>
            <a:ea typeface="+mn-ea"/>
            <a:cs typeface="+mn-cs"/>
          </a:endParaRPr>
        </a:p>
      </xdr:txBody>
    </xdr:sp>
    <xdr:clientData/>
  </xdr:twoCellAnchor>
  <xdr:twoCellAnchor>
    <xdr:from>
      <xdr:col>5</xdr:col>
      <xdr:colOff>412190</xdr:colOff>
      <xdr:row>13</xdr:row>
      <xdr:rowOff>36174</xdr:rowOff>
    </xdr:from>
    <xdr:to>
      <xdr:col>7</xdr:col>
      <xdr:colOff>14054</xdr:colOff>
      <xdr:row>15</xdr:row>
      <xdr:rowOff>28181</xdr:rowOff>
    </xdr:to>
    <xdr:sp macro="" textlink="Analysis!Z32">
      <xdr:nvSpPr>
        <xdr:cNvPr id="1024" name="Rectangle: Rounded Corners 1023">
          <a:extLst>
            <a:ext uri="{FF2B5EF4-FFF2-40B4-BE49-F238E27FC236}">
              <a16:creationId xmlns:a16="http://schemas.microsoft.com/office/drawing/2014/main" id="{D12D10DF-2B0A-33CF-2B05-68C65E91CEF3}"/>
            </a:ext>
          </a:extLst>
        </xdr:cNvPr>
        <xdr:cNvSpPr/>
      </xdr:nvSpPr>
      <xdr:spPr>
        <a:xfrm>
          <a:off x="3428440" y="2512674"/>
          <a:ext cx="808364" cy="373007"/>
        </a:xfrm>
        <a:prstGeom prst="roundRect">
          <a:avLst>
            <a:gd name="adj" fmla="val 22461"/>
          </a:avLst>
        </a:prstGeom>
        <a:solidFill>
          <a:schemeClr val="bg1">
            <a:lumMod val="75000"/>
          </a:schemeClr>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EA34F1F2-3CF8-43BC-862E-2EC002B4448A}" type="TxLink">
            <a:rPr lang="en-US" sz="1100" b="1" i="0" u="none" strike="noStrike">
              <a:solidFill>
                <a:srgbClr val="000000"/>
              </a:solidFill>
              <a:latin typeface="Aptos Narrow"/>
              <a:ea typeface="+mn-ea"/>
              <a:cs typeface="+mn-cs"/>
            </a:rPr>
            <a:pPr marL="0" indent="0" algn="ctr"/>
            <a:t>#DIV/0!</a:t>
          </a:fld>
          <a:endParaRPr lang="en-IN" sz="1100" b="1" i="0" u="none" strike="noStrike">
            <a:solidFill>
              <a:srgbClr val="000000"/>
            </a:solidFill>
            <a:latin typeface="Aptos Narrow"/>
            <a:ea typeface="+mn-ea"/>
            <a:cs typeface="+mn-cs"/>
          </a:endParaRPr>
        </a:p>
      </xdr:txBody>
    </xdr:sp>
    <xdr:clientData/>
  </xdr:twoCellAnchor>
  <xdr:twoCellAnchor>
    <xdr:from>
      <xdr:col>8</xdr:col>
      <xdr:colOff>1002</xdr:colOff>
      <xdr:row>13</xdr:row>
      <xdr:rowOff>30969</xdr:rowOff>
    </xdr:from>
    <xdr:to>
      <xdr:col>9</xdr:col>
      <xdr:colOff>211841</xdr:colOff>
      <xdr:row>15</xdr:row>
      <xdr:rowOff>22976</xdr:rowOff>
    </xdr:to>
    <xdr:sp macro="" textlink="Analysis!Z25">
      <xdr:nvSpPr>
        <xdr:cNvPr id="1030" name="Rectangle: Rounded Corners 1029">
          <a:extLst>
            <a:ext uri="{FF2B5EF4-FFF2-40B4-BE49-F238E27FC236}">
              <a16:creationId xmlns:a16="http://schemas.microsoft.com/office/drawing/2014/main" id="{E0BC9D7C-7770-D033-493D-41B1FA6F21F2}"/>
            </a:ext>
          </a:extLst>
        </xdr:cNvPr>
        <xdr:cNvSpPr/>
      </xdr:nvSpPr>
      <xdr:spPr>
        <a:xfrm>
          <a:off x="4827002" y="2507469"/>
          <a:ext cx="814089" cy="373007"/>
        </a:xfrm>
        <a:prstGeom prst="roundRect">
          <a:avLst>
            <a:gd name="adj" fmla="val 22461"/>
          </a:avLst>
        </a:prstGeom>
        <a:solidFill>
          <a:schemeClr val="bg1">
            <a:lumMod val="75000"/>
          </a:schemeClr>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BF9521F-B8F2-47E8-A383-EC79A14A83C0}" type="TxLink">
            <a:rPr lang="en-US" sz="1100" b="1" i="0" u="none" strike="noStrike">
              <a:solidFill>
                <a:srgbClr val="000000"/>
              </a:solidFill>
              <a:latin typeface="Aptos Narrow"/>
            </a:rPr>
            <a:pPr algn="ctr"/>
            <a:t>#DIV/0!</a:t>
          </a:fld>
          <a:endParaRPr lang="en-IN" sz="1100" b="1"/>
        </a:p>
      </xdr:txBody>
    </xdr:sp>
    <xdr:clientData/>
  </xdr:twoCellAnchor>
  <xdr:twoCellAnchor>
    <xdr:from>
      <xdr:col>10</xdr:col>
      <xdr:colOff>203994</xdr:colOff>
      <xdr:row>13</xdr:row>
      <xdr:rowOff>20559</xdr:rowOff>
    </xdr:from>
    <xdr:to>
      <xdr:col>11</xdr:col>
      <xdr:colOff>414833</xdr:colOff>
      <xdr:row>15</xdr:row>
      <xdr:rowOff>12566</xdr:rowOff>
    </xdr:to>
    <xdr:sp macro="" textlink="Analysis!Z45">
      <xdr:nvSpPr>
        <xdr:cNvPr id="1031" name="Rectangle: Rounded Corners 1030">
          <a:extLst>
            <a:ext uri="{FF2B5EF4-FFF2-40B4-BE49-F238E27FC236}">
              <a16:creationId xmlns:a16="http://schemas.microsoft.com/office/drawing/2014/main" id="{A2846F33-266D-0C4A-6486-BCFE56FC270A}"/>
            </a:ext>
          </a:extLst>
        </xdr:cNvPr>
        <xdr:cNvSpPr/>
      </xdr:nvSpPr>
      <xdr:spPr>
        <a:xfrm>
          <a:off x="6236494" y="2497059"/>
          <a:ext cx="814089" cy="373007"/>
        </a:xfrm>
        <a:prstGeom prst="roundRect">
          <a:avLst>
            <a:gd name="adj" fmla="val 22461"/>
          </a:avLst>
        </a:prstGeom>
        <a:solidFill>
          <a:schemeClr val="bg1">
            <a:lumMod val="75000"/>
          </a:schemeClr>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22F22D2-3249-4DB4-AB0E-BECACDE9D4CC}" type="TxLink">
            <a:rPr lang="en-US" sz="1100" b="1" i="0" u="none" strike="noStrike">
              <a:solidFill>
                <a:srgbClr val="000000"/>
              </a:solidFill>
              <a:latin typeface="Aptos Narrow"/>
            </a:rPr>
            <a:pPr algn="ctr"/>
            <a:t>#DIV/0!</a:t>
          </a:fld>
          <a:endParaRPr lang="en-IN" sz="1100" b="1"/>
        </a:p>
      </xdr:txBody>
    </xdr:sp>
    <xdr:clientData/>
  </xdr:twoCellAnchor>
  <xdr:twoCellAnchor>
    <xdr:from>
      <xdr:col>1</xdr:col>
      <xdr:colOff>6206</xdr:colOff>
      <xdr:row>12</xdr:row>
      <xdr:rowOff>145477</xdr:rowOff>
    </xdr:from>
    <xdr:to>
      <xdr:col>2</xdr:col>
      <xdr:colOff>112947</xdr:colOff>
      <xdr:row>14</xdr:row>
      <xdr:rowOff>56994</xdr:rowOff>
    </xdr:to>
    <xdr:sp macro="" textlink="Analysis!Z52">
      <xdr:nvSpPr>
        <xdr:cNvPr id="1032" name="Rectangle: Rounded Corners 1031">
          <a:extLst>
            <a:ext uri="{FF2B5EF4-FFF2-40B4-BE49-F238E27FC236}">
              <a16:creationId xmlns:a16="http://schemas.microsoft.com/office/drawing/2014/main" id="{6F554D6C-AFD5-0281-83CD-6C2BA18A741D}"/>
            </a:ext>
          </a:extLst>
        </xdr:cNvPr>
        <xdr:cNvSpPr/>
      </xdr:nvSpPr>
      <xdr:spPr>
        <a:xfrm>
          <a:off x="609456" y="2431477"/>
          <a:ext cx="709991" cy="292517"/>
        </a:xfrm>
        <a:prstGeom prst="roundRect">
          <a:avLst>
            <a:gd name="adj" fmla="val 22461"/>
          </a:avLst>
        </a:prstGeom>
        <a:solidFill>
          <a:schemeClr val="tx1"/>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22EA1081-1BC3-42F2-B119-1DA679CB68BD}" type="TxLink">
            <a:rPr lang="en-US" sz="1100" b="1" i="0" u="none" strike="noStrike">
              <a:solidFill>
                <a:schemeClr val="bg1"/>
              </a:solidFill>
              <a:latin typeface="Aptos Narrow"/>
              <a:ea typeface="+mn-ea"/>
              <a:cs typeface="+mn-cs"/>
            </a:rPr>
            <a:pPr marL="0" indent="0" algn="ctr"/>
            <a:t>#DIV/0!</a:t>
          </a:fld>
          <a:endParaRPr lang="en-IN" sz="1100" b="1" i="0" u="none" strike="noStrike">
            <a:solidFill>
              <a:schemeClr val="bg1"/>
            </a:solidFill>
            <a:latin typeface="Aptos Narrow"/>
            <a:ea typeface="+mn-ea"/>
            <a:cs typeface="+mn-cs"/>
          </a:endParaRPr>
        </a:p>
      </xdr:txBody>
    </xdr:sp>
    <xdr:clientData/>
  </xdr:twoCellAnchor>
  <xdr:twoCellAnchor>
    <xdr:from>
      <xdr:col>12</xdr:col>
      <xdr:colOff>480790</xdr:colOff>
      <xdr:row>12</xdr:row>
      <xdr:rowOff>105768</xdr:rowOff>
    </xdr:from>
    <xdr:to>
      <xdr:col>14</xdr:col>
      <xdr:colOff>85168</xdr:colOff>
      <xdr:row>14</xdr:row>
      <xdr:rowOff>97775</xdr:rowOff>
    </xdr:to>
    <xdr:sp macro="" textlink="Analysis!Z58">
      <xdr:nvSpPr>
        <xdr:cNvPr id="1033" name="Rectangle: Rounded Corners 1032">
          <a:extLst>
            <a:ext uri="{FF2B5EF4-FFF2-40B4-BE49-F238E27FC236}">
              <a16:creationId xmlns:a16="http://schemas.microsoft.com/office/drawing/2014/main" id="{5C43669A-9A3A-8A53-0D4B-134D3498AB09}"/>
            </a:ext>
          </a:extLst>
        </xdr:cNvPr>
        <xdr:cNvSpPr/>
      </xdr:nvSpPr>
      <xdr:spPr>
        <a:xfrm>
          <a:off x="7719790" y="2391768"/>
          <a:ext cx="810878" cy="373007"/>
        </a:xfrm>
        <a:prstGeom prst="roundRect">
          <a:avLst>
            <a:gd name="adj" fmla="val 22461"/>
          </a:avLst>
        </a:prstGeom>
        <a:solidFill>
          <a:schemeClr val="tx1"/>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3F842EE-DEDE-41CE-AB1C-7DBE96A2779F}" type="TxLink">
            <a:rPr lang="en-US" sz="1100" b="1" i="0" u="none" strike="noStrike">
              <a:solidFill>
                <a:schemeClr val="bg1"/>
              </a:solidFill>
              <a:latin typeface="Aptos Narrow"/>
              <a:ea typeface="+mn-ea"/>
              <a:cs typeface="+mn-cs"/>
            </a:rPr>
            <a:pPr marL="0" indent="0" algn="ctr"/>
            <a:t>#DIV/0!</a:t>
          </a:fld>
          <a:endParaRPr lang="en-IN" sz="1100" b="1" i="0" u="none" strike="noStrike">
            <a:solidFill>
              <a:schemeClr val="bg1"/>
            </a:solidFill>
            <a:latin typeface="Aptos Narrow"/>
            <a:ea typeface="+mn-ea"/>
            <a:cs typeface="+mn-cs"/>
          </a:endParaRPr>
        </a:p>
      </xdr:txBody>
    </xdr:sp>
    <xdr:clientData/>
  </xdr:twoCellAnchor>
  <xdr:twoCellAnchor editAs="oneCell">
    <xdr:from>
      <xdr:col>11</xdr:col>
      <xdr:colOff>18482</xdr:colOff>
      <xdr:row>20</xdr:row>
      <xdr:rowOff>126290</xdr:rowOff>
    </xdr:from>
    <xdr:to>
      <xdr:col>13</xdr:col>
      <xdr:colOff>340835</xdr:colOff>
      <xdr:row>29</xdr:row>
      <xdr:rowOff>97856</xdr:rowOff>
    </xdr:to>
    <mc:AlternateContent xmlns:mc="http://schemas.openxmlformats.org/markup-compatibility/2006">
      <mc:Choice xmlns:a14="http://schemas.microsoft.com/office/drawing/2010/main" Requires="a14">
        <xdr:graphicFrame macro="">
          <xdr:nvGraphicFramePr>
            <xdr:cNvPr id="1034" name="Month Name">
              <a:extLst>
                <a:ext uri="{FF2B5EF4-FFF2-40B4-BE49-F238E27FC236}">
                  <a16:creationId xmlns:a16="http://schemas.microsoft.com/office/drawing/2014/main" id="{19603075-8F58-4823-843A-CC08D3F7E1F9}"/>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6754018" y="3754861"/>
              <a:ext cx="1546996" cy="16044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5466</xdr:colOff>
      <xdr:row>22</xdr:row>
      <xdr:rowOff>70359</xdr:rowOff>
    </xdr:from>
    <xdr:to>
      <xdr:col>9</xdr:col>
      <xdr:colOff>469196</xdr:colOff>
      <xdr:row>29</xdr:row>
      <xdr:rowOff>98884</xdr:rowOff>
    </xdr:to>
    <xdr:graphicFrame macro="">
      <xdr:nvGraphicFramePr>
        <xdr:cNvPr id="1035" name="Chart 1034">
          <a:extLst>
            <a:ext uri="{FF2B5EF4-FFF2-40B4-BE49-F238E27FC236}">
              <a16:creationId xmlns:a16="http://schemas.microsoft.com/office/drawing/2014/main" id="{33B81E55-E19A-45A1-B3EA-BE3F61D37A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50099</xdr:colOff>
      <xdr:row>19</xdr:row>
      <xdr:rowOff>83562</xdr:rowOff>
    </xdr:from>
    <xdr:to>
      <xdr:col>2</xdr:col>
      <xdr:colOff>302810</xdr:colOff>
      <xdr:row>21</xdr:row>
      <xdr:rowOff>12558</xdr:rowOff>
    </xdr:to>
    <xdr:sp macro="" textlink="'Time Series Analysis'!E7">
      <xdr:nvSpPr>
        <xdr:cNvPr id="1037" name="Rectangle: Rounded Corners 1036">
          <a:extLst>
            <a:ext uri="{FF2B5EF4-FFF2-40B4-BE49-F238E27FC236}">
              <a16:creationId xmlns:a16="http://schemas.microsoft.com/office/drawing/2014/main" id="{559FE17F-3BF2-C2C7-1B3E-9D0D95F22151}"/>
            </a:ext>
          </a:extLst>
        </xdr:cNvPr>
        <xdr:cNvSpPr/>
      </xdr:nvSpPr>
      <xdr:spPr>
        <a:xfrm>
          <a:off x="653349" y="3703062"/>
          <a:ext cx="855961" cy="309996"/>
        </a:xfrm>
        <a:prstGeom prst="roundRect">
          <a:avLst>
            <a:gd name="adj" fmla="val 25739"/>
          </a:avLst>
        </a:prstGeom>
        <a:solidFill>
          <a:srgbClr val="75A3FF"/>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DE089FD-9807-4B97-B728-DD795DF40A8E}" type="TxLink">
            <a:rPr lang="en-US" sz="1400" b="1" i="0" u="none" strike="noStrike">
              <a:solidFill>
                <a:srgbClr val="000000"/>
              </a:solidFill>
              <a:latin typeface="Aptos Narrow"/>
              <a:ea typeface="+mn-ea"/>
              <a:cs typeface="+mn-cs"/>
            </a:rPr>
            <a:t>In 2006</a:t>
          </a:fld>
          <a:endParaRPr lang="en-IN" sz="1400" b="1" i="0" u="none" strike="noStrike">
            <a:solidFill>
              <a:srgbClr val="000000"/>
            </a:solidFill>
            <a:latin typeface="Aptos Narrow"/>
            <a:ea typeface="+mn-ea"/>
            <a:cs typeface="+mn-cs"/>
          </a:endParaRPr>
        </a:p>
      </xdr:txBody>
    </xdr:sp>
    <xdr:clientData/>
  </xdr:twoCellAnchor>
  <xdr:twoCellAnchor>
    <xdr:from>
      <xdr:col>2</xdr:col>
      <xdr:colOff>400771</xdr:colOff>
      <xdr:row>19</xdr:row>
      <xdr:rowOff>26695</xdr:rowOff>
    </xdr:from>
    <xdr:to>
      <xdr:col>3</xdr:col>
      <xdr:colOff>331244</xdr:colOff>
      <xdr:row>20</xdr:row>
      <xdr:rowOff>184103</xdr:rowOff>
    </xdr:to>
    <xdr:sp macro="" textlink="'Time Series Analysis'!G2">
      <xdr:nvSpPr>
        <xdr:cNvPr id="1038" name="Rectangle: Rounded Corners 1037">
          <a:extLst>
            <a:ext uri="{FF2B5EF4-FFF2-40B4-BE49-F238E27FC236}">
              <a16:creationId xmlns:a16="http://schemas.microsoft.com/office/drawing/2014/main" id="{7BF5DC26-56EB-5E9A-61F7-9507C24C567C}"/>
            </a:ext>
          </a:extLst>
        </xdr:cNvPr>
        <xdr:cNvSpPr/>
      </xdr:nvSpPr>
      <xdr:spPr>
        <a:xfrm>
          <a:off x="1607271" y="3646195"/>
          <a:ext cx="533723" cy="347908"/>
        </a:xfrm>
        <a:prstGeom prst="roundRect">
          <a:avLst>
            <a:gd name="adj" fmla="val 22461"/>
          </a:avLst>
        </a:prstGeom>
        <a:solidFill>
          <a:schemeClr val="bg1">
            <a:lumMod val="75000"/>
          </a:schemeClr>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BF8A5AC-404C-41A6-A1B4-F76FDC7C4491}" type="TxLink">
            <a:rPr lang="en-US" sz="1200" b="1" i="0" u="none" strike="noStrike">
              <a:solidFill>
                <a:srgbClr val="000000"/>
              </a:solidFill>
              <a:latin typeface="Aptos Narrow"/>
              <a:ea typeface="+mn-ea"/>
              <a:cs typeface="+mn-cs"/>
            </a:rPr>
            <a:t>May</a:t>
          </a:fld>
          <a:endParaRPr lang="en-IN" sz="1200" b="1" i="0" u="none" strike="noStrike">
            <a:solidFill>
              <a:srgbClr val="000000"/>
            </a:solidFill>
            <a:latin typeface="Aptos Narrow"/>
            <a:ea typeface="+mn-ea"/>
            <a:cs typeface="+mn-cs"/>
          </a:endParaRPr>
        </a:p>
      </xdr:txBody>
    </xdr:sp>
    <xdr:clientData/>
  </xdr:twoCellAnchor>
  <xdr:twoCellAnchor>
    <xdr:from>
      <xdr:col>3</xdr:col>
      <xdr:colOff>396289</xdr:colOff>
      <xdr:row>19</xdr:row>
      <xdr:rowOff>26695</xdr:rowOff>
    </xdr:from>
    <xdr:to>
      <xdr:col>4</xdr:col>
      <xdr:colOff>321765</xdr:colOff>
      <xdr:row>21</xdr:row>
      <xdr:rowOff>18543</xdr:rowOff>
    </xdr:to>
    <xdr:sp macro="" textlink="'Time Series Analysis'!G3">
      <xdr:nvSpPr>
        <xdr:cNvPr id="1039" name="Rectangle: Rounded Corners 1038">
          <a:extLst>
            <a:ext uri="{FF2B5EF4-FFF2-40B4-BE49-F238E27FC236}">
              <a16:creationId xmlns:a16="http://schemas.microsoft.com/office/drawing/2014/main" id="{4A66C204-08ED-77EB-D922-C606F1951148}"/>
            </a:ext>
          </a:extLst>
        </xdr:cNvPr>
        <xdr:cNvSpPr/>
      </xdr:nvSpPr>
      <xdr:spPr>
        <a:xfrm>
          <a:off x="2206039" y="3646195"/>
          <a:ext cx="528726" cy="372848"/>
        </a:xfrm>
        <a:prstGeom prst="roundRect">
          <a:avLst>
            <a:gd name="adj" fmla="val 22461"/>
          </a:avLst>
        </a:prstGeom>
        <a:solidFill>
          <a:schemeClr val="bg1">
            <a:lumMod val="75000"/>
          </a:schemeClr>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D538D3B6-2C93-4A72-A680-DDCAA2B3F36E}" type="TxLink">
            <a:rPr lang="en-US" sz="1200" b="1" i="0" u="none" strike="noStrike">
              <a:solidFill>
                <a:srgbClr val="000000"/>
              </a:solidFill>
              <a:latin typeface="Aptos Narrow"/>
              <a:ea typeface="+mn-ea"/>
              <a:cs typeface="+mn-cs"/>
            </a:rPr>
            <a:t>Jun</a:t>
          </a:fld>
          <a:endParaRPr lang="en-IN" sz="1200" b="1" i="0" u="none" strike="noStrike">
            <a:solidFill>
              <a:srgbClr val="000000"/>
            </a:solidFill>
            <a:latin typeface="Aptos Narrow"/>
            <a:ea typeface="+mn-ea"/>
            <a:cs typeface="+mn-cs"/>
          </a:endParaRPr>
        </a:p>
      </xdr:txBody>
    </xdr:sp>
    <xdr:clientData/>
  </xdr:twoCellAnchor>
  <xdr:twoCellAnchor>
    <xdr:from>
      <xdr:col>4</xdr:col>
      <xdr:colOff>396288</xdr:colOff>
      <xdr:row>19</xdr:row>
      <xdr:rowOff>26695</xdr:rowOff>
    </xdr:from>
    <xdr:to>
      <xdr:col>5</xdr:col>
      <xdr:colOff>212513</xdr:colOff>
      <xdr:row>21</xdr:row>
      <xdr:rowOff>22036</xdr:rowOff>
    </xdr:to>
    <xdr:sp macro="" textlink="">
      <xdr:nvSpPr>
        <xdr:cNvPr id="1040" name="Rectangle: Rounded Corners 1039">
          <a:extLst>
            <a:ext uri="{FF2B5EF4-FFF2-40B4-BE49-F238E27FC236}">
              <a16:creationId xmlns:a16="http://schemas.microsoft.com/office/drawing/2014/main" id="{CF9E86DB-D880-B492-E4D6-4A90BA08576A}"/>
            </a:ext>
          </a:extLst>
        </xdr:cNvPr>
        <xdr:cNvSpPr/>
      </xdr:nvSpPr>
      <xdr:spPr>
        <a:xfrm>
          <a:off x="2809288" y="3646195"/>
          <a:ext cx="419475" cy="376341"/>
        </a:xfrm>
        <a:prstGeom prst="roundRect">
          <a:avLst>
            <a:gd name="adj" fmla="val 22461"/>
          </a:avLst>
        </a:prstGeom>
        <a:solidFill>
          <a:schemeClr val="bg1">
            <a:lumMod val="75000"/>
          </a:schemeClr>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200" b="1" i="0" u="none" strike="noStrike">
              <a:solidFill>
                <a:srgbClr val="000000"/>
              </a:solidFill>
              <a:latin typeface="Aptos Narrow"/>
              <a:ea typeface="+mn-ea"/>
              <a:cs typeface="+mn-cs"/>
            </a:rPr>
            <a:t>&amp;</a:t>
          </a:r>
        </a:p>
      </xdr:txBody>
    </xdr:sp>
    <xdr:clientData/>
  </xdr:twoCellAnchor>
  <xdr:twoCellAnchor>
    <xdr:from>
      <xdr:col>5</xdr:col>
      <xdr:colOff>277558</xdr:colOff>
      <xdr:row>19</xdr:row>
      <xdr:rowOff>26695</xdr:rowOff>
    </xdr:from>
    <xdr:to>
      <xdr:col>6</xdr:col>
      <xdr:colOff>208034</xdr:colOff>
      <xdr:row>21</xdr:row>
      <xdr:rowOff>13884</xdr:rowOff>
    </xdr:to>
    <xdr:sp macro="" textlink="'Time Series Analysis'!G4">
      <xdr:nvSpPr>
        <xdr:cNvPr id="1041" name="Rectangle: Rounded Corners 1040">
          <a:extLst>
            <a:ext uri="{FF2B5EF4-FFF2-40B4-BE49-F238E27FC236}">
              <a16:creationId xmlns:a16="http://schemas.microsoft.com/office/drawing/2014/main" id="{3B92DCC3-263B-2B34-666D-7AF080E76545}"/>
            </a:ext>
          </a:extLst>
        </xdr:cNvPr>
        <xdr:cNvSpPr/>
      </xdr:nvSpPr>
      <xdr:spPr>
        <a:xfrm>
          <a:off x="3293808" y="3646195"/>
          <a:ext cx="533726" cy="368189"/>
        </a:xfrm>
        <a:prstGeom prst="roundRect">
          <a:avLst>
            <a:gd name="adj" fmla="val 22461"/>
          </a:avLst>
        </a:prstGeom>
        <a:solidFill>
          <a:schemeClr val="bg1">
            <a:lumMod val="75000"/>
          </a:schemeClr>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25126BBC-B10C-4B9A-9303-8C34C8930D0F}" type="TxLink">
            <a:rPr lang="en-US" sz="1200" b="1" i="0" u="none" strike="noStrike">
              <a:solidFill>
                <a:srgbClr val="000000"/>
              </a:solidFill>
              <a:latin typeface="Aptos Narrow"/>
              <a:ea typeface="+mn-ea"/>
              <a:cs typeface="+mn-cs"/>
            </a:rPr>
            <a:t>Dec</a:t>
          </a:fld>
          <a:endParaRPr lang="en-IN" sz="1200" b="1" i="0" u="none" strike="noStrike">
            <a:solidFill>
              <a:srgbClr val="000000"/>
            </a:solidFill>
            <a:latin typeface="Aptos Narrow"/>
            <a:ea typeface="+mn-ea"/>
            <a:cs typeface="+mn-cs"/>
          </a:endParaRPr>
        </a:p>
      </xdr:txBody>
    </xdr:sp>
    <xdr:clientData/>
  </xdr:twoCellAnchor>
  <xdr:twoCellAnchor>
    <xdr:from>
      <xdr:col>6</xdr:col>
      <xdr:colOff>321765</xdr:colOff>
      <xdr:row>19</xdr:row>
      <xdr:rowOff>135767</xdr:rowOff>
    </xdr:from>
    <xdr:to>
      <xdr:col>9</xdr:col>
      <xdr:colOff>283855</xdr:colOff>
      <xdr:row>21</xdr:row>
      <xdr:rowOff>78901</xdr:rowOff>
    </xdr:to>
    <xdr:sp macro="" textlink="">
      <xdr:nvSpPr>
        <xdr:cNvPr id="1043" name="TextBox 1042">
          <a:extLst>
            <a:ext uri="{FF2B5EF4-FFF2-40B4-BE49-F238E27FC236}">
              <a16:creationId xmlns:a16="http://schemas.microsoft.com/office/drawing/2014/main" id="{4F0BF0BB-3F39-C9A9-D6BD-C069E669D475}"/>
            </a:ext>
          </a:extLst>
        </xdr:cNvPr>
        <xdr:cNvSpPr txBox="1"/>
      </xdr:nvSpPr>
      <xdr:spPr>
        <a:xfrm>
          <a:off x="3941265" y="3755267"/>
          <a:ext cx="1771840" cy="324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Collectively </a:t>
          </a:r>
          <a:r>
            <a:rPr lang="en-IN" sz="1100" b="1">
              <a:solidFill>
                <a:schemeClr val="dk1"/>
              </a:solidFill>
              <a:latin typeface="+mn-lt"/>
              <a:ea typeface="+mn-ea"/>
              <a:cs typeface="+mn-cs"/>
            </a:rPr>
            <a:t>accounted</a:t>
          </a:r>
          <a:r>
            <a:rPr lang="en-IN" sz="1100" b="1"/>
            <a:t> for</a:t>
          </a:r>
        </a:p>
      </xdr:txBody>
    </xdr:sp>
    <xdr:clientData/>
  </xdr:twoCellAnchor>
  <xdr:twoCellAnchor>
    <xdr:from>
      <xdr:col>9</xdr:col>
      <xdr:colOff>50095</xdr:colOff>
      <xdr:row>19</xdr:row>
      <xdr:rowOff>55127</xdr:rowOff>
    </xdr:from>
    <xdr:to>
      <xdr:col>10</xdr:col>
      <xdr:colOff>526954</xdr:colOff>
      <xdr:row>22</xdr:row>
      <xdr:rowOff>126289</xdr:rowOff>
    </xdr:to>
    <xdr:sp macro="" textlink="'Time Series Analysis'!F7">
      <xdr:nvSpPr>
        <xdr:cNvPr id="1044" name="Rectangle: Rounded Corners 1043">
          <a:extLst>
            <a:ext uri="{FF2B5EF4-FFF2-40B4-BE49-F238E27FC236}">
              <a16:creationId xmlns:a16="http://schemas.microsoft.com/office/drawing/2014/main" id="{CFD2FDAE-258B-1059-3F14-6F358AE040B6}"/>
            </a:ext>
          </a:extLst>
        </xdr:cNvPr>
        <xdr:cNvSpPr/>
      </xdr:nvSpPr>
      <xdr:spPr>
        <a:xfrm>
          <a:off x="5479345" y="3674627"/>
          <a:ext cx="1080109" cy="642662"/>
        </a:xfrm>
        <a:prstGeom prst="roundRect">
          <a:avLst>
            <a:gd name="adj" fmla="val 22461"/>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475C53DE-D325-4852-87C5-60A7BA9BF364}" type="TxLink">
            <a:rPr lang="en-US" sz="1800" b="1" i="0" u="none" strike="noStrike">
              <a:solidFill>
                <a:srgbClr val="75A3FF"/>
              </a:solidFill>
              <a:latin typeface="Arial" panose="020B0604020202020204" pitchFamily="34" charset="0"/>
              <a:ea typeface="+mn-ea"/>
              <a:cs typeface="Arial" panose="020B0604020202020204" pitchFamily="34" charset="0"/>
            </a:rPr>
            <a:pPr marL="0" indent="0" algn="l"/>
            <a:t>31.93%</a:t>
          </a:fld>
          <a:endParaRPr lang="en-IN" sz="1800" b="1" i="0" u="none" strike="noStrike">
            <a:solidFill>
              <a:srgbClr val="75A3FF"/>
            </a:solidFill>
            <a:latin typeface="Arial" panose="020B0604020202020204" pitchFamily="34" charset="0"/>
            <a:ea typeface="+mn-ea"/>
            <a:cs typeface="Arial" panose="020B0604020202020204" pitchFamily="34" charset="0"/>
          </a:endParaRPr>
        </a:p>
      </xdr:txBody>
    </xdr:sp>
    <xdr:clientData/>
  </xdr:twoCellAnchor>
  <xdr:twoCellAnchor>
    <xdr:from>
      <xdr:col>9</xdr:col>
      <xdr:colOff>138494</xdr:colOff>
      <xdr:row>20</xdr:row>
      <xdr:rowOff>188899</xdr:rowOff>
    </xdr:from>
    <xdr:to>
      <xdr:col>11</xdr:col>
      <xdr:colOff>252225</xdr:colOff>
      <xdr:row>22</xdr:row>
      <xdr:rowOff>144102</xdr:rowOff>
    </xdr:to>
    <xdr:sp macro="" textlink="">
      <xdr:nvSpPr>
        <xdr:cNvPr id="1045" name="TextBox 1044">
          <a:extLst>
            <a:ext uri="{FF2B5EF4-FFF2-40B4-BE49-F238E27FC236}">
              <a16:creationId xmlns:a16="http://schemas.microsoft.com/office/drawing/2014/main" id="{2E7BFC71-E5CD-F1E4-345A-4275BC4C9A70}"/>
            </a:ext>
          </a:extLst>
        </xdr:cNvPr>
        <xdr:cNvSpPr txBox="1"/>
      </xdr:nvSpPr>
      <xdr:spPr>
        <a:xfrm>
          <a:off x="5567744" y="3998899"/>
          <a:ext cx="1320231" cy="336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t>Of</a:t>
          </a:r>
          <a:r>
            <a:rPr lang="en-IN" sz="900" b="1" baseline="0"/>
            <a:t> </a:t>
          </a:r>
          <a:r>
            <a:rPr lang="en-IN" sz="1000" b="1" baseline="0"/>
            <a:t>TOTAL PROFIT</a:t>
          </a:r>
          <a:endParaRPr lang="en-IN" sz="900" b="1"/>
        </a:p>
      </xdr:txBody>
    </xdr:sp>
    <xdr:clientData/>
  </xdr:twoCellAnchor>
  <xdr:twoCellAnchor>
    <xdr:from>
      <xdr:col>14</xdr:col>
      <xdr:colOff>42462</xdr:colOff>
      <xdr:row>22</xdr:row>
      <xdr:rowOff>60630</xdr:rowOff>
    </xdr:from>
    <xdr:to>
      <xdr:col>20</xdr:col>
      <xdr:colOff>17411</xdr:colOff>
      <xdr:row>28</xdr:row>
      <xdr:rowOff>114184</xdr:rowOff>
    </xdr:to>
    <xdr:graphicFrame macro="">
      <xdr:nvGraphicFramePr>
        <xdr:cNvPr id="1048" name="Chart 1047">
          <a:extLst>
            <a:ext uri="{FF2B5EF4-FFF2-40B4-BE49-F238E27FC236}">
              <a16:creationId xmlns:a16="http://schemas.microsoft.com/office/drawing/2014/main" id="{37B3C7D5-EE42-4576-8F0F-23F2A07F71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440277</xdr:colOff>
      <xdr:row>18</xdr:row>
      <xdr:rowOff>146934</xdr:rowOff>
    </xdr:from>
    <xdr:to>
      <xdr:col>19</xdr:col>
      <xdr:colOff>226076</xdr:colOff>
      <xdr:row>21</xdr:row>
      <xdr:rowOff>60631</xdr:rowOff>
    </xdr:to>
    <xdr:sp macro="" textlink="'Time Series Analysis'!O12">
      <xdr:nvSpPr>
        <xdr:cNvPr id="1051" name="Rectangle: Rounded Corners 1050">
          <a:extLst>
            <a:ext uri="{FF2B5EF4-FFF2-40B4-BE49-F238E27FC236}">
              <a16:creationId xmlns:a16="http://schemas.microsoft.com/office/drawing/2014/main" id="{201DFBAA-5194-C076-5AF0-B48D4E2A3738}"/>
            </a:ext>
          </a:extLst>
        </xdr:cNvPr>
        <xdr:cNvSpPr/>
      </xdr:nvSpPr>
      <xdr:spPr>
        <a:xfrm>
          <a:off x="10695527" y="3575934"/>
          <a:ext cx="992299" cy="485197"/>
        </a:xfrm>
        <a:prstGeom prst="roundRect">
          <a:avLst>
            <a:gd name="adj" fmla="val 22461"/>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DEEE2F29-1226-4430-8CAC-92ADB0286945}" type="TxLink">
            <a:rPr lang="en-US" sz="1800" b="1" i="0" u="none" strike="noStrike">
              <a:solidFill>
                <a:srgbClr val="75A3FF"/>
              </a:solidFill>
              <a:latin typeface="Arial" panose="020B0604020202020204" pitchFamily="34" charset="0"/>
              <a:ea typeface="+mn-ea"/>
              <a:cs typeface="Arial" panose="020B0604020202020204" pitchFamily="34" charset="0"/>
            </a:rPr>
            <a:pPr marL="0" indent="0" algn="l"/>
            <a:t>43.8%</a:t>
          </a:fld>
          <a:endParaRPr lang="en-IN" sz="1800" b="1" i="0" u="none" strike="noStrike">
            <a:solidFill>
              <a:srgbClr val="75A3FF"/>
            </a:solidFill>
            <a:latin typeface="Arial" panose="020B0604020202020204" pitchFamily="34" charset="0"/>
            <a:ea typeface="+mn-ea"/>
            <a:cs typeface="Arial" panose="020B0604020202020204" pitchFamily="34" charset="0"/>
          </a:endParaRPr>
        </a:p>
      </xdr:txBody>
    </xdr:sp>
    <xdr:clientData/>
  </xdr:twoCellAnchor>
  <xdr:twoCellAnchor>
    <xdr:from>
      <xdr:col>14</xdr:col>
      <xdr:colOff>15741</xdr:colOff>
      <xdr:row>19</xdr:row>
      <xdr:rowOff>5707</xdr:rowOff>
    </xdr:from>
    <xdr:to>
      <xdr:col>17</xdr:col>
      <xdr:colOff>561555</xdr:colOff>
      <xdr:row>20</xdr:row>
      <xdr:rowOff>132455</xdr:rowOff>
    </xdr:to>
    <xdr:sp macro="" textlink="">
      <xdr:nvSpPr>
        <xdr:cNvPr id="1052" name="TextBox 1051">
          <a:extLst>
            <a:ext uri="{FF2B5EF4-FFF2-40B4-BE49-F238E27FC236}">
              <a16:creationId xmlns:a16="http://schemas.microsoft.com/office/drawing/2014/main" id="{3243081C-12EE-9348-32AA-6609305961A4}"/>
            </a:ext>
          </a:extLst>
        </xdr:cNvPr>
        <xdr:cNvSpPr txBox="1"/>
      </xdr:nvSpPr>
      <xdr:spPr>
        <a:xfrm>
          <a:off x="8461241" y="3625207"/>
          <a:ext cx="2355564" cy="317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The</a:t>
          </a:r>
          <a:r>
            <a:rPr lang="en-IN" sz="1100" b="1" baseline="0"/>
            <a:t> Highlighted Weekday contributed </a:t>
          </a:r>
          <a:endParaRPr lang="en-IN" sz="1100" b="1"/>
        </a:p>
      </xdr:txBody>
    </xdr:sp>
    <xdr:clientData/>
  </xdr:twoCellAnchor>
  <xdr:twoCellAnchor>
    <xdr:from>
      <xdr:col>17</xdr:col>
      <xdr:colOff>360362</xdr:colOff>
      <xdr:row>20</xdr:row>
      <xdr:rowOff>90206</xdr:rowOff>
    </xdr:from>
    <xdr:to>
      <xdr:col>19</xdr:col>
      <xdr:colOff>474092</xdr:colOff>
      <xdr:row>22</xdr:row>
      <xdr:rowOff>52295</xdr:rowOff>
    </xdr:to>
    <xdr:sp macro="" textlink="">
      <xdr:nvSpPr>
        <xdr:cNvPr id="1053" name="TextBox 1052">
          <a:extLst>
            <a:ext uri="{FF2B5EF4-FFF2-40B4-BE49-F238E27FC236}">
              <a16:creationId xmlns:a16="http://schemas.microsoft.com/office/drawing/2014/main" id="{E1F8F81C-5D4A-5EB3-4778-BBFF57E99992}"/>
            </a:ext>
          </a:extLst>
        </xdr:cNvPr>
        <xdr:cNvSpPr txBox="1"/>
      </xdr:nvSpPr>
      <xdr:spPr>
        <a:xfrm>
          <a:off x="10615612" y="3900206"/>
          <a:ext cx="1320230" cy="343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t>Of</a:t>
          </a:r>
          <a:r>
            <a:rPr lang="en-IN" sz="900" b="1" baseline="0"/>
            <a:t> </a:t>
          </a:r>
          <a:r>
            <a:rPr lang="en-IN" sz="1000" b="1" baseline="0"/>
            <a:t>TOTAL PROFIT</a:t>
          </a:r>
          <a:endParaRPr lang="en-IN" sz="900" b="1"/>
        </a:p>
      </xdr:txBody>
    </xdr:sp>
    <xdr:clientData/>
  </xdr:twoCellAnchor>
  <xdr:twoCellAnchor>
    <xdr:from>
      <xdr:col>0</xdr:col>
      <xdr:colOff>49420</xdr:colOff>
      <xdr:row>30</xdr:row>
      <xdr:rowOff>151869</xdr:rowOff>
    </xdr:from>
    <xdr:to>
      <xdr:col>5</xdr:col>
      <xdr:colOff>193655</xdr:colOff>
      <xdr:row>42</xdr:row>
      <xdr:rowOff>108857</xdr:rowOff>
    </xdr:to>
    <xdr:grpSp>
      <xdr:nvGrpSpPr>
        <xdr:cNvPr id="1057" name="Group 1056">
          <a:extLst>
            <a:ext uri="{FF2B5EF4-FFF2-40B4-BE49-F238E27FC236}">
              <a16:creationId xmlns:a16="http://schemas.microsoft.com/office/drawing/2014/main" id="{7E720621-CCEA-561E-368D-70BAE6A5A685}"/>
            </a:ext>
          </a:extLst>
        </xdr:cNvPr>
        <xdr:cNvGrpSpPr/>
      </xdr:nvGrpSpPr>
      <xdr:grpSpPr>
        <a:xfrm>
          <a:off x="49420" y="5594726"/>
          <a:ext cx="3205842" cy="2134131"/>
          <a:chOff x="1654175" y="4763558"/>
          <a:chExt cx="3260725" cy="2101321"/>
        </a:xfrm>
      </xdr:grpSpPr>
      <xdr:graphicFrame macro="">
        <xdr:nvGraphicFramePr>
          <xdr:cNvPr id="1054" name="Chart 1053">
            <a:extLst>
              <a:ext uri="{FF2B5EF4-FFF2-40B4-BE49-F238E27FC236}">
                <a16:creationId xmlns:a16="http://schemas.microsoft.com/office/drawing/2014/main" id="{6D83A76B-070E-4550-A65F-6025EB790E70}"/>
              </a:ext>
            </a:extLst>
          </xdr:cNvPr>
          <xdr:cNvGraphicFramePr>
            <a:graphicFrameLocks/>
          </xdr:cNvGraphicFramePr>
        </xdr:nvGraphicFramePr>
        <xdr:xfrm>
          <a:off x="1654175" y="4763558"/>
          <a:ext cx="3260725" cy="2101321"/>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1056" name="Oval 1055">
            <a:extLst>
              <a:ext uri="{FF2B5EF4-FFF2-40B4-BE49-F238E27FC236}">
                <a16:creationId xmlns:a16="http://schemas.microsoft.com/office/drawing/2014/main" id="{F76A6F78-D724-DA4D-5136-53C69D890793}"/>
              </a:ext>
            </a:extLst>
          </xdr:cNvPr>
          <xdr:cNvSpPr/>
        </xdr:nvSpPr>
        <xdr:spPr>
          <a:xfrm>
            <a:off x="2809875" y="5175251"/>
            <a:ext cx="942293" cy="976312"/>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574314</xdr:colOff>
      <xdr:row>35</xdr:row>
      <xdr:rowOff>105594</xdr:rowOff>
    </xdr:from>
    <xdr:to>
      <xdr:col>7</xdr:col>
      <xdr:colOff>54631</xdr:colOff>
      <xdr:row>37</xdr:row>
      <xdr:rowOff>105655</xdr:rowOff>
    </xdr:to>
    <xdr:sp macro="" textlink="'Time Series Analysis'!U11">
      <xdr:nvSpPr>
        <xdr:cNvPr id="1062" name="TextBox 1061">
          <a:extLst>
            <a:ext uri="{FF2B5EF4-FFF2-40B4-BE49-F238E27FC236}">
              <a16:creationId xmlns:a16="http://schemas.microsoft.com/office/drawing/2014/main" id="{1B825BB1-C34A-9740-0B34-2DB45B9CA324}"/>
            </a:ext>
          </a:extLst>
        </xdr:cNvPr>
        <xdr:cNvSpPr txBox="1"/>
      </xdr:nvSpPr>
      <xdr:spPr>
        <a:xfrm>
          <a:off x="2987314" y="6773094"/>
          <a:ext cx="1290067" cy="38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266909BE-43E4-410F-8F70-994F3021E06C}" type="TxLink">
            <a:rPr lang="en-US" sz="1800" b="1" i="0" u="none" strike="noStrike">
              <a:solidFill>
                <a:srgbClr val="75A3FF"/>
              </a:solidFill>
              <a:latin typeface="Arial" panose="020B0604020202020204" pitchFamily="34" charset="0"/>
              <a:ea typeface="+mn-ea"/>
              <a:cs typeface="Arial" panose="020B0604020202020204" pitchFamily="34" charset="0"/>
            </a:rPr>
            <a:pPr marL="0" indent="0" algn="l"/>
            <a:t>72%</a:t>
          </a:fld>
          <a:endParaRPr lang="en-IN" sz="1800" b="1" i="0" u="none" strike="noStrike">
            <a:solidFill>
              <a:srgbClr val="75A3FF"/>
            </a:solidFill>
            <a:latin typeface="Arial" panose="020B0604020202020204" pitchFamily="34" charset="0"/>
            <a:ea typeface="+mn-ea"/>
            <a:cs typeface="Arial" panose="020B0604020202020204" pitchFamily="34" charset="0"/>
          </a:endParaRPr>
        </a:p>
      </xdr:txBody>
    </xdr:sp>
    <xdr:clientData/>
  </xdr:twoCellAnchor>
  <xdr:twoCellAnchor>
    <xdr:from>
      <xdr:col>4</xdr:col>
      <xdr:colOff>399299</xdr:colOff>
      <xdr:row>37</xdr:row>
      <xdr:rowOff>40355</xdr:rowOff>
    </xdr:from>
    <xdr:to>
      <xdr:col>6</xdr:col>
      <xdr:colOff>508494</xdr:colOff>
      <xdr:row>39</xdr:row>
      <xdr:rowOff>3496</xdr:rowOff>
    </xdr:to>
    <xdr:sp macro="" textlink="">
      <xdr:nvSpPr>
        <xdr:cNvPr id="1064" name="TextBox 1063">
          <a:extLst>
            <a:ext uri="{FF2B5EF4-FFF2-40B4-BE49-F238E27FC236}">
              <a16:creationId xmlns:a16="http://schemas.microsoft.com/office/drawing/2014/main" id="{BBA12EEB-5BF2-8073-A373-358225303D7E}"/>
            </a:ext>
          </a:extLst>
        </xdr:cNvPr>
        <xdr:cNvSpPr txBox="1"/>
      </xdr:nvSpPr>
      <xdr:spPr>
        <a:xfrm>
          <a:off x="2812299" y="7088855"/>
          <a:ext cx="1315695" cy="344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t>Of</a:t>
          </a:r>
          <a:r>
            <a:rPr lang="en-IN" sz="1000" b="1" baseline="0"/>
            <a:t> </a:t>
          </a:r>
          <a:r>
            <a:rPr lang="en-IN" sz="1050" b="1" baseline="0"/>
            <a:t>TOTAL PROFIT</a:t>
          </a:r>
          <a:endParaRPr lang="en-IN" sz="1000" b="1"/>
        </a:p>
      </xdr:txBody>
    </xdr:sp>
    <xdr:clientData/>
  </xdr:twoCellAnchor>
  <xdr:twoCellAnchor editAs="oneCell">
    <xdr:from>
      <xdr:col>2</xdr:col>
      <xdr:colOff>166689</xdr:colOff>
      <xdr:row>34</xdr:row>
      <xdr:rowOff>15877</xdr:rowOff>
    </xdr:from>
    <xdr:to>
      <xdr:col>3</xdr:col>
      <xdr:colOff>134937</xdr:colOff>
      <xdr:row>37</xdr:row>
      <xdr:rowOff>47626</xdr:rowOff>
    </xdr:to>
    <xdr:pic>
      <xdr:nvPicPr>
        <xdr:cNvPr id="1068" name="Picture 1067">
          <a:extLst>
            <a:ext uri="{FF2B5EF4-FFF2-40B4-BE49-F238E27FC236}">
              <a16:creationId xmlns:a16="http://schemas.microsoft.com/office/drawing/2014/main" id="{5924548C-D6DA-5085-D384-4D7552E4655C}"/>
            </a:ext>
          </a:extLst>
        </xdr:cNvPr>
        <xdr:cNvPicPr>
          <a:picLocks noChangeAspect="1"/>
        </xdr:cNvPicPr>
      </xdr:nvPicPr>
      <xdr:blipFill>
        <a:blip xmlns:r="http://schemas.openxmlformats.org/officeDocument/2006/relationships" r:embed="rId12" cstate="print">
          <a:alphaModFix/>
          <a:extLst>
            <a:ext uri="{28A0092B-C50C-407E-A947-70E740481C1C}">
              <a14:useLocalDpi xmlns:a14="http://schemas.microsoft.com/office/drawing/2010/main" val="0"/>
            </a:ext>
          </a:extLst>
        </a:blip>
        <a:stretch>
          <a:fillRect/>
        </a:stretch>
      </xdr:blipFill>
      <xdr:spPr>
        <a:xfrm>
          <a:off x="1373189" y="6492877"/>
          <a:ext cx="571498" cy="603249"/>
        </a:xfrm>
        <a:prstGeom prst="rect">
          <a:avLst/>
        </a:prstGeom>
      </xdr:spPr>
    </xdr:pic>
    <xdr:clientData/>
  </xdr:twoCellAnchor>
  <xdr:twoCellAnchor>
    <xdr:from>
      <xdr:col>7</xdr:col>
      <xdr:colOff>93493</xdr:colOff>
      <xdr:row>30</xdr:row>
      <xdr:rowOff>178586</xdr:rowOff>
    </xdr:from>
    <xdr:to>
      <xdr:col>14</xdr:col>
      <xdr:colOff>240896</xdr:colOff>
      <xdr:row>42</xdr:row>
      <xdr:rowOff>52287</xdr:rowOff>
    </xdr:to>
    <xdr:sp macro="" textlink="">
      <xdr:nvSpPr>
        <xdr:cNvPr id="1070" name="Rectangle: Rounded Corners 1069">
          <a:extLst>
            <a:ext uri="{FF2B5EF4-FFF2-40B4-BE49-F238E27FC236}">
              <a16:creationId xmlns:a16="http://schemas.microsoft.com/office/drawing/2014/main" id="{DF42E5ED-2240-03B6-24C5-1B1B0D5E9725}"/>
            </a:ext>
          </a:extLst>
        </xdr:cNvPr>
        <xdr:cNvSpPr/>
      </xdr:nvSpPr>
      <xdr:spPr>
        <a:xfrm>
          <a:off x="4316243" y="5893586"/>
          <a:ext cx="4370153" cy="2159701"/>
        </a:xfrm>
        <a:prstGeom prst="roundRect">
          <a:avLst>
            <a:gd name="adj" fmla="val 912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179169</xdr:colOff>
      <xdr:row>52</xdr:row>
      <xdr:rowOff>99085</xdr:rowOff>
    </xdr:from>
    <xdr:to>
      <xdr:col>7</xdr:col>
      <xdr:colOff>535856</xdr:colOff>
      <xdr:row>62</xdr:row>
      <xdr:rowOff>13981</xdr:rowOff>
    </xdr:to>
    <xdr:sp macro="" textlink="">
      <xdr:nvSpPr>
        <xdr:cNvPr id="1072" name="Rectangle: Rounded Corners 1071">
          <a:extLst>
            <a:ext uri="{FF2B5EF4-FFF2-40B4-BE49-F238E27FC236}">
              <a16:creationId xmlns:a16="http://schemas.microsoft.com/office/drawing/2014/main" id="{2A6C3CBC-7534-7952-6580-61F84736DD7A}"/>
            </a:ext>
          </a:extLst>
        </xdr:cNvPr>
        <xdr:cNvSpPr/>
      </xdr:nvSpPr>
      <xdr:spPr>
        <a:xfrm>
          <a:off x="1394740" y="9533371"/>
          <a:ext cx="3395616" cy="1729181"/>
        </a:xfrm>
        <a:prstGeom prst="roundRect">
          <a:avLst>
            <a:gd name="adj" fmla="val 912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119031</xdr:colOff>
      <xdr:row>35</xdr:row>
      <xdr:rowOff>63500</xdr:rowOff>
    </xdr:from>
    <xdr:to>
      <xdr:col>10</xdr:col>
      <xdr:colOff>410548</xdr:colOff>
      <xdr:row>41</xdr:row>
      <xdr:rowOff>54682</xdr:rowOff>
    </xdr:to>
    <xdr:sp macro="" textlink="">
      <xdr:nvSpPr>
        <xdr:cNvPr id="1073" name="Rectangle: Rounded Corners 1072">
          <a:extLst>
            <a:ext uri="{FF2B5EF4-FFF2-40B4-BE49-F238E27FC236}">
              <a16:creationId xmlns:a16="http://schemas.microsoft.com/office/drawing/2014/main" id="{AC89346E-A000-FF87-9D42-37FACE7F8814}"/>
            </a:ext>
          </a:extLst>
        </xdr:cNvPr>
        <xdr:cNvSpPr/>
      </xdr:nvSpPr>
      <xdr:spPr>
        <a:xfrm>
          <a:off x="5548281" y="6731000"/>
          <a:ext cx="894767" cy="1134182"/>
        </a:xfrm>
        <a:prstGeom prst="roundRect">
          <a:avLst>
            <a:gd name="adj" fmla="val 22461"/>
          </a:avLst>
        </a:prstGeom>
        <a:solidFill>
          <a:srgbClr val="FF6600"/>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596455</xdr:colOff>
      <xdr:row>52</xdr:row>
      <xdr:rowOff>108156</xdr:rowOff>
    </xdr:from>
    <xdr:to>
      <xdr:col>9</xdr:col>
      <xdr:colOff>345357</xdr:colOff>
      <xdr:row>62</xdr:row>
      <xdr:rowOff>23052</xdr:rowOff>
    </xdr:to>
    <xdr:sp macro="" textlink="">
      <xdr:nvSpPr>
        <xdr:cNvPr id="1074" name="Rectangle: Rounded Corners 1073">
          <a:extLst>
            <a:ext uri="{FF2B5EF4-FFF2-40B4-BE49-F238E27FC236}">
              <a16:creationId xmlns:a16="http://schemas.microsoft.com/office/drawing/2014/main" id="{B68B80DE-8CD1-BFF0-221E-0419211F3EC5}"/>
            </a:ext>
          </a:extLst>
        </xdr:cNvPr>
        <xdr:cNvSpPr/>
      </xdr:nvSpPr>
      <xdr:spPr>
        <a:xfrm>
          <a:off x="2419812" y="9542442"/>
          <a:ext cx="3395616" cy="1729181"/>
        </a:xfrm>
        <a:prstGeom prst="roundRect">
          <a:avLst>
            <a:gd name="adj" fmla="val 912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460383</xdr:colOff>
      <xdr:row>52</xdr:row>
      <xdr:rowOff>144442</xdr:rowOff>
    </xdr:from>
    <xdr:to>
      <xdr:col>11</xdr:col>
      <xdr:colOff>209285</xdr:colOff>
      <xdr:row>62</xdr:row>
      <xdr:rowOff>59338</xdr:rowOff>
    </xdr:to>
    <xdr:sp macro="" textlink="">
      <xdr:nvSpPr>
        <xdr:cNvPr id="1076" name="Rectangle: Rounded Corners 1075">
          <a:extLst>
            <a:ext uri="{FF2B5EF4-FFF2-40B4-BE49-F238E27FC236}">
              <a16:creationId xmlns:a16="http://schemas.microsoft.com/office/drawing/2014/main" id="{AC55306D-1461-C068-A0BB-B818382D714F}"/>
            </a:ext>
          </a:extLst>
        </xdr:cNvPr>
        <xdr:cNvSpPr/>
      </xdr:nvSpPr>
      <xdr:spPr>
        <a:xfrm>
          <a:off x="3499312" y="9578728"/>
          <a:ext cx="3395616" cy="1729181"/>
        </a:xfrm>
        <a:prstGeom prst="roundRect">
          <a:avLst>
            <a:gd name="adj" fmla="val 912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378740</xdr:colOff>
      <xdr:row>52</xdr:row>
      <xdr:rowOff>90014</xdr:rowOff>
    </xdr:from>
    <xdr:to>
      <xdr:col>13</xdr:col>
      <xdr:colOff>127642</xdr:colOff>
      <xdr:row>62</xdr:row>
      <xdr:rowOff>4910</xdr:rowOff>
    </xdr:to>
    <xdr:sp macro="" textlink="">
      <xdr:nvSpPr>
        <xdr:cNvPr id="1078" name="Rectangle: Rounded Corners 1077">
          <a:extLst>
            <a:ext uri="{FF2B5EF4-FFF2-40B4-BE49-F238E27FC236}">
              <a16:creationId xmlns:a16="http://schemas.microsoft.com/office/drawing/2014/main" id="{D0FCAAE7-98D5-D76F-B191-854A823D1949}"/>
            </a:ext>
          </a:extLst>
        </xdr:cNvPr>
        <xdr:cNvSpPr/>
      </xdr:nvSpPr>
      <xdr:spPr>
        <a:xfrm>
          <a:off x="4633240" y="9524300"/>
          <a:ext cx="3395616" cy="1729181"/>
        </a:xfrm>
        <a:prstGeom prst="roundRect">
          <a:avLst>
            <a:gd name="adj" fmla="val 912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265369</xdr:colOff>
      <xdr:row>35</xdr:row>
      <xdr:rowOff>59090</xdr:rowOff>
    </xdr:from>
    <xdr:to>
      <xdr:col>8</xdr:col>
      <xdr:colOff>548655</xdr:colOff>
      <xdr:row>41</xdr:row>
      <xdr:rowOff>54682</xdr:rowOff>
    </xdr:to>
    <xdr:sp macro="" textlink="">
      <xdr:nvSpPr>
        <xdr:cNvPr id="1082" name="Rectangle: Rounded Corners 1081">
          <a:extLst>
            <a:ext uri="{FF2B5EF4-FFF2-40B4-BE49-F238E27FC236}">
              <a16:creationId xmlns:a16="http://schemas.microsoft.com/office/drawing/2014/main" id="{567960E3-397B-0E8A-0E5B-DC75DB675D9B}"/>
            </a:ext>
          </a:extLst>
        </xdr:cNvPr>
        <xdr:cNvSpPr/>
      </xdr:nvSpPr>
      <xdr:spPr>
        <a:xfrm>
          <a:off x="4488119" y="6726590"/>
          <a:ext cx="886536" cy="1138592"/>
        </a:xfrm>
        <a:prstGeom prst="roundRect">
          <a:avLst>
            <a:gd name="adj" fmla="val 22461"/>
          </a:avLst>
        </a:prstGeom>
        <a:solidFill>
          <a:schemeClr val="tx1">
            <a:lumMod val="85000"/>
            <a:lumOff val="15000"/>
          </a:schemeClr>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575943</xdr:colOff>
      <xdr:row>35</xdr:row>
      <xdr:rowOff>59090</xdr:rowOff>
    </xdr:from>
    <xdr:to>
      <xdr:col>12</xdr:col>
      <xdr:colOff>264210</xdr:colOff>
      <xdr:row>41</xdr:row>
      <xdr:rowOff>54682</xdr:rowOff>
    </xdr:to>
    <xdr:sp macro="" textlink="">
      <xdr:nvSpPr>
        <xdr:cNvPr id="1080" name="Rectangle: Rounded Corners 1079">
          <a:extLst>
            <a:ext uri="{FF2B5EF4-FFF2-40B4-BE49-F238E27FC236}">
              <a16:creationId xmlns:a16="http://schemas.microsoft.com/office/drawing/2014/main" id="{7E981116-7D51-1D8D-ADF9-B8240D9D63BD}"/>
            </a:ext>
          </a:extLst>
        </xdr:cNvPr>
        <xdr:cNvSpPr/>
      </xdr:nvSpPr>
      <xdr:spPr>
        <a:xfrm>
          <a:off x="6608443" y="6726590"/>
          <a:ext cx="894767" cy="1138592"/>
        </a:xfrm>
        <a:prstGeom prst="roundRect">
          <a:avLst>
            <a:gd name="adj" fmla="val 22461"/>
          </a:avLst>
        </a:prstGeom>
        <a:solidFill>
          <a:schemeClr val="bg1"/>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437837</xdr:colOff>
      <xdr:row>35</xdr:row>
      <xdr:rowOff>41450</xdr:rowOff>
    </xdr:from>
    <xdr:to>
      <xdr:col>14</xdr:col>
      <xdr:colOff>117873</xdr:colOff>
      <xdr:row>41</xdr:row>
      <xdr:rowOff>54681</xdr:rowOff>
    </xdr:to>
    <xdr:sp macro="" textlink="">
      <xdr:nvSpPr>
        <xdr:cNvPr id="1081" name="Rectangle: Rounded Corners 1080">
          <a:extLst>
            <a:ext uri="{FF2B5EF4-FFF2-40B4-BE49-F238E27FC236}">
              <a16:creationId xmlns:a16="http://schemas.microsoft.com/office/drawing/2014/main" id="{BE7D3CA2-7D06-CCF6-F162-220F1266730F}"/>
            </a:ext>
          </a:extLst>
        </xdr:cNvPr>
        <xdr:cNvSpPr/>
      </xdr:nvSpPr>
      <xdr:spPr>
        <a:xfrm>
          <a:off x="7676837" y="6708950"/>
          <a:ext cx="886536" cy="1156231"/>
        </a:xfrm>
        <a:prstGeom prst="roundRect">
          <a:avLst>
            <a:gd name="adj" fmla="val 22461"/>
          </a:avLst>
        </a:prstGeom>
        <a:solidFill>
          <a:srgbClr val="FFFF00"/>
        </a:solidFill>
        <a:ln>
          <a:noFill/>
        </a:ln>
        <a:effectLst>
          <a:outerShdw blurRad="546100" dist="38100" dir="5400000" sx="102000" sy="102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249689</xdr:colOff>
      <xdr:row>39</xdr:row>
      <xdr:rowOff>140915</xdr:rowOff>
    </xdr:from>
    <xdr:to>
      <xdr:col>9</xdr:col>
      <xdr:colOff>120826</xdr:colOff>
      <xdr:row>42</xdr:row>
      <xdr:rowOff>45861</xdr:rowOff>
    </xdr:to>
    <xdr:sp macro="" textlink="">
      <xdr:nvSpPr>
        <xdr:cNvPr id="1083" name="Oval 1082">
          <a:extLst>
            <a:ext uri="{FF2B5EF4-FFF2-40B4-BE49-F238E27FC236}">
              <a16:creationId xmlns:a16="http://schemas.microsoft.com/office/drawing/2014/main" id="{97736790-0E9C-4BCB-AF16-7228D731C405}"/>
            </a:ext>
          </a:extLst>
        </xdr:cNvPr>
        <xdr:cNvSpPr/>
      </xdr:nvSpPr>
      <xdr:spPr>
        <a:xfrm>
          <a:off x="5075689" y="7570415"/>
          <a:ext cx="474387" cy="476446"/>
        </a:xfrm>
        <a:prstGeom prst="ellipse">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85060</xdr:colOff>
      <xdr:row>39</xdr:row>
      <xdr:rowOff>133075</xdr:rowOff>
    </xdr:from>
    <xdr:to>
      <xdr:col>10</xdr:col>
      <xdr:colOff>516820</xdr:colOff>
      <xdr:row>42</xdr:row>
      <xdr:rowOff>45861</xdr:rowOff>
    </xdr:to>
    <xdr:sp macro="" textlink="">
      <xdr:nvSpPr>
        <xdr:cNvPr id="1084" name="Oval 1083">
          <a:extLst>
            <a:ext uri="{FF2B5EF4-FFF2-40B4-BE49-F238E27FC236}">
              <a16:creationId xmlns:a16="http://schemas.microsoft.com/office/drawing/2014/main" id="{BC56C2A0-4DC4-2AD1-97DC-63BF8A51C1DE}"/>
            </a:ext>
          </a:extLst>
        </xdr:cNvPr>
        <xdr:cNvSpPr/>
      </xdr:nvSpPr>
      <xdr:spPr>
        <a:xfrm>
          <a:off x="6117560" y="7562575"/>
          <a:ext cx="431760" cy="484286"/>
        </a:xfrm>
        <a:prstGeom prst="ellipse">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539359</xdr:colOff>
      <xdr:row>39</xdr:row>
      <xdr:rowOff>133075</xdr:rowOff>
    </xdr:from>
    <xdr:to>
      <xdr:col>12</xdr:col>
      <xdr:colOff>381000</xdr:colOff>
      <xdr:row>42</xdr:row>
      <xdr:rowOff>41452</xdr:rowOff>
    </xdr:to>
    <xdr:sp macro="" textlink="">
      <xdr:nvSpPr>
        <xdr:cNvPr id="1085" name="Oval 1084">
          <a:extLst>
            <a:ext uri="{FF2B5EF4-FFF2-40B4-BE49-F238E27FC236}">
              <a16:creationId xmlns:a16="http://schemas.microsoft.com/office/drawing/2014/main" id="{9AF15D72-1497-E392-DBA3-D2BE21EB447A}"/>
            </a:ext>
          </a:extLst>
        </xdr:cNvPr>
        <xdr:cNvSpPr/>
      </xdr:nvSpPr>
      <xdr:spPr>
        <a:xfrm>
          <a:off x="7175109" y="7562575"/>
          <a:ext cx="444891" cy="479877"/>
        </a:xfrm>
        <a:prstGeom prst="ellipse">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359442</xdr:colOff>
      <xdr:row>39</xdr:row>
      <xdr:rowOff>101717</xdr:rowOff>
    </xdr:from>
    <xdr:to>
      <xdr:col>14</xdr:col>
      <xdr:colOff>191382</xdr:colOff>
      <xdr:row>41</xdr:row>
      <xdr:rowOff>179035</xdr:rowOff>
    </xdr:to>
    <xdr:sp macro="" textlink="">
      <xdr:nvSpPr>
        <xdr:cNvPr id="1086" name="Oval 1085">
          <a:extLst>
            <a:ext uri="{FF2B5EF4-FFF2-40B4-BE49-F238E27FC236}">
              <a16:creationId xmlns:a16="http://schemas.microsoft.com/office/drawing/2014/main" id="{F5B75585-8222-D4B9-0517-5A1402DFAAEA}"/>
            </a:ext>
          </a:extLst>
        </xdr:cNvPr>
        <xdr:cNvSpPr/>
      </xdr:nvSpPr>
      <xdr:spPr>
        <a:xfrm>
          <a:off x="8201692" y="7531217"/>
          <a:ext cx="435190" cy="458318"/>
        </a:xfrm>
        <a:prstGeom prst="ellipse">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360103</xdr:colOff>
      <xdr:row>38</xdr:row>
      <xdr:rowOff>8997</xdr:rowOff>
    </xdr:from>
    <xdr:to>
      <xdr:col>8</xdr:col>
      <xdr:colOff>429997</xdr:colOff>
      <xdr:row>39</xdr:row>
      <xdr:rowOff>152446</xdr:rowOff>
    </xdr:to>
    <xdr:sp macro="" textlink="">
      <xdr:nvSpPr>
        <xdr:cNvPr id="1089" name="TextBox 1088">
          <a:extLst>
            <a:ext uri="{FF2B5EF4-FFF2-40B4-BE49-F238E27FC236}">
              <a16:creationId xmlns:a16="http://schemas.microsoft.com/office/drawing/2014/main" id="{1DF7898A-0621-81D2-9541-4F74F0C4969D}"/>
            </a:ext>
          </a:extLst>
        </xdr:cNvPr>
        <xdr:cNvSpPr txBox="1"/>
      </xdr:nvSpPr>
      <xdr:spPr>
        <a:xfrm>
          <a:off x="4582853" y="7247997"/>
          <a:ext cx="673144" cy="333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Quater</a:t>
          </a:r>
          <a:r>
            <a:rPr lang="en-IN" sz="1100" b="1" baseline="0">
              <a:solidFill>
                <a:schemeClr val="bg1"/>
              </a:solidFill>
            </a:rPr>
            <a:t> 1</a:t>
          </a:r>
          <a:endParaRPr lang="en-IN" sz="1100" b="1">
            <a:solidFill>
              <a:schemeClr val="bg1"/>
            </a:solidFill>
          </a:endParaRPr>
        </a:p>
      </xdr:txBody>
    </xdr:sp>
    <xdr:clientData/>
  </xdr:twoCellAnchor>
  <xdr:twoCellAnchor>
    <xdr:from>
      <xdr:col>9</xdr:col>
      <xdr:colOff>334626</xdr:colOff>
      <xdr:row>36</xdr:row>
      <xdr:rowOff>130020</xdr:rowOff>
    </xdr:from>
    <xdr:to>
      <xdr:col>10</xdr:col>
      <xdr:colOff>404520</xdr:colOff>
      <xdr:row>38</xdr:row>
      <xdr:rowOff>93160</xdr:rowOff>
    </xdr:to>
    <xdr:sp macro="" textlink="'Time Series Analysis'!AA6">
      <xdr:nvSpPr>
        <xdr:cNvPr id="1090" name="TextBox 1089">
          <a:extLst>
            <a:ext uri="{FF2B5EF4-FFF2-40B4-BE49-F238E27FC236}">
              <a16:creationId xmlns:a16="http://schemas.microsoft.com/office/drawing/2014/main" id="{375604FC-53AF-EBC4-6312-5862578F6B43}"/>
            </a:ext>
          </a:extLst>
        </xdr:cNvPr>
        <xdr:cNvSpPr txBox="1"/>
      </xdr:nvSpPr>
      <xdr:spPr>
        <a:xfrm>
          <a:off x="5763876" y="6988020"/>
          <a:ext cx="673144" cy="344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7A256F4-8D0B-4A23-BD9F-1085F93997BC}" type="TxLink">
            <a:rPr lang="en-US" sz="1400" b="1" i="0" u="none" strike="noStrike">
              <a:solidFill>
                <a:srgbClr val="000000"/>
              </a:solidFill>
              <a:latin typeface="Aptos Narrow"/>
            </a:rPr>
            <a:t>39M</a:t>
          </a:fld>
          <a:endParaRPr lang="en-IN" sz="1400" b="1"/>
        </a:p>
      </xdr:txBody>
    </xdr:sp>
    <xdr:clientData/>
  </xdr:twoCellAnchor>
  <xdr:twoCellAnchor>
    <xdr:from>
      <xdr:col>11</xdr:col>
      <xdr:colOff>142558</xdr:colOff>
      <xdr:row>36</xdr:row>
      <xdr:rowOff>125610</xdr:rowOff>
    </xdr:from>
    <xdr:to>
      <xdr:col>12</xdr:col>
      <xdr:colOff>212452</xdr:colOff>
      <xdr:row>38</xdr:row>
      <xdr:rowOff>88750</xdr:rowOff>
    </xdr:to>
    <xdr:sp macro="" textlink="'Time Series Analysis'!AA7">
      <xdr:nvSpPr>
        <xdr:cNvPr id="1091" name="TextBox 1090">
          <a:extLst>
            <a:ext uri="{FF2B5EF4-FFF2-40B4-BE49-F238E27FC236}">
              <a16:creationId xmlns:a16="http://schemas.microsoft.com/office/drawing/2014/main" id="{64859D7D-6FA5-280E-AC63-DC44C0791A6F}"/>
            </a:ext>
          </a:extLst>
        </xdr:cNvPr>
        <xdr:cNvSpPr txBox="1"/>
      </xdr:nvSpPr>
      <xdr:spPr>
        <a:xfrm>
          <a:off x="6778308" y="6983610"/>
          <a:ext cx="673144" cy="344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DEDD43-028E-4680-978B-A088BFDBA3C0}" type="TxLink">
            <a:rPr lang="en-US" sz="1400" b="1" i="0" u="none" strike="noStrike">
              <a:solidFill>
                <a:srgbClr val="000000"/>
              </a:solidFill>
              <a:latin typeface="Aptos Narrow"/>
            </a:rPr>
            <a:t>24M</a:t>
          </a:fld>
          <a:endParaRPr lang="en-IN" sz="1400" b="1"/>
        </a:p>
      </xdr:txBody>
    </xdr:sp>
    <xdr:clientData/>
  </xdr:twoCellAnchor>
  <xdr:twoCellAnchor>
    <xdr:from>
      <xdr:col>12</xdr:col>
      <xdr:colOff>516502</xdr:colOff>
      <xdr:row>38</xdr:row>
      <xdr:rowOff>63873</xdr:rowOff>
    </xdr:from>
    <xdr:to>
      <xdr:col>13</xdr:col>
      <xdr:colOff>586396</xdr:colOff>
      <xdr:row>40</xdr:row>
      <xdr:rowOff>27014</xdr:rowOff>
    </xdr:to>
    <xdr:sp macro="" textlink="">
      <xdr:nvSpPr>
        <xdr:cNvPr id="1092" name="TextBox 1091">
          <a:extLst>
            <a:ext uri="{FF2B5EF4-FFF2-40B4-BE49-F238E27FC236}">
              <a16:creationId xmlns:a16="http://schemas.microsoft.com/office/drawing/2014/main" id="{EA2F3803-0C88-54CE-DE39-39628E727AB3}"/>
            </a:ext>
          </a:extLst>
        </xdr:cNvPr>
        <xdr:cNvSpPr txBox="1"/>
      </xdr:nvSpPr>
      <xdr:spPr>
        <a:xfrm>
          <a:off x="7755502" y="7302873"/>
          <a:ext cx="673144" cy="344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Quater</a:t>
          </a:r>
          <a:r>
            <a:rPr lang="en-IN" sz="1100" b="1" baseline="0"/>
            <a:t> 1</a:t>
          </a:r>
          <a:endParaRPr lang="en-IN" sz="1100" b="1"/>
        </a:p>
      </xdr:txBody>
    </xdr:sp>
    <xdr:clientData/>
  </xdr:twoCellAnchor>
  <xdr:twoCellAnchor>
    <xdr:from>
      <xdr:col>8</xdr:col>
      <xdr:colOff>234672</xdr:colOff>
      <xdr:row>40</xdr:row>
      <xdr:rowOff>32515</xdr:rowOff>
    </xdr:from>
    <xdr:to>
      <xdr:col>9</xdr:col>
      <xdr:colOff>304567</xdr:colOff>
      <xdr:row>41</xdr:row>
      <xdr:rowOff>186155</xdr:rowOff>
    </xdr:to>
    <xdr:sp macro="" textlink="'Time Series Analysis'!AB5">
      <xdr:nvSpPr>
        <xdr:cNvPr id="1093" name="TextBox 1092">
          <a:extLst>
            <a:ext uri="{FF2B5EF4-FFF2-40B4-BE49-F238E27FC236}">
              <a16:creationId xmlns:a16="http://schemas.microsoft.com/office/drawing/2014/main" id="{8AD9EA75-0AB2-04E7-562F-E61A8D736B1D}"/>
            </a:ext>
          </a:extLst>
        </xdr:cNvPr>
        <xdr:cNvSpPr txBox="1"/>
      </xdr:nvSpPr>
      <xdr:spPr>
        <a:xfrm>
          <a:off x="5060672" y="7652515"/>
          <a:ext cx="673145" cy="344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C02C36-83AF-42E4-8517-0872FEA94AE7}" type="TxLink">
            <a:rPr lang="en-US" sz="1400" b="1" i="0" u="none" strike="noStrike">
              <a:solidFill>
                <a:sysClr val="windowText" lastClr="000000"/>
              </a:solidFill>
              <a:latin typeface="Aptos Narrow"/>
            </a:rPr>
            <a:t>26%</a:t>
          </a:fld>
          <a:endParaRPr lang="en-IN" sz="2800" b="1">
            <a:solidFill>
              <a:sysClr val="windowText" lastClr="000000"/>
            </a:solidFill>
          </a:endParaRPr>
        </a:p>
      </xdr:txBody>
    </xdr:sp>
    <xdr:clientData/>
  </xdr:twoCellAnchor>
  <xdr:twoCellAnchor>
    <xdr:from>
      <xdr:col>10</xdr:col>
      <xdr:colOff>77882</xdr:colOff>
      <xdr:row>40</xdr:row>
      <xdr:rowOff>48195</xdr:rowOff>
    </xdr:from>
    <xdr:to>
      <xdr:col>11</xdr:col>
      <xdr:colOff>147777</xdr:colOff>
      <xdr:row>42</xdr:row>
      <xdr:rowOff>11335</xdr:rowOff>
    </xdr:to>
    <xdr:sp macro="" textlink="'Time Series Analysis'!AB6">
      <xdr:nvSpPr>
        <xdr:cNvPr id="1094" name="TextBox 1093">
          <a:extLst>
            <a:ext uri="{FF2B5EF4-FFF2-40B4-BE49-F238E27FC236}">
              <a16:creationId xmlns:a16="http://schemas.microsoft.com/office/drawing/2014/main" id="{21E4B90F-604E-BC21-9A1F-F36039F1C44C}"/>
            </a:ext>
          </a:extLst>
        </xdr:cNvPr>
        <xdr:cNvSpPr txBox="1"/>
      </xdr:nvSpPr>
      <xdr:spPr>
        <a:xfrm>
          <a:off x="6110382" y="7668195"/>
          <a:ext cx="673145" cy="344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FB6EE40-8A1B-4C64-90B4-4192E47B5C84}" type="TxLink">
            <a:rPr lang="en-US" sz="1400" b="1" i="0" u="none" strike="noStrike">
              <a:solidFill>
                <a:srgbClr val="000000"/>
              </a:solidFill>
              <a:latin typeface="Aptos Narrow"/>
            </a:rPr>
            <a:t>31%</a:t>
          </a:fld>
          <a:endParaRPr lang="en-IN" sz="1400" b="1"/>
        </a:p>
      </xdr:txBody>
    </xdr:sp>
    <xdr:clientData/>
  </xdr:twoCellAnchor>
  <xdr:twoCellAnchor>
    <xdr:from>
      <xdr:col>11</xdr:col>
      <xdr:colOff>534629</xdr:colOff>
      <xdr:row>40</xdr:row>
      <xdr:rowOff>28597</xdr:rowOff>
    </xdr:from>
    <xdr:to>
      <xdr:col>13</xdr:col>
      <xdr:colOff>1274</xdr:colOff>
      <xdr:row>41</xdr:row>
      <xdr:rowOff>182237</xdr:rowOff>
    </xdr:to>
    <xdr:sp macro="" textlink="'Time Series Analysis'!AB7">
      <xdr:nvSpPr>
        <xdr:cNvPr id="1095" name="TextBox 1094">
          <a:extLst>
            <a:ext uri="{FF2B5EF4-FFF2-40B4-BE49-F238E27FC236}">
              <a16:creationId xmlns:a16="http://schemas.microsoft.com/office/drawing/2014/main" id="{919E4593-A7AC-5459-CC7F-BE361AE90143}"/>
            </a:ext>
          </a:extLst>
        </xdr:cNvPr>
        <xdr:cNvSpPr txBox="1"/>
      </xdr:nvSpPr>
      <xdr:spPr>
        <a:xfrm>
          <a:off x="7170379" y="7648597"/>
          <a:ext cx="673145" cy="344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1FB679E-B6E4-421F-A45B-F5A31303C1FD}" type="TxLink">
            <a:rPr lang="en-US" sz="1400" b="1" i="0" u="none" strike="noStrike">
              <a:solidFill>
                <a:srgbClr val="000000"/>
              </a:solidFill>
              <a:latin typeface="Aptos Narrow"/>
            </a:rPr>
            <a:t>19%</a:t>
          </a:fld>
          <a:endParaRPr lang="en-IN" sz="1400" b="1"/>
        </a:p>
      </xdr:txBody>
    </xdr:sp>
    <xdr:clientData/>
  </xdr:twoCellAnchor>
  <xdr:twoCellAnchor>
    <xdr:from>
      <xdr:col>13</xdr:col>
      <xdr:colOff>336586</xdr:colOff>
      <xdr:row>39</xdr:row>
      <xdr:rowOff>151091</xdr:rowOff>
    </xdr:from>
    <xdr:to>
      <xdr:col>14</xdr:col>
      <xdr:colOff>406480</xdr:colOff>
      <xdr:row>41</xdr:row>
      <xdr:rowOff>109331</xdr:rowOff>
    </xdr:to>
    <xdr:sp macro="" textlink="'Time Series Analysis'!AB8">
      <xdr:nvSpPr>
        <xdr:cNvPr id="1096" name="TextBox 1095">
          <a:extLst>
            <a:ext uri="{FF2B5EF4-FFF2-40B4-BE49-F238E27FC236}">
              <a16:creationId xmlns:a16="http://schemas.microsoft.com/office/drawing/2014/main" id="{E958201F-9572-F90D-A833-C45A6D7A357B}"/>
            </a:ext>
          </a:extLst>
        </xdr:cNvPr>
        <xdr:cNvSpPr txBox="1"/>
      </xdr:nvSpPr>
      <xdr:spPr>
        <a:xfrm>
          <a:off x="8178836" y="7580591"/>
          <a:ext cx="673144" cy="339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2E40DC-D3CA-4928-AD56-104566BF2A69}" type="TxLink">
            <a:rPr lang="en-US" sz="1400" b="1" i="0" u="none" strike="noStrike">
              <a:solidFill>
                <a:srgbClr val="000000"/>
              </a:solidFill>
              <a:latin typeface="Aptos Narrow"/>
            </a:rPr>
            <a:t>24%</a:t>
          </a:fld>
          <a:endParaRPr lang="en-IN" sz="1400" b="1"/>
        </a:p>
      </xdr:txBody>
    </xdr:sp>
    <xdr:clientData/>
  </xdr:twoCellAnchor>
  <xdr:twoCellAnchor>
    <xdr:from>
      <xdr:col>9</xdr:col>
      <xdr:colOff>234672</xdr:colOff>
      <xdr:row>38</xdr:row>
      <xdr:rowOff>24676</xdr:rowOff>
    </xdr:from>
    <xdr:to>
      <xdr:col>10</xdr:col>
      <xdr:colOff>304566</xdr:colOff>
      <xdr:row>39</xdr:row>
      <xdr:rowOff>178317</xdr:rowOff>
    </xdr:to>
    <xdr:sp macro="" textlink="">
      <xdr:nvSpPr>
        <xdr:cNvPr id="1097" name="TextBox 1096">
          <a:extLst>
            <a:ext uri="{FF2B5EF4-FFF2-40B4-BE49-F238E27FC236}">
              <a16:creationId xmlns:a16="http://schemas.microsoft.com/office/drawing/2014/main" id="{142F2A8C-0812-24E7-5F52-E6EC1333F6A1}"/>
            </a:ext>
          </a:extLst>
        </xdr:cNvPr>
        <xdr:cNvSpPr txBox="1"/>
      </xdr:nvSpPr>
      <xdr:spPr>
        <a:xfrm>
          <a:off x="5663922" y="7263676"/>
          <a:ext cx="673144" cy="344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Quater</a:t>
          </a:r>
          <a:r>
            <a:rPr lang="en-IN" sz="1100" b="1" baseline="0"/>
            <a:t> 1</a:t>
          </a:r>
          <a:endParaRPr lang="en-IN" sz="1100" b="1"/>
        </a:p>
      </xdr:txBody>
    </xdr:sp>
    <xdr:clientData/>
  </xdr:twoCellAnchor>
  <xdr:twoCellAnchor>
    <xdr:from>
      <xdr:col>11</xdr:col>
      <xdr:colOff>46523</xdr:colOff>
      <xdr:row>38</xdr:row>
      <xdr:rowOff>56034</xdr:rowOff>
    </xdr:from>
    <xdr:to>
      <xdr:col>12</xdr:col>
      <xdr:colOff>116417</xdr:colOff>
      <xdr:row>40</xdr:row>
      <xdr:rowOff>19175</xdr:rowOff>
    </xdr:to>
    <xdr:sp macro="" textlink="">
      <xdr:nvSpPr>
        <xdr:cNvPr id="1098" name="TextBox 1097">
          <a:extLst>
            <a:ext uri="{FF2B5EF4-FFF2-40B4-BE49-F238E27FC236}">
              <a16:creationId xmlns:a16="http://schemas.microsoft.com/office/drawing/2014/main" id="{9F77E930-E174-8249-4F3D-DA1F505EC0C0}"/>
            </a:ext>
          </a:extLst>
        </xdr:cNvPr>
        <xdr:cNvSpPr txBox="1"/>
      </xdr:nvSpPr>
      <xdr:spPr>
        <a:xfrm>
          <a:off x="6682273" y="7295034"/>
          <a:ext cx="673144" cy="344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Quater</a:t>
          </a:r>
          <a:r>
            <a:rPr lang="en-IN" sz="1100" b="1" baseline="0"/>
            <a:t> 1</a:t>
          </a:r>
          <a:endParaRPr lang="en-IN" sz="1100" b="1"/>
        </a:p>
      </xdr:txBody>
    </xdr:sp>
    <xdr:clientData/>
  </xdr:twoCellAnchor>
  <xdr:twoCellAnchor>
    <xdr:from>
      <xdr:col>7</xdr:col>
      <xdr:colOff>476224</xdr:colOff>
      <xdr:row>36</xdr:row>
      <xdr:rowOff>114830</xdr:rowOff>
    </xdr:from>
    <xdr:to>
      <xdr:col>8</xdr:col>
      <xdr:colOff>540826</xdr:colOff>
      <xdr:row>38</xdr:row>
      <xdr:rowOff>77970</xdr:rowOff>
    </xdr:to>
    <xdr:sp macro="" textlink="'Time Series Analysis'!AA5">
      <xdr:nvSpPr>
        <xdr:cNvPr id="1099" name="TextBox 1098">
          <a:extLst>
            <a:ext uri="{FF2B5EF4-FFF2-40B4-BE49-F238E27FC236}">
              <a16:creationId xmlns:a16="http://schemas.microsoft.com/office/drawing/2014/main" id="{B95BFEF3-9BAC-3E53-010C-29C4FEEC411F}"/>
            </a:ext>
          </a:extLst>
        </xdr:cNvPr>
        <xdr:cNvSpPr txBox="1"/>
      </xdr:nvSpPr>
      <xdr:spPr>
        <a:xfrm>
          <a:off x="4698974" y="6972830"/>
          <a:ext cx="667852" cy="344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E5C0A2-EA62-43F5-8021-BC0774C73951}" type="TxLink">
            <a:rPr lang="en-US" sz="1400" b="1" i="0" u="none" strike="noStrike">
              <a:solidFill>
                <a:schemeClr val="bg1"/>
              </a:solidFill>
              <a:latin typeface="Aptos Narrow"/>
            </a:rPr>
            <a:t>32M</a:t>
          </a:fld>
          <a:endParaRPr lang="en-IN" sz="1400" b="1">
            <a:solidFill>
              <a:schemeClr val="bg1"/>
            </a:solidFill>
          </a:endParaRPr>
        </a:p>
      </xdr:txBody>
    </xdr:sp>
    <xdr:clientData/>
  </xdr:twoCellAnchor>
  <xdr:twoCellAnchor>
    <xdr:from>
      <xdr:col>13</xdr:col>
      <xdr:colOff>14675</xdr:colOff>
      <xdr:row>36</xdr:row>
      <xdr:rowOff>152068</xdr:rowOff>
    </xdr:from>
    <xdr:to>
      <xdr:col>14</xdr:col>
      <xdr:colOff>84570</xdr:colOff>
      <xdr:row>38</xdr:row>
      <xdr:rowOff>115208</xdr:rowOff>
    </xdr:to>
    <xdr:sp macro="" textlink="'Time Series Analysis'!AA8">
      <xdr:nvSpPr>
        <xdr:cNvPr id="1102" name="TextBox 1101">
          <a:extLst>
            <a:ext uri="{FF2B5EF4-FFF2-40B4-BE49-F238E27FC236}">
              <a16:creationId xmlns:a16="http://schemas.microsoft.com/office/drawing/2014/main" id="{90424451-674D-DDC8-FAC5-B5CFE7C549B9}"/>
            </a:ext>
          </a:extLst>
        </xdr:cNvPr>
        <xdr:cNvSpPr txBox="1"/>
      </xdr:nvSpPr>
      <xdr:spPr>
        <a:xfrm>
          <a:off x="7856925" y="7010068"/>
          <a:ext cx="673145" cy="344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934646D-5891-4CFD-8B42-1607434547A9}" type="TxLink">
            <a:rPr lang="en-US" sz="1400" b="1" i="0" u="none" strike="noStrike">
              <a:solidFill>
                <a:srgbClr val="000000"/>
              </a:solidFill>
              <a:latin typeface="Aptos Narrow"/>
            </a:rPr>
            <a:t>31M</a:t>
          </a:fld>
          <a:endParaRPr lang="en-IN" sz="1400" b="1"/>
        </a:p>
      </xdr:txBody>
    </xdr:sp>
    <xdr:clientData/>
  </xdr:twoCellAnchor>
  <xdr:twoCellAnchor>
    <xdr:from>
      <xdr:col>7</xdr:col>
      <xdr:colOff>232485</xdr:colOff>
      <xdr:row>31</xdr:row>
      <xdr:rowOff>116831</xdr:rowOff>
    </xdr:from>
    <xdr:to>
      <xdr:col>11</xdr:col>
      <xdr:colOff>276677</xdr:colOff>
      <xdr:row>34</xdr:row>
      <xdr:rowOff>2266</xdr:rowOff>
    </xdr:to>
    <xdr:sp macro="" textlink="">
      <xdr:nvSpPr>
        <xdr:cNvPr id="1104" name="TextBox 1103">
          <a:extLst>
            <a:ext uri="{FF2B5EF4-FFF2-40B4-BE49-F238E27FC236}">
              <a16:creationId xmlns:a16="http://schemas.microsoft.com/office/drawing/2014/main" id="{0F7FA3CF-470F-C8F8-0D2A-8D4120F44CCE}"/>
            </a:ext>
          </a:extLst>
        </xdr:cNvPr>
        <xdr:cNvSpPr txBox="1"/>
      </xdr:nvSpPr>
      <xdr:spPr>
        <a:xfrm>
          <a:off x="4455235" y="6022331"/>
          <a:ext cx="2457192" cy="456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a:t>Quaterly</a:t>
          </a:r>
          <a:r>
            <a:rPr lang="en-IN" sz="1600" b="0" baseline="0"/>
            <a:t> view by  </a:t>
          </a:r>
          <a:r>
            <a:rPr lang="en-IN" sz="1600" b="1" baseline="0"/>
            <a:t>Profit</a:t>
          </a:r>
          <a:endParaRPr lang="en-IN" sz="1600" b="1"/>
        </a:p>
      </xdr:txBody>
    </xdr:sp>
    <xdr:clientData/>
  </xdr:twoCellAnchor>
  <xdr:twoCellAnchor>
    <xdr:from>
      <xdr:col>14</xdr:col>
      <xdr:colOff>334084</xdr:colOff>
      <xdr:row>30</xdr:row>
      <xdr:rowOff>133229</xdr:rowOff>
    </xdr:from>
    <xdr:to>
      <xdr:col>20</xdr:col>
      <xdr:colOff>133635</xdr:colOff>
      <xdr:row>42</xdr:row>
      <xdr:rowOff>16001</xdr:rowOff>
    </xdr:to>
    <xdr:sp macro="" textlink="">
      <xdr:nvSpPr>
        <xdr:cNvPr id="1108" name="Rectangle: Rounded Corners 1107">
          <a:extLst>
            <a:ext uri="{FF2B5EF4-FFF2-40B4-BE49-F238E27FC236}">
              <a16:creationId xmlns:a16="http://schemas.microsoft.com/office/drawing/2014/main" id="{BB151C9E-1E03-3700-76D4-FD95022C3F3B}"/>
            </a:ext>
          </a:extLst>
        </xdr:cNvPr>
        <xdr:cNvSpPr/>
      </xdr:nvSpPr>
      <xdr:spPr>
        <a:xfrm>
          <a:off x="8837562" y="5516925"/>
          <a:ext cx="3443899" cy="2036250"/>
        </a:xfrm>
        <a:prstGeom prst="roundRect">
          <a:avLst>
            <a:gd name="adj" fmla="val 912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14</xdr:col>
      <xdr:colOff>426210</xdr:colOff>
      <xdr:row>32</xdr:row>
      <xdr:rowOff>135999</xdr:rowOff>
    </xdr:from>
    <xdr:to>
      <xdr:col>19</xdr:col>
      <xdr:colOff>600177</xdr:colOff>
      <xdr:row>41</xdr:row>
      <xdr:rowOff>117271</xdr:rowOff>
    </xdr:to>
    <mc:AlternateContent xmlns:mc="http://schemas.openxmlformats.org/markup-compatibility/2006">
      <mc:Choice xmlns:a14="http://schemas.microsoft.com/office/drawing/2010/main" Requires="a14">
        <xdr:graphicFrame macro="">
          <xdr:nvGraphicFramePr>
            <xdr:cNvPr id="1109" name="Country">
              <a:extLst>
                <a:ext uri="{FF2B5EF4-FFF2-40B4-BE49-F238E27FC236}">
                  <a16:creationId xmlns:a16="http://schemas.microsoft.com/office/drawing/2014/main" id="{833D0925-0ADA-4EA0-8ACC-7059813C4BA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8998710" y="5941713"/>
              <a:ext cx="3235574" cy="16141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235141</xdr:colOff>
      <xdr:row>4</xdr:row>
      <xdr:rowOff>13805</xdr:rowOff>
    </xdr:from>
    <xdr:to>
      <xdr:col>15</xdr:col>
      <xdr:colOff>342769</xdr:colOff>
      <xdr:row>6</xdr:row>
      <xdr:rowOff>153720</xdr:rowOff>
    </xdr:to>
    <xdr:sp macro="" textlink="">
      <xdr:nvSpPr>
        <xdr:cNvPr id="1112" name="TextBox 1111">
          <a:extLst>
            <a:ext uri="{FF2B5EF4-FFF2-40B4-BE49-F238E27FC236}">
              <a16:creationId xmlns:a16="http://schemas.microsoft.com/office/drawing/2014/main" id="{6C90FF82-B09B-9E9F-5293-FD5AB5F9EEEC}"/>
            </a:ext>
          </a:extLst>
        </xdr:cNvPr>
        <xdr:cNvSpPr txBox="1"/>
      </xdr:nvSpPr>
      <xdr:spPr>
        <a:xfrm>
          <a:off x="842532" y="731631"/>
          <a:ext cx="8611107" cy="49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mj-lt"/>
              <a:cs typeface="Arial" panose="020B0604020202020204" pitchFamily="34" charset="0"/>
            </a:rPr>
            <a:t>ADVENTURE </a:t>
          </a:r>
          <a:r>
            <a:rPr lang="en-IN" sz="1800" b="1">
              <a:solidFill>
                <a:srgbClr val="75A3FF"/>
              </a:solidFill>
              <a:latin typeface="+mj-lt"/>
              <a:cs typeface="Arial" panose="020B0604020202020204" pitchFamily="34" charset="0"/>
            </a:rPr>
            <a:t>WORKS </a:t>
          </a:r>
          <a:r>
            <a:rPr lang="en-IN" sz="1800" b="0">
              <a:latin typeface="+mj-lt"/>
              <a:cs typeface="Arial" panose="020B0604020202020204" pitchFamily="34" charset="0"/>
            </a:rPr>
            <a:t>Sales</a:t>
          </a:r>
          <a:r>
            <a:rPr lang="en-IN" sz="1800" b="0" baseline="0">
              <a:latin typeface="+mj-lt"/>
              <a:cs typeface="Arial" panose="020B0604020202020204" pitchFamily="34" charset="0"/>
            </a:rPr>
            <a:t> Analysis</a:t>
          </a:r>
          <a:endParaRPr lang="en-IN" sz="1800" b="0">
            <a:latin typeface="+mj-lt"/>
            <a:cs typeface="Arial" panose="020B0604020202020204" pitchFamily="34" charset="0"/>
          </a:endParaRPr>
        </a:p>
      </xdr:txBody>
    </xdr:sp>
    <xdr:clientData/>
  </xdr:twoCellAnchor>
  <xdr:twoCellAnchor>
    <xdr:from>
      <xdr:col>14</xdr:col>
      <xdr:colOff>563791</xdr:colOff>
      <xdr:row>31</xdr:row>
      <xdr:rowOff>34005</xdr:rowOff>
    </xdr:from>
    <xdr:to>
      <xdr:col>17</xdr:col>
      <xdr:colOff>1</xdr:colOff>
      <xdr:row>32</xdr:row>
      <xdr:rowOff>151847</xdr:rowOff>
    </xdr:to>
    <xdr:sp macro="" textlink="">
      <xdr:nvSpPr>
        <xdr:cNvPr id="1113" name="TextBox 1112">
          <a:extLst>
            <a:ext uri="{FF2B5EF4-FFF2-40B4-BE49-F238E27FC236}">
              <a16:creationId xmlns:a16="http://schemas.microsoft.com/office/drawing/2014/main" id="{38FCD96A-F678-603B-A75D-FBA135D989F1}"/>
            </a:ext>
          </a:extLst>
        </xdr:cNvPr>
        <xdr:cNvSpPr txBox="1"/>
      </xdr:nvSpPr>
      <xdr:spPr>
        <a:xfrm>
          <a:off x="9067269" y="5597157"/>
          <a:ext cx="1258384" cy="297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mn-lt"/>
            </a:rPr>
            <a:t>Country</a:t>
          </a:r>
          <a:r>
            <a:rPr lang="en-IN" sz="1400" b="1" baseline="0">
              <a:latin typeface="+mn-lt"/>
            </a:rPr>
            <a:t> Filter</a:t>
          </a:r>
          <a:endParaRPr lang="en-IN" sz="1400" b="1">
            <a:latin typeface="+mn-lt"/>
          </a:endParaRPr>
        </a:p>
      </xdr:txBody>
    </xdr:sp>
    <xdr:clientData/>
  </xdr:twoCellAnchor>
  <xdr:twoCellAnchor>
    <xdr:from>
      <xdr:col>11</xdr:col>
      <xdr:colOff>66833</xdr:colOff>
      <xdr:row>19</xdr:row>
      <xdr:rowOff>20201</xdr:rowOff>
    </xdr:from>
    <xdr:to>
      <xdr:col>15</xdr:col>
      <xdr:colOff>111024</xdr:colOff>
      <xdr:row>21</xdr:row>
      <xdr:rowOff>85093</xdr:rowOff>
    </xdr:to>
    <xdr:sp macro="" textlink="">
      <xdr:nvSpPr>
        <xdr:cNvPr id="1114" name="TextBox 1113">
          <a:extLst>
            <a:ext uri="{FF2B5EF4-FFF2-40B4-BE49-F238E27FC236}">
              <a16:creationId xmlns:a16="http://schemas.microsoft.com/office/drawing/2014/main" id="{EBB0CA74-780E-2E11-9AA8-4D12E794F48F}"/>
            </a:ext>
          </a:extLst>
        </xdr:cNvPr>
        <xdr:cNvSpPr txBox="1"/>
      </xdr:nvSpPr>
      <xdr:spPr>
        <a:xfrm>
          <a:off x="6748137" y="3429875"/>
          <a:ext cx="2473757" cy="423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Month</a:t>
          </a:r>
          <a:r>
            <a:rPr lang="en-IN" sz="1400" b="1" baseline="0"/>
            <a:t> Filter</a:t>
          </a:r>
          <a:endParaRPr lang="en-IN" sz="1400" b="1"/>
        </a:p>
      </xdr:txBody>
    </xdr:sp>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ksha" refreshedDate="45997.706766203701" backgroundQuery="1" createdVersion="8" refreshedVersion="8" minRefreshableVersion="3" recordCount="0" supportSubquery="1" supportAdvancedDrill="1" xr:uid="{438D9D22-933D-4937-A28D-58F05D30A0D2}">
  <cacheSource type="external" connectionId="8"/>
  <cacheFields count="1">
    <cacheField name="[Measures].[#Transaction]" caption="#Transaction" numFmtId="0" hierarchy="42" level="32767"/>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 Number]" caption="Sum of Month Number" measure="1" displayFolder="" measureGroup="DimDate" count="0" hidden="1">
      <extLst>
        <ext xmlns:x15="http://schemas.microsoft.com/office/spreadsheetml/2010/11/main" uri="{B97F6D7D-B522-45F9-BDA1-12C45D357490}">
          <x15:cacheHierarchy aggregatedColumn="9"/>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ksha" refreshedDate="45997.75886574074" backgroundQuery="1" createdVersion="8" refreshedVersion="8" minRefreshableVersion="3" recordCount="0" supportSubquery="1" supportAdvancedDrill="1" xr:uid="{F887C150-DE84-43F6-9B57-BF67C11C78CC}">
  <cacheSource type="external" connectionId="8"/>
  <cacheFields count="5">
    <cacheField name="[Measures].[Sum of Total Profit]" caption="Sum of Total Profit" numFmtId="0" hierarchy="56" level="32767"/>
    <cacheField name="[Measures].[Sum of Total Revenue]" caption="Sum of Total Revenue" numFmtId="0" hierarchy="58"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Measures].[#Transaction]" caption="#Transaction" numFmtId="0" hierarchy="42" level="32767"/>
    <cacheField name="[DimGeography].[Country].[Country]" caption="Country" numFmtId="0" hierarchy="17"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oneField="1">
      <fieldsUsage count="1">
        <fieldUsage x="3"/>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 Number]" caption="Sum of Month Number" measure="1" displayFolder="" measureGroup="DimDate" count="0" hidden="1">
      <extLst>
        <ext xmlns:x15="http://schemas.microsoft.com/office/spreadsheetml/2010/11/main" uri="{B97F6D7D-B522-45F9-BDA1-12C45D357490}">
          <x15:cacheHierarchy aggregatedColumn="9"/>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ksha" refreshedDate="45997.758866203701" backgroundQuery="1" createdVersion="8" refreshedVersion="8" minRefreshableVersion="3" recordCount="0" supportSubquery="1" supportAdvancedDrill="1" xr:uid="{087BEA46-216D-488C-A606-0C47F980C208}">
  <cacheSource type="external" connectionId="8"/>
  <cacheFields count="5">
    <cacheField name="[Measures].[Sum of Total Profit]" caption="Sum of Total Profit" numFmtId="0" hierarchy="56" level="32767"/>
    <cacheField name="[Measures].[Sum of Total Revenue]" caption="Sum of Total Revenue" numFmtId="0" hierarchy="58"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Measures].[#Transaction]" caption="#Transaction" numFmtId="0" hierarchy="42" level="32767"/>
    <cacheField name="[DimGeography].[Country].[Country]" caption="Country" numFmtId="0" hierarchy="17"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oneField="1">
      <fieldsUsage count="1">
        <fieldUsage x="3"/>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 Number]" caption="Sum of Month Number" measure="1" displayFolder="" measureGroup="DimDate" count="0" hidden="1">
      <extLst>
        <ext xmlns:x15="http://schemas.microsoft.com/office/spreadsheetml/2010/11/main" uri="{B97F6D7D-B522-45F9-BDA1-12C45D357490}">
          <x15:cacheHierarchy aggregatedColumn="9"/>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ksha" refreshedDate="45997.758916435188" backgroundQuery="1" createdVersion="8" refreshedVersion="8" minRefreshableVersion="3" recordCount="0" supportSubquery="1" supportAdvancedDrill="1" xr:uid="{F460C301-F9E1-4231-B2A3-1157EA751807}">
  <cacheSource type="external" connectionId="8"/>
  <cacheFields count="8">
    <cacheField name="[Measures].[Sum of Total Profit]" caption="Sum of Total Profit" numFmtId="0" hierarchy="56" level="32767"/>
    <cacheField name="[Measures].[Sum of COGS]" caption="Sum of COGS" numFmtId="0" hierarchy="57" level="32767"/>
    <cacheField name="[Measures].[Sum of Total Revenue]" caption="Sum of Total Revenue" numFmtId="0" hierarchy="58" level="32767"/>
    <cacheField name="[Measures].[Sum of OrderQuantity]" caption="Sum of OrderQuantity" numFmtId="0" hierarchy="59" level="32767"/>
    <cacheField name="[Measures].[% Profit Margin]" caption="% Profit Margin" numFmtId="0" hierarchy="46"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Measures].[#Transaction]" caption="#Transaction" numFmtId="0" hierarchy="42" level="32767"/>
    <cacheField name="[DimDate].[Month Name].[Month Name]" caption="Month Name" numFmtId="0" hierarchy="10"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5"/>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7"/>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oneField="1">
      <fieldsUsage count="1">
        <fieldUsage x="6"/>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oneField="1">
      <fieldsUsage count="1">
        <fieldUsage x="4"/>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hidden="1">
      <fieldsUsage count="1">
        <fieldUsage x="3"/>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 Number]" caption="Sum of Month Number" measure="1" displayFolder="" measureGroup="DimDate" count="0" hidden="1">
      <extLst>
        <ext xmlns:x15="http://schemas.microsoft.com/office/spreadsheetml/2010/11/main" uri="{B97F6D7D-B522-45F9-BDA1-12C45D357490}">
          <x15:cacheHierarchy aggregatedColumn="9"/>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ksha" refreshedDate="45997.758992129631" backgroundQuery="1" createdVersion="8" refreshedVersion="8" minRefreshableVersion="3" recordCount="0" supportSubquery="1" supportAdvancedDrill="1" xr:uid="{492E5F6E-027B-47FC-8C1A-382E88D21223}">
  <cacheSource type="external" connectionId="8"/>
  <cacheFields count="10">
    <cacheField name="[Measures].[Sum of Total Profit]" caption="Sum of Total Profit" numFmtId="0" hierarchy="56" level="32767"/>
    <cacheField name="[Measures].[Sum of COGS]" caption="Sum of COGS" numFmtId="0" hierarchy="57" level="32767"/>
    <cacheField name="[Measures].[Sum of Total Revenue]" caption="Sum of Total Revenue" numFmtId="0" hierarchy="58" level="32767"/>
    <cacheField name="[Measures].[Sum of OrderQuantity]" caption="Sum of OrderQuantity" numFmtId="0" hierarchy="59" level="32767"/>
    <cacheField name="[Measures].[All Products]" caption="All Products" numFmtId="0" hierarchy="43" level="32767"/>
    <cacheField name="[Measures].[Sold Products]" caption="Sold Products" numFmtId="0" hierarchy="44" level="32767"/>
    <cacheField name="[Measures].[Unsold Products]" caption="Unsold Products" numFmtId="0" hierarchy="45" level="32767"/>
    <cacheField name="[Measures].[% Profit Margin]" caption="% Profit Margin" numFmtId="0" hierarchy="46" level="32767"/>
    <cacheField name="[DimDate].[Year].[Year]" caption="Year" numFmtId="0" hierarchy="8" level="1">
      <sharedItems containsSemiMixedTypes="0" containsNonDate="0" containsString="0"/>
    </cacheField>
    <cacheField name="[Measures].[#Transaction]" caption="#Transaction" numFmtId="0" hierarchy="42" level="32767"/>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8"/>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oneField="1">
      <fieldsUsage count="1">
        <fieldUsage x="9"/>
      </fieldsUsage>
    </cacheHierarchy>
    <cacheHierarchy uniqueName="[Measures].[All Products]" caption="All Products" measure="1" displayFolder="" measureGroup="All Measures" count="0" oneField="1">
      <fieldsUsage count="1">
        <fieldUsage x="4"/>
      </fieldsUsage>
    </cacheHierarchy>
    <cacheHierarchy uniqueName="[Measures].[Sold Products]" caption="Sold Products" measure="1" displayFolder="" measureGroup="All Measures" count="0" oneField="1">
      <fieldsUsage count="1">
        <fieldUsage x="5"/>
      </fieldsUsage>
    </cacheHierarchy>
    <cacheHierarchy uniqueName="[Measures].[Unsold Products]" caption="Unsold Products" measure="1" displayFolder="" measureGroup="All Measures" count="0" oneField="1">
      <fieldsUsage count="1">
        <fieldUsage x="6"/>
      </fieldsUsage>
    </cacheHierarchy>
    <cacheHierarchy uniqueName="[Measures].[% Profit Margin]" caption="% Profit Margin" measure="1" displayFolder="" measureGroup="All Measures" count="0" oneField="1">
      <fieldsUsage count="1">
        <fieldUsage x="7"/>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hidden="1">
      <fieldsUsage count="1">
        <fieldUsage x="3"/>
      </fieldsUsage>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 Number]" caption="Sum of Month Number" measure="1" displayFolder="" measureGroup="DimDate" count="0" hidden="1">
      <extLst>
        <ext xmlns:x15="http://schemas.microsoft.com/office/spreadsheetml/2010/11/main" uri="{B97F6D7D-B522-45F9-BDA1-12C45D357490}">
          <x15:cacheHierarchy aggregatedColumn="9"/>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ksha" refreshedDate="45997.758992361109" backgroundQuery="1" createdVersion="8" refreshedVersion="8" minRefreshableVersion="3" recordCount="0" supportSubquery="1" supportAdvancedDrill="1" xr:uid="{D787D212-8B8D-4F1E-92B7-72C073A40C7A}">
  <cacheSource type="external" connectionId="8"/>
  <cacheFields count="1">
    <cacheField name="[DimDate].[Year].[Year]" caption="Year" numFmtId="0" hierarchy="8" level="1">
      <sharedItems containsSemiMixedTypes="0" containsString="0" containsNumber="1" containsInteger="1" minValue="2005" maxValue="2010" count="6">
        <n v="2005"/>
        <n v="2006"/>
        <n v="2007"/>
        <n v="2008"/>
        <n v="2009"/>
        <n v="2010"/>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 index="4" name="[DimDate].[Year].&amp;[2009]"/>
            <x15:cachedUniqueName index="5" name="[DimDate].[Year].&amp;[2010]"/>
          </x15:cachedUniqueNames>
        </ext>
      </extLst>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 Number]" caption="Sum of Month Number" measure="1" displayFolder="" measureGroup="DimDate" count="0" hidden="1">
      <extLst>
        <ext xmlns:x15="http://schemas.microsoft.com/office/spreadsheetml/2010/11/main" uri="{B97F6D7D-B522-45F9-BDA1-12C45D357490}">
          <x15:cacheHierarchy aggregatedColumn="9"/>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ksha" refreshedDate="45997.75899282407" backgroundQuery="1" createdVersion="8" refreshedVersion="8" minRefreshableVersion="3" recordCount="0" supportSubquery="1" supportAdvancedDrill="1" xr:uid="{2D0F35D4-8299-494E-8554-537A8CCF916F}">
  <cacheSource type="external" connectionId="8"/>
  <cacheFields count="3">
    <cacheField name="[Measures].[Sum of Total Profit]" caption="Sum of Total Profit" numFmtId="0" hierarchy="56" level="32767"/>
    <cacheField name="[DimDate].[Year].[Year]" caption="Year" numFmtId="0" hierarchy="8" level="1">
      <sharedItems containsSemiMixedTypes="0" containsNonDate="0" containsString="0"/>
    </cacheField>
    <cacheField name="[DimDate].[Month Name].[Month Name]" caption="Month Name" numFmtId="0" hierarchy="10" level="1">
      <sharedItems count="12">
        <s v="Jan"/>
        <s v="Feb"/>
        <s v="Mar"/>
        <s v="Apr"/>
        <s v="May"/>
        <s v="Jun"/>
        <s v="Jul"/>
        <s v="Aug"/>
        <s v="Sep"/>
        <s v="Oct"/>
        <s v="Nov"/>
        <s v="Dec"/>
      </sharedItems>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 Number]" caption="Sum of Month Number" measure="1" displayFolder="" measureGroup="DimDate" count="0" hidden="1">
      <extLst>
        <ext xmlns:x15="http://schemas.microsoft.com/office/spreadsheetml/2010/11/main" uri="{B97F6D7D-B522-45F9-BDA1-12C45D357490}">
          <x15:cacheHierarchy aggregatedColumn="9"/>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ksha" refreshedDate="45997.758993402778" backgroundQuery="1" createdVersion="8" refreshedVersion="8" minRefreshableVersion="3" recordCount="0" supportSubquery="1" supportAdvancedDrill="1" xr:uid="{841C6D9F-F146-42AD-AAFB-7969EE2E4DDB}">
  <cacheSource type="external" connectionId="8"/>
  <cacheFields count="3">
    <cacheField name="[Measures].[Sum of Total Profit]" caption="Sum of Total Profit" numFmtId="0" hierarchy="56" level="32767"/>
    <cacheField name="[DimDate].[Year].[Year]" caption="Year" numFmtId="0" hierarchy="8" level="1">
      <sharedItems containsSemiMixedTypes="0" containsNonDate="0" containsString="0"/>
    </cacheField>
    <cacheField name="[DimDate].[Day Name].[Day Name]" caption="Day Name" numFmtId="0" hierarchy="11" level="1">
      <sharedItems count="7">
        <s v="Sun"/>
        <s v="Mon"/>
        <s v="Tue"/>
        <s v="Wed"/>
        <s v="Thu"/>
        <s v="Fri"/>
        <s v="Sat"/>
      </sharedItems>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 Number]" caption="Sum of Month Number" measure="1" displayFolder="" measureGroup="DimDate" count="0" hidden="1">
      <extLst>
        <ext xmlns:x15="http://schemas.microsoft.com/office/spreadsheetml/2010/11/main" uri="{B97F6D7D-B522-45F9-BDA1-12C45D357490}">
          <x15:cacheHierarchy aggregatedColumn="9"/>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ksha" refreshedDate="45997.758993750002" backgroundQuery="1" createdVersion="8" refreshedVersion="8" minRefreshableVersion="3" recordCount="0" supportSubquery="1" supportAdvancedDrill="1" xr:uid="{EA9BF567-5E92-4294-89E8-CD9A1C4F93AC}">
  <cacheSource type="external" connectionId="8"/>
  <cacheFields count="3">
    <cacheField name="[Measures].[Sum of Total Profit]" caption="Sum of Total Profit" numFmtId="0" hierarchy="56" level="32767"/>
    <cacheField name="[DimDate].[Year].[Year]" caption="Year" numFmtId="0" hierarchy="8" level="1">
      <sharedItems containsSemiMixedTypes="0" containsNonDate="0" containsString="0"/>
    </cacheField>
    <cacheField name="[DimDate].[WeekTypes].[WeekTypes]" caption="WeekTypes" numFmtId="0" hierarchy="12" level="1">
      <sharedItems count="2">
        <s v="Weekday"/>
        <s v="Weekend"/>
      </sharedItems>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cacheHierarchy uniqueName="[DimDate].[WeekTypes]" caption="WeekTypes" attribute="1" defaultMemberUniqueName="[DimDate].[WeekTypes].[All]" allUniqueName="[DimDate].[WeekTypes].[All]" dimensionUniqueName="[DimDate]" displayFolder="" count="2" memberValueDatatype="130" unbalanced="0">
      <fieldsUsage count="2">
        <fieldUsage x="-1"/>
        <fieldUsage x="2"/>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 Number]" caption="Sum of Month Number" measure="1" displayFolder="" measureGroup="DimDate" count="0" hidden="1">
      <extLst>
        <ext xmlns:x15="http://schemas.microsoft.com/office/spreadsheetml/2010/11/main" uri="{B97F6D7D-B522-45F9-BDA1-12C45D357490}">
          <x15:cacheHierarchy aggregatedColumn="9"/>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ksha" refreshedDate="45997.758994097225" backgroundQuery="1" createdVersion="8" refreshedVersion="8" minRefreshableVersion="3" recordCount="0" supportSubquery="1" supportAdvancedDrill="1" xr:uid="{91FD46DC-7058-4762-B115-D25ADE106C18}">
  <cacheSource type="external" connectionId="8"/>
  <cacheFields count="4">
    <cacheField name="[Measures].[Sum of Total Profit]" caption="Sum of Total Profit" numFmtId="0" hierarchy="56" level="32767"/>
    <cacheField name="[DimDate].[Year].[Year]" caption="Year" numFmtId="0" hierarchy="8" level="1">
      <sharedItems containsSemiMixedTypes="0" containsNonDate="0" containsString="0"/>
    </cacheField>
    <cacheField name="[DimDate].[Quarter].[Quarter]" caption="Quarter" numFmtId="0" hierarchy="13" level="1">
      <sharedItems count="4">
        <s v="Qtr-1"/>
        <s v="Qtr-2"/>
        <s v="Qtr-3"/>
        <s v="Qtr-4"/>
      </sharedItems>
    </cacheField>
    <cacheField name="Unsupported0" numFmtId="0" hierarchy="62" level="32767">
      <extLst>
        <ext xmlns:x14="http://schemas.microsoft.com/office/spreadsheetml/2009/9/main" uri="{63CAB8AC-B538-458d-9737-405883B0398D}">
          <x14:cacheField ignore="1"/>
        </ext>
      </extLst>
    </cacheField>
  </cacheFields>
  <cacheHierarchies count="63">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DimCustomer].[CustomerKey]" caption="CustomerKey" attribute="1" defaultMemberUniqueName="[DimCustomer].[CustomerKey].[All]" allUniqueName="[DimCustomer].[CustomerKey].[All]" dimensionUniqueName="[DimCustomer]" displayFolder="" count="2" memberValueDatatype="20" unbalanced="0"/>
    <cacheHierarchy uniqueName="[DimCustomer].[GeographyKey]" caption="GeographyKey" attribute="1" defaultMemberUniqueName="[DimCustomer].[GeographyKey].[All]" allUniqueName="[DimCustomer].[GeographyKey].[All]" dimensionUniqueName="[DimCustomer]" displayFolder="" count="2"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2"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cacheHierarchy uniqueName="[DimCustomer].[BirthDate]" caption="BirthDate" attribute="1" time="1" defaultMemberUniqueName="[DimCustomer].[BirthDate].[All]" allUniqueName="[DimCustomer].[BirthDate].[All]" dimensionUniqueName="[DimCustomer]" displayFolder="" count="2"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2"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2" memberValueDatatype="130" unbalanced="0"/>
    <cacheHierarchy uniqueName="[DimDate].[WeekTypes]" caption="WeekTypes" attribute="1" defaultMemberUniqueName="[DimDate].[WeekTypes].[All]" allUniqueName="[DimDate].[WeekTypes].[All]" dimensionUniqueName="[DimDate]" displayFolder="" count="2"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2"/>
      </fieldsUsage>
    </cacheHierarchy>
    <cacheHierarchy uniqueName="[DimDate].[Week Number]" caption="Week Number" attribute="1" defaultMemberUniqueName="[DimDate].[Week Number].[All]" allUniqueName="[DimDate].[Week Number].[All]" dimensionUniqueName="[DimDate]" displayFolder="" count="2" memberValueDatatype="20" unbalanced="0"/>
    <cacheHierarchy uniqueName="[DimGeography].[GeographyKey]" caption="GeographyKey" attribute="1" defaultMemberUniqueName="[DimGeography].[GeographyKey].[All]" allUniqueName="[DimGeography].[GeographyKey].[All]" dimensionUniqueName="[DimGeography]" displayFolder="" count="2" memberValueDatatype="20" unbalanced="0"/>
    <cacheHierarchy uniqueName="[DimGeography].[City]" caption="City" attribute="1" defaultMemberUniqueName="[DimGeography].[City].[All]" allUniqueName="[DimGeography].[City].[All]" dimensionUniqueName="[DimGeography]" displayFolder="" count="2"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2" memberValueDatatype="20" unbalanced="0"/>
    <cacheHierarchy uniqueName="[DimProduct].[ProductKey]" caption="ProductKey" attribute="1" defaultMemberUniqueName="[DimProduct].[ProductKey].[All]" allUniqueName="[DimProduct].[ProductKey].[All]" dimensionUniqueName="[DimProduct]" displayFolder="" count="2"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cacheHierarchy uniqueName="[DimProduct].[Color]" caption="Color" attribute="1" defaultMemberUniqueName="[DimProduct].[Color].[All]" allUniqueName="[DimProduct].[Color].[All]" dimensionUniqueName="[DimProduct]" displayFolder="" count="2"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2"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2"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2"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2" memberValueDatatype="130" unbalanced="0"/>
    <cacheHierarchy uniqueName="[FactInternetSales].[ProductKey]" caption="ProductKey" attribute="1" defaultMemberUniqueName="[FactInternetSales].[ProductKey].[All]" allUniqueName="[FactInternetSales].[ProductKey].[All]" dimensionUniqueName="[FactInternetSales]" displayFolder="" count="2" memberValueDatatype="20" unbalanced="0"/>
    <cacheHierarchy uniqueName="[FactInternetSales].[OrderDateKey]" caption="OrderDateKey" attribute="1" defaultMemberUniqueName="[FactInternetSales].[OrderDateKey].[All]" allUniqueName="[FactInternetSales].[OrderDateKey].[All]" dimensionUniqueName="[FactInternetSales]" displayFolder="" count="2" memberValueDatatype="20" unbalanced="0"/>
    <cacheHierarchy uniqueName="[FactInternetSales].[DueDateKey]" caption="DueDateKey" attribute="1" defaultMemberUniqueName="[FactInternetSales].[DueDateKey].[All]" allUniqueName="[FactInternetSales].[DueDateKey].[All]" dimensionUniqueName="[FactInternetSales]" displayFolder="" count="2" memberValueDatatype="20" unbalanced="0"/>
    <cacheHierarchy uniqueName="[FactInternetSales].[ShipDateKey]" caption="ShipDateKey" attribute="1" defaultMemberUniqueName="[FactInternetSales].[ShipDateKey].[All]" allUniqueName="[FactInternetSales].[ShipDateKey].[All]" dimensionUniqueName="[FactInternetSales]" displayFolder="" count="2" memberValueDatatype="20" unbalanced="0"/>
    <cacheHierarchy uniqueName="[FactInternetSales].[CustomerKey]" caption="CustomerKey" attribute="1" defaultMemberUniqueName="[FactInternetSales].[CustomerKey].[All]" allUniqueName="[FactInternetSales].[CustomerKey].[All]" dimensionUniqueName="[FactInternetSales]" displayFolder="" count="2" memberValueDatatype="20" unbalanced="0"/>
    <cacheHierarchy uniqueName="[FactInternetSales].[PromotionKey]" caption="PromotionKey" attribute="1" defaultMemberUniqueName="[FactInternetSales].[PromotionKey].[All]" allUniqueName="[FactInternetSales].[PromotionKey].[All]" dimensionUniqueName="[FactInternetSales]" displayFolder="" count="2" memberValueDatatype="20" unbalanced="0"/>
    <cacheHierarchy uniqueName="[FactInternetSales].[CurrencyKey]" caption="CurrencyKey" attribute="1" defaultMemberUniqueName="[FactInternetSales].[CurrencyKey].[All]" allUniqueName="[FactInternetSales].[CurrencyKey].[All]" dimensionUniqueName="[FactInternetSales]" displayFolder="" count="2"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2"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2" memberValueDatatype="20" unbalanced="0"/>
    <cacheHierarchy uniqueName="[FactInternetSales].[UnitPrice]" caption="UnitPrice" attribute="1" defaultMemberUniqueName="[FactInternetSales].[UnitPrice].[All]" allUniqueName="[FactInternetSales].[UnitPrice].[All]" dimensionUniqueName="[FactInternetSales]" displayFolder="" count="2" memberValueDatatype="5" unbalanced="0"/>
    <cacheHierarchy uniqueName="[FactInternetSales].[Cost]" caption="Cost" attribute="1" defaultMemberUniqueName="[FactInternetSales].[Cost].[All]" allUniqueName="[FactInternetSales].[Cost].[All]" dimensionUniqueName="[FactInternetSales]" displayFolder="" count="2" memberValueDatatype="5" unbalanced="0"/>
    <cacheHierarchy uniqueName="[FactInternetSales].[OrderDate]" caption="OrderDate" attribute="1" time="1" defaultMemberUniqueName="[FactInternetSales].[OrderDate].[All]" allUniqueName="[FactInternetSales].[OrderDate].[All]" dimensionUniqueName="[FactInternetSales]" displayFolder="" count="2"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2" memberValueDatatype="5" unbalanced="0"/>
    <cacheHierarchy uniqueName="[FactInternetSales].[COGS]" caption="COGS" attribute="1" defaultMemberUniqueName="[FactInternetSales].[COGS].[All]" allUniqueName="[FactInternetSales].[COGS].[All]" dimensionUniqueName="[FactInternetSales]" displayFolder="" count="2" memberValueDatatype="5" unbalanced="0"/>
    <cacheHierarchy uniqueName="[FactInternetSales].[Total Profit]" caption="Total Profit" attribute="1" defaultMemberUniqueName="[FactInternetSales].[Total Profit].[All]" allUniqueName="[FactInternetSales].[Total Profit].[All]" dimensionUniqueName="[FactInternetSales]" displayFolder="" count="2"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 Number]" caption="Sum of Month Number" measure="1" displayFolder="" measureGroup="DimDate" count="0" hidden="1">
      <extLst>
        <ext xmlns:x15="http://schemas.microsoft.com/office/spreadsheetml/2010/11/main" uri="{B97F6D7D-B522-45F9-BDA1-12C45D357490}">
          <x15:cacheHierarchy aggregatedColumn="9"/>
        </ext>
      </extLst>
    </cacheHierarchy>
    <cacheHierarchy uniqueName="Unsupported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ksha" refreshedDate="45997.706758796296" backgroundQuery="1" createdVersion="3" refreshedVersion="8" minRefreshableVersion="3" recordCount="0" supportSubquery="1" supportAdvancedDrill="1" xr:uid="{54E23D50-EDC1-4882-A6A8-99CB754D411E}">
  <cacheSource type="external" connectionId="8">
    <extLst>
      <ext xmlns:x14="http://schemas.microsoft.com/office/spreadsheetml/2009/9/main" uri="{F057638F-6D5F-4e77-A914-E7F072B9BCA8}">
        <x14:sourceConnection name="ThisWorkbookDataModel"/>
      </ext>
    </extLst>
  </cacheSource>
  <cacheFields count="0"/>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 Number]" caption="Sum of Month Number" measure="1" displayFolder="" measureGroup="DimDate"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1799395415"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ksha" refreshedDate="45997.706760763889" backgroundQuery="1" createdVersion="3" refreshedVersion="8" minRefreshableVersion="3" recordCount="0" supportSubquery="1" supportAdvancedDrill="1" xr:uid="{E089FC2A-976E-4412-B5F9-5EAAAF3E25A9}">
  <cacheSource type="external" connectionId="8">
    <extLst>
      <ext xmlns:x14="http://schemas.microsoft.com/office/spreadsheetml/2009/9/main" uri="{F057638F-6D5F-4e77-A914-E7F072B9BCA8}">
        <x14:sourceConnection name="ThisWorkbookDataModel"/>
      </ext>
    </extLst>
  </cacheSource>
  <cacheFields count="0"/>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 Number]" caption="Sum of Month Number" measure="1" displayFolder="" measureGroup="DimDate"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335282505"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iksha" refreshedDate="45997.746320254628" backgroundQuery="1" createdVersion="3" refreshedVersion="8" minRefreshableVersion="3" recordCount="0" supportSubquery="1" supportAdvancedDrill="1" xr:uid="{695DF9B8-AD73-4697-974F-2A5D07CEB173}">
  <cacheSource type="external" connectionId="8">
    <extLst>
      <ext xmlns:x14="http://schemas.microsoft.com/office/spreadsheetml/2009/9/main" uri="{F057638F-6D5F-4e77-A914-E7F072B9BCA8}">
        <x14:sourceConnection name="ThisWorkbookDataModel"/>
      </ext>
    </extLst>
  </cacheSource>
  <cacheFields count="0"/>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0"/>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5"/>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Month Number]" caption="Sum of Month Number" measure="1" displayFolder="" measureGroup="DimDate"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49847759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559EC4-9309-4023-BC81-18960D905EFA}" name="PivotTable10" cacheId="1285" applyNumberFormats="0" applyBorderFormats="0" applyFontFormats="0" applyPatternFormats="0" applyAlignmentFormats="0" applyWidthHeightFormats="1" dataCaption="Values" tag="42e25719-63f0-4e8d-8625-484c8c234d8e" updatedVersion="8" minRefreshableVersion="3" useAutoFormatting="1" subtotalHiddenItems="1" rowGrandTotals="0" colGrandTotals="0" itemPrintTitles="1" createdVersion="8" indent="0" compact="0" compactData="0" multipleFieldFilters="0">
  <location ref="U19:U25" firstHeaderRow="1" firstDataRow="1" firstDataCol="1"/>
  <pivotFields count="1">
    <pivotField axis="axisRow" compact="0" allDrilled="1" outline="0" subtotalTop="0" showAll="0" defaultSubtotal="0" defaultAttributeDrillState="1">
      <items count="6">
        <item x="1"/>
        <item x="0"/>
        <item x="2"/>
        <item x="3"/>
        <item x="4"/>
        <item x="5"/>
      </items>
    </pivotField>
  </pivotFields>
  <rowFields count="1">
    <field x="0"/>
  </rowFields>
  <rowItems count="6">
    <i>
      <x/>
    </i>
    <i>
      <x v="1"/>
    </i>
    <i>
      <x v="2"/>
    </i>
    <i>
      <x v="3"/>
    </i>
    <i>
      <x v="4"/>
    </i>
    <i>
      <x v="5"/>
    </i>
  </rowItems>
  <formats count="4">
    <format dxfId="473">
      <pivotArea type="all" dataOnly="0" outline="0" fieldPosition="0"/>
    </format>
    <format dxfId="474">
      <pivotArea outline="0" collapsedLevelsAreSubtotals="1" fieldPosition="0"/>
    </format>
    <format dxfId="475">
      <pivotArea field="0" type="button" dataOnly="0" labelOnly="1" outline="0" axis="axisRow" fieldPosition="0"/>
    </format>
    <format dxfId="476">
      <pivotArea dataOnly="0" labelOnly="1" outline="0" fieldPosition="0">
        <references count="1">
          <reference field="0" count="0"/>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Profit"/>
    <pivotHierarchy dragToData="1" caption=" COGS"/>
    <pivotHierarchy dragToData="1" caption="  Revenue"/>
    <pivotHierarchy dragToData="1" caption=" OrderQuantity"/>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32CD24-7C16-4D93-B434-401E957DD555}" name="PivotTable13" cacheId="1261" applyNumberFormats="0" applyBorderFormats="0" applyFontFormats="0" applyPatternFormats="0" applyAlignmentFormats="0" applyWidthHeightFormats="1" dataCaption="Values" tag="d3a0aaa2-aaf9-47e0-9c72-579c44df0a08" updatedVersion="8" minRefreshableVersion="3" useAutoFormatting="1" subtotalHiddenItems="1" rowGrandTotals="0" colGrandTotals="0" itemPrintTitles="1" createdVersion="8" indent="0" compact="0" compactData="0" multipleFieldFilters="0">
  <location ref="M18:S22" firstHeaderRow="0" firstDataRow="1" firstDataCol="1"/>
  <pivotFields count="8">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 compact="0" allDrilled="1" outline="0" subtotalTop="0" showAll="0" dataSourceSort="1" defaultSubtotal="0" defaultAttributeDrillState="1"/>
  </pivotFields>
  <rowFields count="1">
    <field x="5"/>
  </rowFields>
  <rowItems count="4">
    <i>
      <x/>
    </i>
    <i>
      <x v="1"/>
    </i>
    <i>
      <x v="2"/>
    </i>
    <i>
      <x v="3"/>
    </i>
  </rowItems>
  <colFields count="1">
    <field x="-2"/>
  </colFields>
  <colItems count="6">
    <i>
      <x/>
    </i>
    <i i="1">
      <x v="1"/>
    </i>
    <i i="2">
      <x v="2"/>
    </i>
    <i i="3">
      <x v="3"/>
    </i>
    <i i="4">
      <x v="4"/>
    </i>
    <i i="5">
      <x v="5"/>
    </i>
  </colItems>
  <dataFields count="6">
    <dataField name=" of  Profit" fld="0" baseField="0" baseItem="0" numFmtId="166"/>
    <dataField name=" of COGS" fld="1" baseField="0" baseItem="0" numFmtId="166"/>
    <dataField fld="4" subtotal="count" baseField="0" baseItem="0"/>
    <dataField name=" of  Revenue" fld="2" baseField="0" baseItem="0" numFmtId="166"/>
    <dataField name=" of OrderQuantity" fld="3" baseField="0" baseItem="0" numFmtId="165"/>
    <dataField fld="6" subtotal="count" baseField="0" baseItem="0"/>
  </dataFields>
  <formats count="4">
    <format dxfId="459">
      <pivotArea outline="0" collapsedLevelsAreSubtotals="1" fieldPosition="0">
        <references count="1">
          <reference field="4294967294" count="1" selected="0">
            <x v="4"/>
          </reference>
        </references>
      </pivotArea>
    </format>
    <format dxfId="460">
      <pivotArea outline="0" collapsedLevelsAreSubtotals="1" fieldPosition="0">
        <references count="1">
          <reference field="4294967294" count="1" selected="0">
            <x v="0"/>
          </reference>
        </references>
      </pivotArea>
    </format>
    <format dxfId="461">
      <pivotArea outline="0" collapsedLevelsAreSubtotals="1" fieldPosition="0">
        <references count="1">
          <reference field="4294967294" count="1" selected="0">
            <x v="1"/>
          </reference>
        </references>
      </pivotArea>
    </format>
    <format dxfId="462">
      <pivotArea outline="0" collapsedLevelsAreSubtotals="1" fieldPosition="0">
        <references count="1">
          <reference field="4294967294" count="1" selected="0">
            <x v="3"/>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of  Profit"/>
    <pivotHierarchy dragToData="1" caption=" of COGS"/>
    <pivotHierarchy dragToData="1" caption=" of  Revenue"/>
    <pivotHierarchy dragToData="1" caption=" of OrderQuantity"/>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84ABE3-5D51-4962-A6EC-6C5BED3C9A9B}" name="PivotTable8" cacheId="1255" applyNumberFormats="0" applyBorderFormats="0" applyFontFormats="0" applyPatternFormats="0" applyAlignmentFormats="0" applyWidthHeightFormats="1" dataCaption="Values" tag="017e12ea-2b4b-416f-a071-e0e05ef054fe" updatedVersion="8" minRefreshableVersion="3" useAutoFormatting="1" subtotalHiddenItems="1" rowGrandTotals="0" colGrandTotals="0" itemPrintTitles="1" createdVersion="8" indent="0" compact="0" compactData="0" multipleFieldFilters="0">
  <location ref="N4:Q8" firstHeaderRow="0" firstDataRow="1" firstDataCol="1"/>
  <pivotFields count="5">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 compact="0" allDrilled="1" outline="0" subtotalTop="0" showAll="0" dataSourceSort="1" defaultSubtotal="0" defaultAttributeDrillState="1"/>
  </pivotFields>
  <rowFields count="1">
    <field x="2"/>
  </rowFields>
  <rowItems count="4">
    <i>
      <x/>
    </i>
    <i>
      <x v="1"/>
    </i>
    <i>
      <x v="2"/>
    </i>
    <i>
      <x v="3"/>
    </i>
  </rowItems>
  <colFields count="1">
    <field x="-2"/>
  </colFields>
  <colItems count="3">
    <i>
      <x/>
    </i>
    <i i="1">
      <x v="1"/>
    </i>
    <i i="2">
      <x v="2"/>
    </i>
  </colItems>
  <dataFields count="3">
    <dataField name="  Revenue" fld="1" baseField="0" baseItem="0" numFmtId="166"/>
    <dataField name="  Profit" fld="0" baseField="0" baseItem="0" numFmtId="166"/>
    <dataField fld="3" subtotal="count" baseField="0" baseItem="0"/>
  </dataFields>
  <formats count="7">
    <format dxfId="478">
      <pivotArea outline="0" collapsedLevelsAreSubtotals="1" fieldPosition="0">
        <references count="1">
          <reference field="4294967294" count="1" selected="0">
            <x v="1"/>
          </reference>
        </references>
      </pivotArea>
    </format>
    <format dxfId="479">
      <pivotArea outline="0" collapsedLevelsAreSubtotals="1" fieldPosition="0">
        <references count="1">
          <reference field="4294967294" count="1" selected="0">
            <x v="0"/>
          </reference>
        </references>
      </pivotArea>
    </format>
    <format dxfId="480">
      <pivotArea type="all" dataOnly="0" outline="0" fieldPosition="0"/>
    </format>
    <format dxfId="481">
      <pivotArea outline="0" collapsedLevelsAreSubtotals="1" fieldPosition="0"/>
    </format>
    <format dxfId="482">
      <pivotArea field="2" type="button" dataOnly="0" labelOnly="1" outline="0" axis="axisRow" fieldPosition="0"/>
    </format>
    <format dxfId="483">
      <pivotArea dataOnly="0" labelOnly="1" outline="0" fieldPosition="0">
        <references count="1">
          <reference field="2" count="0"/>
        </references>
      </pivotArea>
    </format>
    <format dxfId="484">
      <pivotArea dataOnly="0" labelOnly="1" outline="0" fieldPosition="0">
        <references count="1">
          <reference field="4294967294" count="3">
            <x v="0"/>
            <x v="1"/>
            <x v="2"/>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Profit"/>
    <pivotHierarchy dragToData="1" caption=" COGS"/>
    <pivotHierarchy dragToData="1" caption="  Revenue"/>
    <pivotHierarchy dragToData="1" caption=" OrderQuantity"/>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158469-5FB6-4227-895A-5E9B73410105}" name="PivotTable1" cacheId="1252" applyNumberFormats="0" applyBorderFormats="0" applyFontFormats="0" applyPatternFormats="0" applyAlignmentFormats="0" applyWidthHeightFormats="1" dataCaption="Values" tag="323104db-e6fe-41e9-947c-b97a9512cf8d" updatedVersion="8" minRefreshableVersion="3" useAutoFormatting="1" subtotalHiddenItems="1" rowGrandTotals="0" colGrandTotals="0" itemPrintTitles="1" createdVersion="8" indent="0" compact="0" compactData="0" multipleFieldFilters="0">
  <location ref="B9:E13" firstHeaderRow="0" firstDataRow="1" firstDataCol="1"/>
  <pivotFields count="5">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 compact="0" allDrilled="1" outline="0" subtotalTop="0" showAll="0" dataSourceSort="1" defaultSubtotal="0" defaultAttributeDrillState="1"/>
  </pivotFields>
  <rowFields count="1">
    <field x="2"/>
  </rowFields>
  <rowItems count="4">
    <i>
      <x/>
    </i>
    <i>
      <x v="1"/>
    </i>
    <i>
      <x v="2"/>
    </i>
    <i>
      <x v="3"/>
    </i>
  </rowItems>
  <colFields count="1">
    <field x="-2"/>
  </colFields>
  <colItems count="3">
    <i>
      <x/>
    </i>
    <i i="1">
      <x v="1"/>
    </i>
    <i i="2">
      <x v="2"/>
    </i>
  </colItems>
  <dataFields count="3">
    <dataField name="  Revenue" fld="1" baseField="0" baseItem="0" numFmtId="166"/>
    <dataField name="  Profit" fld="0" baseField="0" baseItem="0" numFmtId="166"/>
    <dataField fld="3" subtotal="count" baseField="0" baseItem="0"/>
  </dataFields>
  <formats count="7">
    <format dxfId="492">
      <pivotArea outline="0" collapsedLevelsAreSubtotals="1" fieldPosition="0">
        <references count="1">
          <reference field="4294967294" count="1" selected="0">
            <x v="1"/>
          </reference>
        </references>
      </pivotArea>
    </format>
    <format dxfId="493">
      <pivotArea outline="0" collapsedLevelsAreSubtotals="1" fieldPosition="0">
        <references count="1">
          <reference field="4294967294" count="1" selected="0">
            <x v="0"/>
          </reference>
        </references>
      </pivotArea>
    </format>
    <format dxfId="491">
      <pivotArea type="all" dataOnly="0" outline="0" fieldPosition="0"/>
    </format>
    <format dxfId="490">
      <pivotArea outline="0" collapsedLevelsAreSubtotals="1" fieldPosition="0"/>
    </format>
    <format dxfId="489">
      <pivotArea field="2" type="button" dataOnly="0" labelOnly="1" outline="0" axis="axisRow" fieldPosition="0"/>
    </format>
    <format dxfId="488">
      <pivotArea dataOnly="0" labelOnly="1" outline="0" fieldPosition="0">
        <references count="1">
          <reference field="2" count="0"/>
        </references>
      </pivotArea>
    </format>
    <format dxfId="487">
      <pivotArea dataOnly="0" labelOnly="1" outline="0" fieldPosition="0">
        <references count="1">
          <reference field="4294967294" count="3">
            <x v="0"/>
            <x v="1"/>
            <x v="2"/>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Profit"/>
    <pivotHierarchy dragToData="1" caption=" COGS"/>
    <pivotHierarchy dragToData="1" caption="  Revenue"/>
    <pivotHierarchy dragToData="1" caption=" OrderQuantity"/>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7EA6B5-66A1-43F1-9705-22F2BA95AD12}" name="PivotTable3" cacheId="1282" applyNumberFormats="0" applyBorderFormats="0" applyFontFormats="0" applyPatternFormats="0" applyAlignmentFormats="0" applyWidthHeightFormats="1" dataCaption="Values" tag="c948acd9-5184-4592-be13-ca8fff3bf8de" updatedVersion="8" minRefreshableVersion="3" useAutoFormatting="1" subtotalHiddenItems="1" itemPrintTitles="1" createdVersion="8" indent="0" outline="1" outlineData="1" multipleFieldFilters="0">
  <location ref="B2:J3"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Items count="1">
    <i/>
  </rowItems>
  <colFields count="1">
    <field x="-2"/>
  </colFields>
  <colItems count="9">
    <i>
      <x/>
    </i>
    <i i="1">
      <x v="1"/>
    </i>
    <i i="2">
      <x v="2"/>
    </i>
    <i i="3">
      <x v="3"/>
    </i>
    <i i="4">
      <x v="4"/>
    </i>
    <i i="5">
      <x v="5"/>
    </i>
    <i i="6">
      <x v="6"/>
    </i>
    <i i="7">
      <x v="7"/>
    </i>
    <i i="8">
      <x v="8"/>
    </i>
  </colItems>
  <dataFields count="9">
    <dataField name=" of  Profit" fld="0" baseField="0" baseItem="0" numFmtId="166"/>
    <dataField name=" of COGS" fld="1" baseField="0" baseItem="0" numFmtId="166"/>
    <dataField fld="7" subtotal="count" baseField="0" baseItem="0"/>
    <dataField name=" of  Revenue" fld="2" baseField="0" baseItem="0" numFmtId="166"/>
    <dataField name=" of OrderQuantity" fld="3" baseField="0" baseItem="0" numFmtId="165"/>
    <dataField fld="4" subtotal="count" baseField="0" baseItem="0"/>
    <dataField fld="5" subtotal="count" baseField="0" baseItem="0"/>
    <dataField fld="6" subtotal="count" baseField="0" baseItem="0"/>
    <dataField fld="9" subtotal="count" baseField="0" baseItem="0"/>
  </dataFields>
  <formats count="4">
    <format dxfId="469">
      <pivotArea outline="0" collapsedLevelsAreSubtotals="1" fieldPosition="0">
        <references count="1">
          <reference field="4294967294" count="1" selected="0">
            <x v="4"/>
          </reference>
        </references>
      </pivotArea>
    </format>
    <format dxfId="470">
      <pivotArea outline="0" collapsedLevelsAreSubtotals="1" fieldPosition="0">
        <references count="1">
          <reference field="4294967294" count="1" selected="0">
            <x v="0"/>
          </reference>
        </references>
      </pivotArea>
    </format>
    <format dxfId="471">
      <pivotArea outline="0" collapsedLevelsAreSubtotals="1" fieldPosition="0">
        <references count="1">
          <reference field="4294967294" count="1" selected="0">
            <x v="1"/>
          </reference>
        </references>
      </pivotArea>
    </format>
    <format dxfId="472">
      <pivotArea outline="0" collapsedLevelsAreSubtotals="1" fieldPosition="0">
        <references count="1">
          <reference field="4294967294" count="1" selected="0">
            <x v="3"/>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of  Profit"/>
    <pivotHierarchy dragToData="1" caption=" of COGS"/>
    <pivotHierarchy dragToData="1" caption=" of  Revenue"/>
    <pivotHierarchy dragToData="1" caption=" of OrderQuantity"/>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2DC3A6-1110-4F4C-BC29-88043B098902}" name="PivotTable2" cacheId="808" applyNumberFormats="0" applyBorderFormats="0" applyFontFormats="0" applyPatternFormats="0" applyAlignmentFormats="0" applyWidthHeightFormats="1" dataCaption="Values" tag="89bbcfce-23a4-4b5e-99ec-8d1e5e5647b4" updatedVersion="8" minRefreshableVersion="3" useAutoFormatting="1" subtotalHiddenItems="1" itemPrintTitles="1" createdVersion="8" indent="0" outline="1" outlineData="1" multipleFieldFilters="0">
  <location ref="A2:A3" firstHeaderRow="1" firstDataRow="1" firstDataCol="0"/>
  <pivotFields count="1">
    <pivotField dataField="1" subtotalTop="0" showAll="0" defaultSubtotal="0"/>
  </pivotFields>
  <rowItems count="1">
    <i/>
  </rowItems>
  <colItems count="1">
    <i/>
  </colItems>
  <dataFields count="1">
    <dataField fld="0" subtotal="count" baseField="0" baseItem="0" numFmtId="165"/>
  </dataFields>
  <formats count="1">
    <format dxfId="477">
      <pivotArea outline="0" collapsedLevelsAreSubtotals="1" fieldPosition="0"/>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1C8721-DD64-4C40-91CC-6BCFFEDDFAA8}" name="PivotTable17" cacheId="1297" applyNumberFormats="0" applyBorderFormats="0" applyFontFormats="0" applyPatternFormats="0" applyAlignmentFormats="0" applyWidthHeightFormats="1" dataCaption="Values" missingCaption="0" tag="cf086e88-8e29-4aaa-9476-5775a561d11b" updatedVersion="8" minRefreshableVersion="3" useAutoFormatting="1" subtotalHiddenItems="1" rowGrandTotals="0" colGrandTotals="0" itemPrintTitles="1" createdVersion="8" indent="0" showEmptyRow="1" showEmptyCol="1" compact="0" compactData="0" multipleFieldFilters="0" chartFormat="13">
  <location ref="Z4:AB8" firstHeaderRow="0"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4">
        <item x="0"/>
        <item x="1"/>
        <item x="2"/>
        <item x="3"/>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name=" of  Profit" fld="0" baseField="0" baseItem="0" numFmtId="169"/>
    <dataField name="Sum of Total Profit" fld="3" showDataAs="percentOfTotal" baseField="0" baseItem="0" numFmtId="9">
      <extLst>
        <ext xmlns:x14="http://schemas.microsoft.com/office/spreadsheetml/2009/9/main" uri="{E15A36E0-9728-4e99-A89B-3F7291B0FE68}">
          <x14:dataField sourceField="0" uniqueName="[__Xl2].[Measures].[Sum of Total Profit]"/>
        </ext>
      </extLst>
    </dataField>
  </dataFields>
  <formats count="4">
    <format dxfId="447">
      <pivotArea outline="0" collapsedLevelsAreSubtotals="1" fieldPosition="0">
        <references count="1">
          <reference field="4294967294" count="1" selected="0">
            <x v="0"/>
          </reference>
        </references>
      </pivotArea>
    </format>
    <format dxfId="448">
      <pivotArea outline="0" collapsedLevelsAreSubtotals="1" fieldPosition="0"/>
    </format>
    <format dxfId="449">
      <pivotArea outline="0" fieldPosition="0">
        <references count="1">
          <reference field="4294967294" count="1">
            <x v="1"/>
          </reference>
        </references>
      </pivotArea>
    </format>
    <format dxfId="450">
      <pivotArea outline="0" fieldPosition="0">
        <references count="1">
          <reference field="4294967294" count="1" selected="0">
            <x v="1"/>
          </reference>
        </references>
      </pivotArea>
    </format>
  </formats>
  <chartFormats count="2">
    <chartFormat chart="3" format="2"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of  Profit"/>
    <pivotHierarchy dragToData="1" caption=" of COGS"/>
    <pivotHierarchy dragToData="1" caption=" of  Revenue"/>
    <pivotHierarchy dragToData="1" caption=" of OrderQuantity"/>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E96BCA-CB2A-4394-A6EB-8FDBA73D04AA}" name="PivotTable16" cacheId="1294" applyNumberFormats="0" applyBorderFormats="0" applyFontFormats="0" applyPatternFormats="0" applyAlignmentFormats="0" applyWidthHeightFormats="1" dataCaption="Values" tag="9f85551a-132d-4c39-bbe5-6c85963813a7" updatedVersion="8" minRefreshableVersion="3" useAutoFormatting="1" subtotalHiddenItems="1" rowGrandTotals="0" colGrandTotals="0" itemPrintTitles="1" createdVersion="8" indent="0" compact="0" compactData="0" multipleFieldFilters="0" chartFormat="13">
  <location ref="U4:V6" firstHeaderRow="1" firstDataRow="1" firstDataCol="1"/>
  <pivotFields count="3">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2">
        <item x="0"/>
        <item x="1"/>
      </items>
    </pivotField>
  </pivotFields>
  <rowFields count="1">
    <field x="2"/>
  </rowFields>
  <rowItems count="2">
    <i>
      <x/>
    </i>
    <i>
      <x v="1"/>
    </i>
  </rowItems>
  <colItems count="1">
    <i/>
  </colItems>
  <dataFields count="1">
    <dataField name=" of  Profit" fld="0" baseField="0" baseItem="0" numFmtId="169"/>
  </dataFields>
  <formats count="2">
    <format dxfId="463">
      <pivotArea outline="0" collapsedLevelsAreSubtotals="1" fieldPosition="0">
        <references count="1">
          <reference field="4294967294" count="1" selected="0">
            <x v="0"/>
          </reference>
        </references>
      </pivotArea>
    </format>
    <format dxfId="464">
      <pivotArea outline="0" collapsedLevelsAreSubtotals="1" fieldPosition="0"/>
    </format>
  </formats>
  <chartFormats count="4">
    <chartFormat chart="3" format="2"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2" count="1" selected="0">
            <x v="0"/>
          </reference>
        </references>
      </pivotArea>
    </chartFormat>
    <chartFormat chart="11" format="7">
      <pivotArea type="data" outline="0" fieldPosition="0">
        <references count="2">
          <reference field="4294967294" count="1" selected="0">
            <x v="0"/>
          </reference>
          <reference field="2" count="1" selected="0">
            <x v="1"/>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of  Profit"/>
    <pivotHierarchy dragToData="1" caption=" of COGS"/>
    <pivotHierarchy dragToData="1" caption=" of  Revenue"/>
    <pivotHierarchy dragToData="1" caption=" of OrderQuantity"/>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43FACF0-3037-4582-9AB6-C193B4101CE0}" name="PivotTable15" cacheId="1291" applyNumberFormats="0" applyBorderFormats="0" applyFontFormats="0" applyPatternFormats="0" applyAlignmentFormats="0" applyWidthHeightFormats="1" dataCaption="Values" tag="58fe087b-ae11-4584-b1e6-a75cb0ed9b36" updatedVersion="8" minRefreshableVersion="3" useAutoFormatting="1" subtotalHiddenItems="1" rowGrandTotals="0" colGrandTotals="0" itemPrintTitles="1" createdVersion="8" indent="0" compact="0" compactData="0" multipleFieldFilters="0" chartFormat="4">
  <location ref="I3:J10" firstHeaderRow="1" firstDataRow="1" firstDataCol="1"/>
  <pivotFields count="3">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efaultSubtotal="0" defaultAttributeDrillState="1">
      <items count="7">
        <item x="0"/>
        <item x="1"/>
        <item x="4"/>
        <item x="2"/>
        <item x="3"/>
        <item x="5"/>
        <item x="6"/>
      </items>
    </pivotField>
  </pivotFields>
  <rowFields count="1">
    <field x="2"/>
  </rowFields>
  <rowItems count="7">
    <i>
      <x/>
    </i>
    <i>
      <x v="1"/>
    </i>
    <i>
      <x v="2"/>
    </i>
    <i>
      <x v="3"/>
    </i>
    <i>
      <x v="4"/>
    </i>
    <i>
      <x v="5"/>
    </i>
    <i>
      <x v="6"/>
    </i>
  </rowItems>
  <colItems count="1">
    <i/>
  </colItems>
  <dataFields count="1">
    <dataField name=" of  Profit" fld="0" baseField="0" baseItem="0" numFmtId="169"/>
  </dataFields>
  <formats count="2">
    <format dxfId="465">
      <pivotArea outline="0" collapsedLevelsAreSubtotals="1" fieldPosition="0">
        <references count="1">
          <reference field="4294967294" count="1" selected="0">
            <x v="0"/>
          </reference>
        </references>
      </pivotArea>
    </format>
    <format dxfId="466">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of  Profit"/>
    <pivotHierarchy dragToData="1" caption=" of COGS"/>
    <pivotHierarchy dragToData="1" caption=" of  Revenue"/>
    <pivotHierarchy dragToData="1" caption=" of OrderQuantity"/>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D6AFD43-988E-49C6-9909-4406BECD1D67}" name="PivotTable3" cacheId="1288" applyNumberFormats="0" applyBorderFormats="0" applyFontFormats="0" applyPatternFormats="0" applyAlignmentFormats="0" applyWidthHeightFormats="1" dataCaption="Values" tag="ae7290e1-b33e-44cf-a2a9-7781d666dbc6" updatedVersion="8" minRefreshableVersion="3" useAutoFormatting="1" subtotalHiddenItems="1" rowGrandTotals="0" colGrandTotals="0" itemPrintTitles="1" createdVersion="8" indent="0" compact="0" compactData="0" multipleFieldFilters="0" chartFormat="4">
  <location ref="B2:C14" firstHeaderRow="1" firstDataRow="1" firstDataCol="1"/>
  <pivotFields count="3">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12">
        <item x="0"/>
        <item x="1"/>
        <item x="2"/>
        <item x="3"/>
        <item x="4"/>
        <item x="5"/>
        <item x="6"/>
        <item x="7"/>
        <item x="8"/>
        <item x="9"/>
        <item x="10"/>
        <item x="11"/>
      </items>
    </pivotField>
  </pivotFields>
  <rowFields count="1">
    <field x="2"/>
  </rowFields>
  <rowItems count="12">
    <i>
      <x/>
    </i>
    <i>
      <x v="1"/>
    </i>
    <i>
      <x v="2"/>
    </i>
    <i>
      <x v="3"/>
    </i>
    <i>
      <x v="4"/>
    </i>
    <i>
      <x v="5"/>
    </i>
    <i>
      <x v="6"/>
    </i>
    <i>
      <x v="7"/>
    </i>
    <i>
      <x v="8"/>
    </i>
    <i>
      <x v="9"/>
    </i>
    <i>
      <x v="10"/>
    </i>
    <i>
      <x v="11"/>
    </i>
  </rowItems>
  <colItems count="1">
    <i/>
  </colItems>
  <dataFields count="1">
    <dataField name=" of  Profit" fld="0" baseField="0" baseItem="0" numFmtId="169"/>
  </dataFields>
  <formats count="2">
    <format dxfId="468">
      <pivotArea outline="0" collapsedLevelsAreSubtotals="1" fieldPosition="0">
        <references count="1">
          <reference field="4294967294" count="1" selected="0">
            <x v="0"/>
          </reference>
        </references>
      </pivotArea>
    </format>
    <format dxfId="467">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of  Profit"/>
    <pivotHierarchy dragToData="1" caption=" of COGS"/>
    <pivotHierarchy dragToData="1" caption=" of  Revenue"/>
    <pivotHierarchy dragToData="1" caption=" of OrderQuantity"/>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72D0DBC-7947-4643-9472-3F9F2379A026}" sourceName="[DimDate].[Year]">
  <pivotTables>
    <pivotTable tabId="3" name="PivotTable3"/>
    <pivotTable tabId="3" name="PivotTable10"/>
    <pivotTable tabId="4" name="PivotTable3"/>
    <pivotTable tabId="4" name="PivotTable15"/>
    <pivotTable tabId="4" name="PivotTable16"/>
    <pivotTable tabId="4" name="PivotTable17"/>
  </pivotTables>
  <data>
    <olap pivotCacheId="335282505">
      <levels count="2">
        <level uniqueName="[DimDate].[Year].[(All)]" sourceCaption="(All)" count="0"/>
        <level uniqueName="[DimDate].[Year].[Year]" sourceCaption="Year" count="6">
          <ranges>
            <range startItem="0">
              <i n="[DimDate].[Year].&amp;[2005]" c="2005"/>
              <i n="[DimDate].[Year].&amp;[2006]" c="2006"/>
              <i n="[DimDate].[Year].&amp;[2007]" c="2007"/>
              <i n="[DimDate].[Year].&amp;[2008]" c="2008"/>
              <i n="[DimDate].[Year].&amp;[2009]" c="2009"/>
              <i n="[DimDate].[Year].&amp;[2010]" c="2010"/>
            </range>
          </ranges>
        </level>
      </levels>
      <selections count="1">
        <selection n="[DimDat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C047CC75-2E0D-4862-8020-6B96251DCE99}" sourceName="[DimDate].[Month Name]">
  <pivotTables>
    <pivotTable tabId="3" name="PivotTable13"/>
  </pivotTables>
  <data>
    <olap pivotCacheId="1799395415">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963CAB2-8689-4BA7-BE60-CD6954FF0A83}" sourceName="[DimGeography].[Country]">
  <pivotTables>
    <pivotTable tabId="4" name="PivotTable17"/>
    <pivotTable tabId="4" name="PivotTable16"/>
    <pivotTable tabId="4" name="PivotTable3"/>
    <pivotTable tabId="4" name="PivotTable15"/>
    <pivotTable tabId="3" name="PivotTable3"/>
    <pivotTable tabId="3" name="PivotTable1"/>
    <pivotTable tabId="3" name="PivotTable8"/>
    <pivotTable tabId="3" name="PivotTable13"/>
  </pivotTables>
  <data>
    <olap pivotCacheId="498477592">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D4FDE53-F927-4E46-8A38-941A53771E97}" cache="Slicer_Year" caption="Year" columnCount="4" showCaption="0" level="1" style="SlicerStyleLight1 2" rowHeight="251883"/>
  <slicer name="Month Name" xr10:uid="{DDB8E9DF-248E-4B45-9A97-3FA5AEA46B57}" cache="Slicer_Month_Name" caption="Month Name" columnCount="3" showCaption="0" level="1" style="SlicerStyleLight1 2" rowHeight="324000"/>
  <slicer name="Country" xr10:uid="{AE44FB81-FA41-41E5-BD55-7E82A4B70E65}" cache="Slicer_Country" caption="Country" columnCount="2" showCaption="0" level="1" style="SlicerStyleLight1 2" rowHeight="396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0D8DE-3503-44A8-A64E-0B3959A424AD}">
  <dimension ref="A2:Z58"/>
  <sheetViews>
    <sheetView topLeftCell="P13" zoomScale="85" zoomScaleNormal="85" workbookViewId="0">
      <selection activeCell="Q19" sqref="Q19"/>
    </sheetView>
  </sheetViews>
  <sheetFormatPr defaultRowHeight="14.5" x14ac:dyDescent="0.35"/>
  <cols>
    <col min="1" max="1" width="11.7265625" bestFit="1" customWidth="1"/>
    <col min="2" max="3" width="9.36328125" bestFit="1" customWidth="1"/>
    <col min="4" max="4" width="13.36328125" bestFit="1" customWidth="1"/>
    <col min="5" max="5" width="11" bestFit="1" customWidth="1"/>
    <col min="6" max="6" width="15.36328125" bestFit="1" customWidth="1"/>
    <col min="7" max="7" width="11" bestFit="1" customWidth="1"/>
    <col min="8" max="8" width="12.453125" bestFit="1" customWidth="1"/>
    <col min="9" max="9" width="14.81640625" bestFit="1" customWidth="1"/>
    <col min="10" max="10" width="11.7265625" bestFit="1" customWidth="1"/>
    <col min="11" max="11" width="3.6328125" style="14" customWidth="1"/>
    <col min="13" max="13" width="7.36328125" bestFit="1" customWidth="1"/>
    <col min="14" max="15" width="8.36328125" bestFit="1" customWidth="1"/>
    <col min="16" max="16" width="13.36328125" bestFit="1" customWidth="1"/>
    <col min="17" max="17" width="11" bestFit="1" customWidth="1"/>
    <col min="18" max="18" width="15.36328125" bestFit="1" customWidth="1"/>
    <col min="19" max="19" width="11.7265625" bestFit="1" customWidth="1"/>
    <col min="20" max="20" width="6.81640625" bestFit="1" customWidth="1"/>
    <col min="21" max="21" width="7.36328125" bestFit="1" customWidth="1"/>
    <col min="23" max="23" width="17.6328125" bestFit="1" customWidth="1"/>
    <col min="25" max="25" width="11.1796875" bestFit="1" customWidth="1"/>
    <col min="26" max="26" width="10.1796875" bestFit="1" customWidth="1"/>
  </cols>
  <sheetData>
    <row r="2" spans="1:17" x14ac:dyDescent="0.35">
      <c r="A2" t="s">
        <v>0</v>
      </c>
      <c r="B2" t="s">
        <v>22</v>
      </c>
      <c r="C2" t="s">
        <v>6</v>
      </c>
      <c r="D2" t="s">
        <v>5</v>
      </c>
      <c r="E2" t="s">
        <v>23</v>
      </c>
      <c r="F2" t="s">
        <v>7</v>
      </c>
      <c r="G2" t="s">
        <v>2</v>
      </c>
      <c r="H2" t="s">
        <v>3</v>
      </c>
      <c r="I2" t="s">
        <v>4</v>
      </c>
      <c r="J2" t="s">
        <v>0</v>
      </c>
    </row>
    <row r="3" spans="1:17" x14ac:dyDescent="0.35">
      <c r="A3" s="3">
        <v>60398</v>
      </c>
      <c r="B3" s="4">
        <v>126290577.64600031</v>
      </c>
      <c r="C3" s="4">
        <v>180802367.55210063</v>
      </c>
      <c r="D3" s="2">
        <v>0.41124545392774847</v>
      </c>
      <c r="E3" s="4">
        <v>307092945.19809633</v>
      </c>
      <c r="F3" s="3">
        <v>631920</v>
      </c>
      <c r="G3" s="1">
        <v>606</v>
      </c>
      <c r="H3" s="1">
        <v>158</v>
      </c>
      <c r="I3" s="1">
        <v>448</v>
      </c>
      <c r="J3" s="1">
        <v>60398</v>
      </c>
    </row>
    <row r="4" spans="1:17" x14ac:dyDescent="0.35">
      <c r="N4" s="8" t="s">
        <v>8</v>
      </c>
      <c r="O4" s="9" t="s">
        <v>24</v>
      </c>
      <c r="P4" s="9" t="s">
        <v>25</v>
      </c>
      <c r="Q4" s="9" t="s">
        <v>0</v>
      </c>
    </row>
    <row r="5" spans="1:17" x14ac:dyDescent="0.35">
      <c r="A5" s="3"/>
      <c r="B5" s="4"/>
      <c r="C5" s="4"/>
      <c r="D5" s="2"/>
      <c r="E5" s="4"/>
      <c r="F5" s="3"/>
      <c r="G5" s="1"/>
      <c r="H5" s="1"/>
      <c r="I5" s="1"/>
      <c r="N5" s="9">
        <v>2005</v>
      </c>
      <c r="O5" s="10">
        <v>33370192.171199914</v>
      </c>
      <c r="P5" s="10">
        <v>13403626.559800033</v>
      </c>
      <c r="Q5" s="11">
        <v>1013</v>
      </c>
    </row>
    <row r="6" spans="1:17" x14ac:dyDescent="0.35">
      <c r="N6" s="9">
        <v>2006</v>
      </c>
      <c r="O6" s="10">
        <v>69484523.200599998</v>
      </c>
      <c r="P6" s="10">
        <v>28177776.426299945</v>
      </c>
      <c r="Q6" s="11">
        <v>2677</v>
      </c>
    </row>
    <row r="7" spans="1:17" x14ac:dyDescent="0.35">
      <c r="N7" s="9">
        <v>2007</v>
      </c>
      <c r="O7" s="10">
        <v>102379613.11630069</v>
      </c>
      <c r="P7" s="10">
        <v>42547110.664200038</v>
      </c>
      <c r="Q7" s="11">
        <v>24443</v>
      </c>
    </row>
    <row r="8" spans="1:17" x14ac:dyDescent="0.35">
      <c r="E8" s="6" t="s">
        <v>9</v>
      </c>
      <c r="F8" s="7">
        <v>2</v>
      </c>
      <c r="N8" s="9">
        <v>2008</v>
      </c>
      <c r="O8" s="10">
        <v>101858616.70999555</v>
      </c>
      <c r="P8" s="10">
        <v>42162063.99569989</v>
      </c>
      <c r="Q8" s="11">
        <v>32265</v>
      </c>
    </row>
    <row r="9" spans="1:17" x14ac:dyDescent="0.35">
      <c r="B9" s="8" t="s">
        <v>8</v>
      </c>
      <c r="C9" s="9" t="s">
        <v>24</v>
      </c>
      <c r="D9" s="9" t="s">
        <v>25</v>
      </c>
      <c r="E9" s="9" t="s">
        <v>0</v>
      </c>
    </row>
    <row r="10" spans="1:17" x14ac:dyDescent="0.35">
      <c r="B10" s="9">
        <v>2005</v>
      </c>
      <c r="C10" s="10">
        <v>33370192.171199914</v>
      </c>
      <c r="D10" s="10">
        <v>13403626.559800033</v>
      </c>
      <c r="E10" s="11">
        <v>1013</v>
      </c>
    </row>
    <row r="11" spans="1:17" x14ac:dyDescent="0.35">
      <c r="B11" s="9">
        <v>2006</v>
      </c>
      <c r="C11" s="10">
        <v>69484523.200599998</v>
      </c>
      <c r="D11" s="10">
        <v>28177776.426299945</v>
      </c>
      <c r="E11" s="11">
        <v>2677</v>
      </c>
    </row>
    <row r="12" spans="1:17" x14ac:dyDescent="0.35">
      <c r="B12" s="9">
        <v>2007</v>
      </c>
      <c r="C12" s="10">
        <v>102379613.11630069</v>
      </c>
      <c r="D12" s="10">
        <v>42547110.664200038</v>
      </c>
      <c r="E12" s="11">
        <v>24443</v>
      </c>
    </row>
    <row r="13" spans="1:17" x14ac:dyDescent="0.35">
      <c r="B13" s="9">
        <v>2008</v>
      </c>
      <c r="C13" s="10">
        <v>101858616.70999555</v>
      </c>
      <c r="D13" s="10">
        <v>42162063.99569989</v>
      </c>
      <c r="E13" s="11">
        <v>32265</v>
      </c>
    </row>
    <row r="16" spans="1:17" x14ac:dyDescent="0.35">
      <c r="B16" s="9" t="str">
        <f>B9</f>
        <v>Year</v>
      </c>
      <c r="C16" s="9" t="str" cm="1">
        <f t="array" ref="C16">_xlfn.IFS($F$8=1,C9,$F$8=2,D9,$F$8,E9)</f>
        <v xml:space="preserve">  Profit</v>
      </c>
      <c r="D16" s="9" t="str">
        <f>"Average "&amp; C16</f>
        <v>Average   Profit</v>
      </c>
      <c r="E16" s="9" t="s">
        <v>10</v>
      </c>
    </row>
    <row r="17" spans="1:26" x14ac:dyDescent="0.35">
      <c r="B17" s="9">
        <f t="shared" ref="B17:B32" si="0">B10</f>
        <v>2005</v>
      </c>
      <c r="C17" s="13" cm="1">
        <f t="array" ref="C17">_xlfn.IFS($F$8=1,C10,$F$8=2,D10,$F$8,E10)</f>
        <v>13403626.559800033</v>
      </c>
      <c r="D17" s="11">
        <f>AVERAGE($C$17:$C$20)</f>
        <v>31572644.411499977</v>
      </c>
      <c r="E17" s="9" t="str">
        <f>IF(C17&gt;D17,C17,"")</f>
        <v/>
      </c>
    </row>
    <row r="18" spans="1:26" x14ac:dyDescent="0.35">
      <c r="B18" s="9">
        <f t="shared" si="0"/>
        <v>2006</v>
      </c>
      <c r="C18" s="13" cm="1">
        <f t="array" ref="C18">_xlfn.IFS($F$8=1,C11,$F$8=2,D11,$F$8,E11)</f>
        <v>28177776.426299945</v>
      </c>
      <c r="D18" s="11">
        <f t="shared" ref="D18:D20" si="1">AVERAGE($C$17:$C$20)</f>
        <v>31572644.411499977</v>
      </c>
      <c r="E18" s="9" t="str">
        <f t="shared" ref="E18:E20" si="2">IF(C18&gt;D18,C18,"")</f>
        <v/>
      </c>
      <c r="M18" s="5" t="s">
        <v>8</v>
      </c>
      <c r="N18" t="s">
        <v>22</v>
      </c>
      <c r="O18" t="s">
        <v>6</v>
      </c>
      <c r="P18" t="s">
        <v>5</v>
      </c>
      <c r="Q18" t="s">
        <v>23</v>
      </c>
      <c r="R18" t="s">
        <v>7</v>
      </c>
      <c r="S18" t="s">
        <v>0</v>
      </c>
      <c r="W18" t="s">
        <v>26</v>
      </c>
    </row>
    <row r="19" spans="1:26" x14ac:dyDescent="0.35">
      <c r="B19" s="9">
        <f t="shared" si="0"/>
        <v>2007</v>
      </c>
      <c r="C19" s="13" cm="1">
        <f t="array" ref="C19">_xlfn.IFS($F$8=1,C12,$F$8=2,D12,$F$8,E12)</f>
        <v>42547110.664200038</v>
      </c>
      <c r="D19" s="11">
        <f t="shared" si="1"/>
        <v>31572644.411499977</v>
      </c>
      <c r="E19" s="9">
        <f t="shared" si="2"/>
        <v>42547110.664200038</v>
      </c>
      <c r="M19">
        <v>2005</v>
      </c>
      <c r="N19" s="4">
        <v>13403626.559800033</v>
      </c>
      <c r="O19" s="4">
        <v>19966565.611399986</v>
      </c>
      <c r="P19" s="2">
        <v>0.40166465002763779</v>
      </c>
      <c r="Q19" s="4">
        <v>33370192.171199914</v>
      </c>
      <c r="R19" s="3">
        <v>10400</v>
      </c>
      <c r="S19" s="1">
        <v>1013</v>
      </c>
      <c r="U19" s="8" t="s">
        <v>8</v>
      </c>
      <c r="W19">
        <f>COUNTA(U20:U25)</f>
        <v>6</v>
      </c>
    </row>
    <row r="20" spans="1:26" x14ac:dyDescent="0.35">
      <c r="B20" s="9">
        <f t="shared" si="0"/>
        <v>2008</v>
      </c>
      <c r="C20" s="13" cm="1">
        <f t="array" ref="C20">_xlfn.IFS($F$8=1,C13,$F$8=2,D13,$F$8,E13)</f>
        <v>42162063.99569989</v>
      </c>
      <c r="D20" s="11">
        <f t="shared" si="1"/>
        <v>31572644.411499977</v>
      </c>
      <c r="E20" s="9">
        <f t="shared" si="2"/>
        <v>42162063.99569989</v>
      </c>
      <c r="M20">
        <v>2006</v>
      </c>
      <c r="N20" s="4">
        <v>28177776.426299945</v>
      </c>
      <c r="O20" s="4">
        <v>41306746.774300039</v>
      </c>
      <c r="P20" s="2">
        <v>0.40552593769624701</v>
      </c>
      <c r="Q20" s="4">
        <v>69484523.200599998</v>
      </c>
      <c r="R20" s="3">
        <v>28413</v>
      </c>
      <c r="S20" s="1">
        <v>2677</v>
      </c>
      <c r="U20" s="9">
        <v>2006</v>
      </c>
    </row>
    <row r="21" spans="1:26" x14ac:dyDescent="0.35">
      <c r="M21">
        <v>2007</v>
      </c>
      <c r="N21" s="4">
        <v>42547110.664200038</v>
      </c>
      <c r="O21" s="4">
        <v>59832502.452100433</v>
      </c>
      <c r="P21" s="2">
        <v>0.41558186604854214</v>
      </c>
      <c r="Q21" s="4">
        <v>102379613.11630069</v>
      </c>
      <c r="R21" s="3">
        <v>255715</v>
      </c>
      <c r="S21" s="1">
        <v>24443</v>
      </c>
      <c r="U21" s="9">
        <v>2005</v>
      </c>
      <c r="W21" s="15" t="s">
        <v>27</v>
      </c>
      <c r="X21" s="15" t="s">
        <v>8</v>
      </c>
      <c r="Y21" s="15" t="s">
        <v>30</v>
      </c>
      <c r="Z21" s="15" t="s">
        <v>19</v>
      </c>
    </row>
    <row r="22" spans="1:26" x14ac:dyDescent="0.35">
      <c r="M22">
        <v>2008</v>
      </c>
      <c r="N22" s="4">
        <v>42162063.99569989</v>
      </c>
      <c r="O22" s="4">
        <v>59696552.714298479</v>
      </c>
      <c r="P22" s="2">
        <v>0.41392731766366564</v>
      </c>
      <c r="Q22" s="4">
        <v>101858616.70999555</v>
      </c>
      <c r="R22" s="3">
        <v>337392</v>
      </c>
      <c r="S22" s="1">
        <v>32265</v>
      </c>
      <c r="U22" s="9">
        <v>2007</v>
      </c>
      <c r="W22" s="9" t="s">
        <v>28</v>
      </c>
      <c r="X22" s="9">
        <f>IF(W19=1,U20,0)</f>
        <v>0</v>
      </c>
      <c r="Y22" s="4">
        <f>IFERROR(VLOOKUP(X22,LookTable,2,0),0)</f>
        <v>0</v>
      </c>
      <c r="Z22" s="16" t="e">
        <f>Y22/SUM($Y$22:$Y$23)</f>
        <v>#DIV/0!</v>
      </c>
    </row>
    <row r="23" spans="1:26" x14ac:dyDescent="0.35">
      <c r="U23" s="9">
        <v>2008</v>
      </c>
      <c r="W23" s="9" t="s">
        <v>29</v>
      </c>
      <c r="X23" s="9">
        <f>IF(OR(U20=2008,W19&gt;1),0,U20-1)</f>
        <v>0</v>
      </c>
      <c r="Y23" s="4">
        <f>IFERROR(VLOOKUP(X23,LookTable,2,0),0)</f>
        <v>0</v>
      </c>
      <c r="Z23" s="16" t="e">
        <f>Y23/SUM($Y$22:$Y$23)</f>
        <v>#DIV/0!</v>
      </c>
    </row>
    <row r="24" spans="1:26" x14ac:dyDescent="0.35">
      <c r="U24" s="9">
        <v>2009</v>
      </c>
    </row>
    <row r="25" spans="1:26" x14ac:dyDescent="0.35">
      <c r="E25" t="s">
        <v>20</v>
      </c>
      <c r="F25" t="s">
        <v>12</v>
      </c>
      <c r="G25" t="s">
        <v>15</v>
      </c>
      <c r="H25" t="s">
        <v>16</v>
      </c>
      <c r="U25" s="9">
        <v>2010</v>
      </c>
      <c r="W25" s="18" t="s">
        <v>31</v>
      </c>
      <c r="X25" s="18"/>
      <c r="Y25" s="18"/>
      <c r="Z25" s="19" t="e">
        <f>Z22-Z23</f>
        <v>#DIV/0!</v>
      </c>
    </row>
    <row r="26" spans="1:26" x14ac:dyDescent="0.35">
      <c r="E26" t="s">
        <v>11</v>
      </c>
      <c r="F26" t="s">
        <v>13</v>
      </c>
      <c r="G26" t="s">
        <v>14</v>
      </c>
      <c r="H26" t="s">
        <v>17</v>
      </c>
    </row>
    <row r="28" spans="1:26" x14ac:dyDescent="0.35">
      <c r="B28" t="s">
        <v>18</v>
      </c>
      <c r="D28" t="s">
        <v>21</v>
      </c>
      <c r="W28" s="15" t="s">
        <v>32</v>
      </c>
      <c r="X28" s="15" t="s">
        <v>8</v>
      </c>
      <c r="Y28" s="15" t="s">
        <v>30</v>
      </c>
      <c r="Z28" s="15" t="s">
        <v>19</v>
      </c>
    </row>
    <row r="29" spans="1:26" x14ac:dyDescent="0.35">
      <c r="B29">
        <f>SUM(E17:E20)</f>
        <v>84709174.65989992</v>
      </c>
      <c r="D29" t="str">
        <f>"of "&amp;C16 &amp; " came from the highlited years"</f>
        <v>of   Profit came from the highlited years</v>
      </c>
      <c r="W29" s="9" t="s">
        <v>28</v>
      </c>
      <c r="X29" s="9">
        <f>IF(W19=1,U20,0)</f>
        <v>0</v>
      </c>
      <c r="Y29" s="4">
        <f>IFERROR(VLOOKUP(X29,LookTable,5,0),0)</f>
        <v>0</v>
      </c>
      <c r="Z29" s="16" t="e">
        <f>Y29/SUM($Y$29:$Y$30)</f>
        <v>#DIV/0!</v>
      </c>
    </row>
    <row r="30" spans="1:26" x14ac:dyDescent="0.35">
      <c r="A30" t="s">
        <v>19</v>
      </c>
      <c r="B30" s="12">
        <f>B29/SUM(C17:C20)</f>
        <v>0.67074817645814266</v>
      </c>
      <c r="W30" s="9" t="s">
        <v>29</v>
      </c>
      <c r="X30" s="9">
        <f>IF(OR(U20=2008,W19&gt;1),0,U20-1)</f>
        <v>0</v>
      </c>
      <c r="Y30" s="4">
        <f>IFERROR(VLOOKUP(X30,LookTable,5,0),0)</f>
        <v>0</v>
      </c>
      <c r="Z30" s="16" t="e">
        <f>Y30/SUM($Y$29:$Y$30)</f>
        <v>#DIV/0!</v>
      </c>
    </row>
    <row r="32" spans="1:26" x14ac:dyDescent="0.35">
      <c r="W32" s="18" t="s">
        <v>31</v>
      </c>
      <c r="X32" s="18"/>
      <c r="Y32" s="18"/>
      <c r="Z32" s="19" t="e">
        <f>Z29-Z30</f>
        <v>#DIV/0!</v>
      </c>
    </row>
    <row r="34" spans="23:26" x14ac:dyDescent="0.35">
      <c r="W34" s="15" t="s">
        <v>33</v>
      </c>
      <c r="X34" s="15" t="s">
        <v>8</v>
      </c>
      <c r="Y34" s="15" t="s">
        <v>30</v>
      </c>
      <c r="Z34" s="15" t="s">
        <v>19</v>
      </c>
    </row>
    <row r="35" spans="23:26" x14ac:dyDescent="0.35">
      <c r="W35" s="9" t="s">
        <v>28</v>
      </c>
      <c r="X35" s="9">
        <f>IF(W19=1,U20,0)</f>
        <v>0</v>
      </c>
      <c r="Y35" s="4">
        <f>IFERROR(VLOOKUP(X35,LookTable,3,0),0)</f>
        <v>0</v>
      </c>
      <c r="Z35" s="16" t="e">
        <f>Y35/SUM($Y$35:$Y$36)</f>
        <v>#DIV/0!</v>
      </c>
    </row>
    <row r="36" spans="23:26" x14ac:dyDescent="0.35">
      <c r="W36" s="9" t="s">
        <v>29</v>
      </c>
      <c r="X36" s="9">
        <f>IF(OR(U20=2008,W19&gt;1),0,U20-1)</f>
        <v>0</v>
      </c>
      <c r="Y36" s="4">
        <f>IFERROR(VLOOKUP(X36,LookTable,3,0),0)</f>
        <v>0</v>
      </c>
      <c r="Z36" s="16" t="e">
        <f>Y36/SUM($Y$29:$Y$30)</f>
        <v>#DIV/0!</v>
      </c>
    </row>
    <row r="38" spans="23:26" x14ac:dyDescent="0.35">
      <c r="W38" s="18" t="s">
        <v>31</v>
      </c>
      <c r="X38" s="18"/>
      <c r="Y38" s="18"/>
      <c r="Z38" s="19" t="e">
        <f>Z35-Z36</f>
        <v>#DIV/0!</v>
      </c>
    </row>
    <row r="41" spans="23:26" x14ac:dyDescent="0.35">
      <c r="W41" s="15" t="s">
        <v>34</v>
      </c>
      <c r="X41" s="15" t="s">
        <v>8</v>
      </c>
      <c r="Y41" s="15" t="s">
        <v>30</v>
      </c>
      <c r="Z41" s="15" t="s">
        <v>19</v>
      </c>
    </row>
    <row r="42" spans="23:26" x14ac:dyDescent="0.35">
      <c r="W42" s="9" t="s">
        <v>28</v>
      </c>
      <c r="X42" s="9">
        <f>IF(W19=1,U20,0)</f>
        <v>0</v>
      </c>
      <c r="Y42" s="4">
        <f>IFERROR(VLOOKUP(X42,LookTable,4,0),0)</f>
        <v>0</v>
      </c>
      <c r="Z42" s="16" t="e">
        <f>Y42/SUM($Y$42:$Y$43)</f>
        <v>#DIV/0!</v>
      </c>
    </row>
    <row r="43" spans="23:26" x14ac:dyDescent="0.35">
      <c r="W43" s="9" t="s">
        <v>29</v>
      </c>
      <c r="X43" s="9">
        <f>IF(OR(U20=2008,W19&gt;1),0,U20-1)</f>
        <v>0</v>
      </c>
      <c r="Y43" s="4">
        <f>IFERROR(VLOOKUP(X43,LookTable,4,0),0)</f>
        <v>0</v>
      </c>
      <c r="Z43" s="16" t="e">
        <f>Y43/SUM($Y$29:$Y$30)</f>
        <v>#DIV/0!</v>
      </c>
    </row>
    <row r="45" spans="23:26" x14ac:dyDescent="0.35">
      <c r="W45" s="18" t="s">
        <v>31</v>
      </c>
      <c r="X45" s="18"/>
      <c r="Y45" s="18"/>
      <c r="Z45" s="19" t="e">
        <f>Z42-Z43</f>
        <v>#DIV/0!</v>
      </c>
    </row>
    <row r="48" spans="23:26" x14ac:dyDescent="0.35">
      <c r="W48" s="15" t="s">
        <v>35</v>
      </c>
      <c r="X48" s="15" t="s">
        <v>8</v>
      </c>
      <c r="Y48" s="15" t="s">
        <v>30</v>
      </c>
      <c r="Z48" s="15" t="s">
        <v>19</v>
      </c>
    </row>
    <row r="49" spans="23:26" x14ac:dyDescent="0.35">
      <c r="W49" s="9" t="s">
        <v>28</v>
      </c>
      <c r="X49" s="9">
        <f>IF(W19=1,U20,0)</f>
        <v>0</v>
      </c>
      <c r="Y49" s="4">
        <f>IFERROR(VLOOKUP(X49,LookTable,6,0),0)</f>
        <v>0</v>
      </c>
      <c r="Z49" s="16" t="e">
        <f>Y49/SUM($Y$49:$Y$50)</f>
        <v>#DIV/0!</v>
      </c>
    </row>
    <row r="50" spans="23:26" x14ac:dyDescent="0.35">
      <c r="W50" s="9" t="s">
        <v>29</v>
      </c>
      <c r="X50" s="9">
        <f>IF(OR(U20=2008,W19&gt;1),0,U20-1)</f>
        <v>0</v>
      </c>
      <c r="Y50" s="4">
        <f>IFERROR(VLOOKUP(X50,LookTable,6,0),0)</f>
        <v>0</v>
      </c>
      <c r="Z50" s="16" t="e">
        <f>Y50/SUM($Y$29:$Y$30)</f>
        <v>#DIV/0!</v>
      </c>
    </row>
    <row r="52" spans="23:26" x14ac:dyDescent="0.35">
      <c r="W52" s="18" t="s">
        <v>31</v>
      </c>
      <c r="X52" s="18"/>
      <c r="Y52" s="18"/>
      <c r="Z52" s="19" t="e">
        <f>Z49-Z50</f>
        <v>#DIV/0!</v>
      </c>
    </row>
    <row r="54" spans="23:26" x14ac:dyDescent="0.35">
      <c r="W54" s="15" t="s">
        <v>36</v>
      </c>
      <c r="X54" s="15" t="s">
        <v>8</v>
      </c>
      <c r="Y54" s="15" t="s">
        <v>30</v>
      </c>
      <c r="Z54" s="15" t="s">
        <v>19</v>
      </c>
    </row>
    <row r="55" spans="23:26" x14ac:dyDescent="0.35">
      <c r="W55" s="9" t="s">
        <v>28</v>
      </c>
      <c r="X55" s="9">
        <f>IF(W19=1,U20,0)</f>
        <v>0</v>
      </c>
      <c r="Y55" s="4">
        <f>IFERROR(VLOOKUP(X55,LookTable,7,0),0)</f>
        <v>0</v>
      </c>
      <c r="Z55" s="16" t="e">
        <f>Y55/SUM($Y$55:$Y$56)</f>
        <v>#DIV/0!</v>
      </c>
    </row>
    <row r="56" spans="23:26" x14ac:dyDescent="0.35">
      <c r="W56" s="9" t="s">
        <v>29</v>
      </c>
      <c r="X56" s="9">
        <f>IF(OR(U20=2008,W19&gt;1),0,U20-1)</f>
        <v>0</v>
      </c>
      <c r="Y56" s="4">
        <f>IFERROR(VLOOKUP(X56,LookTable,7,0),0)</f>
        <v>0</v>
      </c>
      <c r="Z56" s="16" t="e">
        <f>Y56/SUM($Y$29:$Y$30)</f>
        <v>#DIV/0!</v>
      </c>
    </row>
    <row r="58" spans="23:26" x14ac:dyDescent="0.35">
      <c r="W58" s="18" t="s">
        <v>31</v>
      </c>
      <c r="X58" s="18"/>
      <c r="Y58" s="18"/>
      <c r="Z58" s="19" t="e">
        <f>Z55-Z56</f>
        <v>#DIV/0!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C175A-245D-4A92-AC39-3CF02546CAE4}">
  <dimension ref="M22:N43"/>
  <sheetViews>
    <sheetView showGridLines="0" showRowColHeaders="0" tabSelected="1" topLeftCell="A3" zoomScale="56" zoomScaleNormal="40" workbookViewId="0">
      <selection activeCell="W23" sqref="W23"/>
    </sheetView>
  </sheetViews>
  <sheetFormatPr defaultRowHeight="14.5" x14ac:dyDescent="0.35"/>
  <sheetData>
    <row r="22" spans="13:13" x14ac:dyDescent="0.35">
      <c r="M22" t="s">
        <v>50</v>
      </c>
    </row>
    <row r="43" spans="14:14" ht="16" x14ac:dyDescent="0.4">
      <c r="N43" s="26"/>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6" r:id="rId3" name="Option Button 2">
              <controlPr defaultSize="0" autoFill="0" autoLine="0" autoPict="0">
                <anchor moveWithCells="1">
                  <from>
                    <xdr:col>14</xdr:col>
                    <xdr:colOff>495300</xdr:colOff>
                    <xdr:row>6</xdr:row>
                    <xdr:rowOff>139700</xdr:rowOff>
                  </from>
                  <to>
                    <xdr:col>16</xdr:col>
                    <xdr:colOff>19050</xdr:colOff>
                    <xdr:row>7</xdr:row>
                    <xdr:rowOff>190500</xdr:rowOff>
                  </to>
                </anchor>
              </controlPr>
            </control>
          </mc:Choice>
        </mc:AlternateContent>
        <mc:AlternateContent xmlns:mc="http://schemas.openxmlformats.org/markup-compatibility/2006">
          <mc:Choice Requires="x14">
            <control shapeId="1028" r:id="rId4" name="Option Button 4">
              <controlPr defaultSize="0" autoFill="0" autoLine="0" autoPict="0">
                <anchor moveWithCells="1">
                  <from>
                    <xdr:col>16</xdr:col>
                    <xdr:colOff>196850</xdr:colOff>
                    <xdr:row>6</xdr:row>
                    <xdr:rowOff>139700</xdr:rowOff>
                  </from>
                  <to>
                    <xdr:col>17</xdr:col>
                    <xdr:colOff>196850</xdr:colOff>
                    <xdr:row>7</xdr:row>
                    <xdr:rowOff>190500</xdr:rowOff>
                  </to>
                </anchor>
              </controlPr>
            </control>
          </mc:Choice>
        </mc:AlternateContent>
        <mc:AlternateContent xmlns:mc="http://schemas.openxmlformats.org/markup-compatibility/2006">
          <mc:Choice Requires="x14">
            <control shapeId="1029" r:id="rId5" name="Option Button 5">
              <controlPr defaultSize="0" autoFill="0" autoLine="0" autoPict="0">
                <anchor moveWithCells="1">
                  <from>
                    <xdr:col>17</xdr:col>
                    <xdr:colOff>381000</xdr:colOff>
                    <xdr:row>6</xdr:row>
                    <xdr:rowOff>139700</xdr:rowOff>
                  </from>
                  <to>
                    <xdr:col>18</xdr:col>
                    <xdr:colOff>552450</xdr:colOff>
                    <xdr:row>8</xdr:row>
                    <xdr:rowOff>6350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BBA5A-B4B8-4C2F-B875-8DA118C926FA}">
  <dimension ref="B1:AB31"/>
  <sheetViews>
    <sheetView topLeftCell="N1" zoomScale="78" zoomScaleNormal="55" workbookViewId="0">
      <selection activeCell="I6" sqref="I6"/>
    </sheetView>
  </sheetViews>
  <sheetFormatPr defaultRowHeight="14.5" x14ac:dyDescent="0.35"/>
  <cols>
    <col min="1" max="1" width="11.7265625" bestFit="1" customWidth="1"/>
    <col min="2" max="2" width="14.26953125" bestFit="1" customWidth="1"/>
    <col min="3" max="3" width="8.08984375" bestFit="1" customWidth="1"/>
    <col min="4" max="7" width="11.6328125" bestFit="1" customWidth="1"/>
    <col min="8" max="8" width="3.7265625" style="25" customWidth="1"/>
    <col min="9" max="9" width="12.36328125" bestFit="1" customWidth="1"/>
    <col min="10" max="10" width="8.08984375" bestFit="1" customWidth="1"/>
    <col min="11" max="11" width="8.08984375" style="14" bestFit="1" customWidth="1"/>
    <col min="13" max="13" width="7.36328125" bestFit="1" customWidth="1"/>
    <col min="14" max="15" width="8.36328125" bestFit="1" customWidth="1"/>
    <col min="16" max="16" width="13.36328125" bestFit="1" customWidth="1"/>
    <col min="17" max="17" width="11" bestFit="1" customWidth="1"/>
    <col min="18" max="18" width="15.36328125" bestFit="1" customWidth="1"/>
    <col min="19" max="19" width="3.7265625" style="25" customWidth="1"/>
    <col min="20" max="20" width="7.36328125" bestFit="1" customWidth="1"/>
    <col min="21" max="21" width="13.453125" bestFit="1" customWidth="1"/>
    <col min="22" max="22" width="8.08984375" bestFit="1" customWidth="1"/>
    <col min="24" max="24" width="4.26953125" style="25" customWidth="1"/>
    <col min="25" max="25" width="10.1796875" bestFit="1" customWidth="1"/>
    <col min="26" max="26" width="10.26953125" bestFit="1" customWidth="1"/>
    <col min="27" max="27" width="8.08984375" bestFit="1" customWidth="1"/>
    <col min="28" max="28" width="16.08984375" bestFit="1" customWidth="1"/>
  </cols>
  <sheetData>
    <row r="1" spans="2:28" x14ac:dyDescent="0.35">
      <c r="K1"/>
    </row>
    <row r="2" spans="2:28" x14ac:dyDescent="0.35">
      <c r="B2" s="5" t="s">
        <v>37</v>
      </c>
      <c r="C2" t="s">
        <v>22</v>
      </c>
      <c r="E2">
        <v>1</v>
      </c>
      <c r="F2" s="20">
        <f>LARGE($C$3:$C$14,E2)</f>
        <v>13733395.004399978</v>
      </c>
      <c r="G2" t="str">
        <f>INDEX($B$3:$B$14,MATCH(F2,$C$3:$C$14,0))</f>
        <v>May</v>
      </c>
      <c r="K2"/>
    </row>
    <row r="3" spans="2:28" x14ac:dyDescent="0.35">
      <c r="B3" t="s">
        <v>40</v>
      </c>
      <c r="C3" s="20">
        <v>10223845.849199986</v>
      </c>
      <c r="E3">
        <v>2</v>
      </c>
      <c r="F3" s="20">
        <f t="shared" ref="F3:F4" si="0">LARGE($C$3:$C$14,E3)</f>
        <v>13445658.304500006</v>
      </c>
      <c r="G3" t="str">
        <f t="shared" ref="G3:G4" si="1">INDEX($B$3:$B$14,MATCH(F3,$C$3:$C$14,0))</f>
        <v>Jun</v>
      </c>
      <c r="I3" s="5" t="s">
        <v>54</v>
      </c>
      <c r="J3" t="s">
        <v>22</v>
      </c>
      <c r="K3"/>
      <c r="M3" t="str">
        <f>I3</f>
        <v>Day Name</v>
      </c>
      <c r="N3" t="str">
        <f>J3</f>
        <v xml:space="preserve"> of  Profit</v>
      </c>
      <c r="O3" t="s">
        <v>62</v>
      </c>
      <c r="Q3">
        <v>1</v>
      </c>
      <c r="R3">
        <f>LARGE($N$4:$N$10,Q3)</f>
        <v>18810561.906700097</v>
      </c>
    </row>
    <row r="4" spans="2:28" x14ac:dyDescent="0.35">
      <c r="B4" t="s">
        <v>39</v>
      </c>
      <c r="C4" s="20">
        <v>10792830.00300001</v>
      </c>
      <c r="E4">
        <v>3</v>
      </c>
      <c r="F4" s="20">
        <f t="shared" si="0"/>
        <v>13143417.374300016</v>
      </c>
      <c r="G4" t="str">
        <f t="shared" si="1"/>
        <v>Dec</v>
      </c>
      <c r="I4" t="s">
        <v>61</v>
      </c>
      <c r="J4" s="20">
        <v>17623309.84989994</v>
      </c>
      <c r="K4"/>
      <c r="M4" t="str">
        <f t="shared" ref="M4:N10" si="2">I4</f>
        <v>Sun</v>
      </c>
      <c r="N4" s="24">
        <f t="shared" si="2"/>
        <v>17623309.84989994</v>
      </c>
      <c r="O4" t="str" cm="1">
        <f t="array" ref="O4">IFERROR(_xlfn.IFS(N4=$R$3,N4,N4=$R$4,N4,N4=$R$5,N4),"")</f>
        <v/>
      </c>
      <c r="Q4">
        <v>2</v>
      </c>
      <c r="R4">
        <f t="shared" ref="R4:R5" si="3">LARGE($N$4:$N$10,Q4)</f>
        <v>18279687.762300141</v>
      </c>
      <c r="U4" s="5" t="s">
        <v>51</v>
      </c>
      <c r="V4" t="s">
        <v>22</v>
      </c>
      <c r="W4" t="s">
        <v>63</v>
      </c>
      <c r="Z4" s="5" t="s">
        <v>65</v>
      </c>
      <c r="AA4" t="s">
        <v>22</v>
      </c>
      <c r="AB4" t="s">
        <v>1</v>
      </c>
    </row>
    <row r="5" spans="2:28" ht="11" customHeight="1" x14ac:dyDescent="0.35">
      <c r="B5" t="s">
        <v>43</v>
      </c>
      <c r="C5" s="20">
        <v>11283963.168800011</v>
      </c>
      <c r="I5" t="s">
        <v>56</v>
      </c>
      <c r="J5" s="20">
        <v>17943295.256499905</v>
      </c>
      <c r="K5"/>
      <c r="M5" t="str">
        <f t="shared" si="2"/>
        <v>Mon</v>
      </c>
      <c r="N5" s="24">
        <f t="shared" si="2"/>
        <v>17943295.256499905</v>
      </c>
      <c r="O5" t="str" cm="1">
        <f t="array" ref="O5">IFERROR(_xlfn.IFS(N5=$R$3,N5,N5=$R$4,N5,N5=$R$5,N5),"")</f>
        <v/>
      </c>
      <c r="Q5">
        <v>3</v>
      </c>
      <c r="R5">
        <f t="shared" si="3"/>
        <v>18218769.795200069</v>
      </c>
      <c r="U5" t="s">
        <v>52</v>
      </c>
      <c r="V5" s="20">
        <v>90937627.354500338</v>
      </c>
      <c r="W5" s="21">
        <f>V5/SUM($V$5:$V$6)</f>
        <v>0.72006660393464572</v>
      </c>
      <c r="Z5" t="s">
        <v>66</v>
      </c>
      <c r="AA5" s="20">
        <v>32300639.021000203</v>
      </c>
      <c r="AB5" s="17">
        <v>0.25576444120432118</v>
      </c>
    </row>
    <row r="6" spans="2:28" x14ac:dyDescent="0.35">
      <c r="B6" t="s">
        <v>38</v>
      </c>
      <c r="C6" s="20">
        <v>11839838.095300017</v>
      </c>
      <c r="I6" t="s">
        <v>57</v>
      </c>
      <c r="J6" s="20">
        <v>18810561.906700097</v>
      </c>
      <c r="K6"/>
      <c r="M6" t="str">
        <f t="shared" si="2"/>
        <v>Thu</v>
      </c>
      <c r="N6" s="24">
        <f t="shared" si="2"/>
        <v>18810561.906700097</v>
      </c>
      <c r="O6" cm="1">
        <f t="array" ref="O6">IFERROR(_xlfn.IFS(N6=$R$3,N6,N6=$R$4,N6,N6=$R$5,N6),"")</f>
        <v>18810561.906700097</v>
      </c>
      <c r="U6" t="s">
        <v>53</v>
      </c>
      <c r="V6" s="20">
        <v>35352950.291500248</v>
      </c>
      <c r="W6" s="21">
        <f>V6/SUM($V$5:$V$6)</f>
        <v>0.27993339606535417</v>
      </c>
      <c r="Z6" t="s">
        <v>67</v>
      </c>
      <c r="AA6" s="20">
        <v>39018891.404200286</v>
      </c>
      <c r="AB6" s="17">
        <v>0.30896122364387679</v>
      </c>
    </row>
    <row r="7" spans="2:28" x14ac:dyDescent="0.35">
      <c r="B7" t="s">
        <v>44</v>
      </c>
      <c r="C7" s="20">
        <v>13733395.004399978</v>
      </c>
      <c r="E7" t="str">
        <f>"In "&amp; Analysis!U20</f>
        <v>In 2006</v>
      </c>
      <c r="F7" s="23">
        <f>SUM(F2:F4)/SUM(C3:C14)</f>
        <v>0.319283286487344</v>
      </c>
      <c r="I7" t="s">
        <v>58</v>
      </c>
      <c r="J7" s="20">
        <v>17685312.633799925</v>
      </c>
      <c r="K7"/>
      <c r="M7" t="str">
        <f t="shared" si="2"/>
        <v>Tue</v>
      </c>
      <c r="N7" s="24">
        <f t="shared" si="2"/>
        <v>17685312.633799925</v>
      </c>
      <c r="O7" t="str" cm="1">
        <f t="array" ref="O7">IFERROR(_xlfn.IFS(N7=$R$3,N7,N7=$R$4,N7,N7=$R$5,N7),"")</f>
        <v/>
      </c>
      <c r="Z7" t="s">
        <v>68</v>
      </c>
      <c r="AA7" s="20">
        <v>24189760.556799971</v>
      </c>
      <c r="AB7" s="17">
        <v>0.19154050133973771</v>
      </c>
    </row>
    <row r="8" spans="2:28" x14ac:dyDescent="0.35">
      <c r="B8" t="s">
        <v>42</v>
      </c>
      <c r="C8" s="20">
        <v>13445658.304500006</v>
      </c>
      <c r="I8" t="s">
        <v>59</v>
      </c>
      <c r="J8" s="20">
        <v>18218769.795200069</v>
      </c>
      <c r="K8"/>
      <c r="M8" t="str">
        <f t="shared" si="2"/>
        <v>Wed</v>
      </c>
      <c r="N8" s="24">
        <f t="shared" si="2"/>
        <v>18218769.795200069</v>
      </c>
      <c r="O8" cm="1">
        <f t="array" ref="O8">IFERROR(_xlfn.IFS(N8=$R$3,N8,N8=$R$4,N8,N8=$R$5,N8),"")</f>
        <v>18218769.795200069</v>
      </c>
      <c r="Z8" t="s">
        <v>69</v>
      </c>
      <c r="AA8" s="20">
        <v>30781286.664000269</v>
      </c>
      <c r="AB8" s="17">
        <v>0.24373383381206767</v>
      </c>
    </row>
    <row r="9" spans="2:28" x14ac:dyDescent="0.35">
      <c r="B9" t="s">
        <v>41</v>
      </c>
      <c r="C9" s="20">
        <v>8108100.7479000036</v>
      </c>
      <c r="I9" t="s">
        <v>55</v>
      </c>
      <c r="J9" s="20">
        <v>18279687.762300141</v>
      </c>
      <c r="K9"/>
      <c r="M9" t="str">
        <f t="shared" si="2"/>
        <v>Fri</v>
      </c>
      <c r="N9" s="24">
        <f t="shared" si="2"/>
        <v>18279687.762300141</v>
      </c>
      <c r="O9" cm="1">
        <f t="array" ref="O9">IFERROR(_xlfn.IFS(N9=$R$3,N9,N9=$R$4,N9,N9=$R$5,N9),"")</f>
        <v>18279687.762300141</v>
      </c>
    </row>
    <row r="10" spans="2:28" x14ac:dyDescent="0.35">
      <c r="B10" t="s">
        <v>45</v>
      </c>
      <c r="C10" s="20">
        <v>8035078.6151000252</v>
      </c>
      <c r="I10" t="s">
        <v>60</v>
      </c>
      <c r="J10" s="20">
        <v>17729640.441599976</v>
      </c>
      <c r="K10"/>
      <c r="M10" t="str">
        <f t="shared" si="2"/>
        <v>Sat</v>
      </c>
      <c r="N10" s="24">
        <f t="shared" si="2"/>
        <v>17729640.441599976</v>
      </c>
      <c r="O10" t="str" cm="1">
        <f t="array" ref="O10">IFERROR(_xlfn.IFS(N10=$R$3,N10,N10=$R$4,N10,N10=$R$5,N10),"")</f>
        <v/>
      </c>
      <c r="U10" t="s">
        <v>64</v>
      </c>
    </row>
    <row r="11" spans="2:28" x14ac:dyDescent="0.35">
      <c r="B11" t="s">
        <v>46</v>
      </c>
      <c r="C11" s="20">
        <v>8046581.1938000107</v>
      </c>
      <c r="K11"/>
      <c r="U11" s="17">
        <f>MAX(W5:W6)</f>
        <v>0.72006660393464572</v>
      </c>
    </row>
    <row r="12" spans="2:28" x14ac:dyDescent="0.35">
      <c r="B12" t="s">
        <v>47</v>
      </c>
      <c r="C12" s="20">
        <v>8675444.4087999891</v>
      </c>
      <c r="K12"/>
      <c r="O12" s="22">
        <f>SUM(O4:O10)/SUM(N4:N10)</f>
        <v>0.4379504828874467</v>
      </c>
      <c r="U12" t="str">
        <f>INDEX(U5:U6,MATCH(U11,W5:W6,0))&amp; " makes up"</f>
        <v>Weekday makes up</v>
      </c>
    </row>
    <row r="13" spans="2:28" x14ac:dyDescent="0.35">
      <c r="B13" t="s">
        <v>48</v>
      </c>
      <c r="C13" s="20">
        <v>8962424.8808999918</v>
      </c>
      <c r="K13"/>
    </row>
    <row r="14" spans="2:28" x14ac:dyDescent="0.35">
      <c r="B14" t="s">
        <v>49</v>
      </c>
      <c r="C14" s="20">
        <v>13143417.374300016</v>
      </c>
      <c r="K14"/>
    </row>
    <row r="15" spans="2:28" x14ac:dyDescent="0.35">
      <c r="K15"/>
    </row>
    <row r="16" spans="2:28" x14ac:dyDescent="0.35">
      <c r="K16"/>
    </row>
    <row r="17" spans="11:11" x14ac:dyDescent="0.35">
      <c r="K17"/>
    </row>
    <row r="18" spans="11:11" x14ac:dyDescent="0.35">
      <c r="K18"/>
    </row>
    <row r="19" spans="11:11" x14ac:dyDescent="0.35">
      <c r="K19"/>
    </row>
    <row r="20" spans="11:11" x14ac:dyDescent="0.35">
      <c r="K20"/>
    </row>
    <row r="21" spans="11:11" x14ac:dyDescent="0.35">
      <c r="K21"/>
    </row>
    <row r="22" spans="11:11" x14ac:dyDescent="0.35">
      <c r="K22"/>
    </row>
    <row r="23" spans="11:11" x14ac:dyDescent="0.35">
      <c r="K23"/>
    </row>
    <row r="24" spans="11:11" x14ac:dyDescent="0.35">
      <c r="K24"/>
    </row>
    <row r="25" spans="11:11" x14ac:dyDescent="0.35">
      <c r="K25"/>
    </row>
    <row r="26" spans="11:11" x14ac:dyDescent="0.35">
      <c r="K26"/>
    </row>
    <row r="27" spans="11:11" x14ac:dyDescent="0.35">
      <c r="K27"/>
    </row>
    <row r="28" spans="11:11" x14ac:dyDescent="0.35">
      <c r="K28"/>
    </row>
    <row r="29" spans="11:11" x14ac:dyDescent="0.35">
      <c r="K29"/>
    </row>
    <row r="30" spans="11:11" x14ac:dyDescent="0.35">
      <c r="K30"/>
    </row>
    <row r="31" spans="11:11" x14ac:dyDescent="0.35">
      <c r="K31"/>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80617151-9B07-44DB-AA49-D4A7846D35D7}">
  <ds:schemaRefs/>
</ds:datastoreItem>
</file>

<file path=customXml/itemProps2.xml><?xml version="1.0" encoding="utf-8"?>
<ds:datastoreItem xmlns:ds="http://schemas.openxmlformats.org/officeDocument/2006/customXml" ds:itemID="{C5992E76-8B40-427E-A19F-F78D67B40E49}">
  <ds:schemaRefs/>
</ds:datastoreItem>
</file>

<file path=customXml/itemProps3.xml><?xml version="1.0" encoding="utf-8"?>
<ds:datastoreItem xmlns:ds="http://schemas.openxmlformats.org/officeDocument/2006/customXml" ds:itemID="{DF3F60DA-45D5-4AD8-AD3C-F25FB0399323}">
  <ds:schemaRefs/>
</ds:datastoreItem>
</file>

<file path=customXml/itemProps4.xml><?xml version="1.0" encoding="utf-8"?>
<ds:datastoreItem xmlns:ds="http://schemas.openxmlformats.org/officeDocument/2006/customXml" ds:itemID="{8961C864-D7D3-4E17-9F27-C1C724E71DA2}">
  <ds:schemaRefs/>
</ds:datastoreItem>
</file>

<file path=customXml/itemProps5.xml><?xml version="1.0" encoding="utf-8"?>
<ds:datastoreItem xmlns:ds="http://schemas.openxmlformats.org/officeDocument/2006/customXml" ds:itemID="{A03693BF-A8E3-4955-85FC-594A491CCB79}">
  <ds:schemaRefs/>
</ds:datastoreItem>
</file>

<file path=customXml/itemProps6.xml><?xml version="1.0" encoding="utf-8"?>
<ds:datastoreItem xmlns:ds="http://schemas.openxmlformats.org/officeDocument/2006/customXml" ds:itemID="{3387ADE9-3902-4073-860D-5907BE3BBE8A}">
  <ds:schemaRefs/>
</ds:datastoreItem>
</file>

<file path=customXml/itemProps7.xml><?xml version="1.0" encoding="utf-8"?>
<ds:datastoreItem xmlns:ds="http://schemas.openxmlformats.org/officeDocument/2006/customXml" ds:itemID="{0CC233A3-57BC-48FF-9995-02CF32B2DE01}">
  <ds:schemaRefs/>
</ds:datastoreItem>
</file>

<file path=customXml/itemProps8.xml><?xml version="1.0" encoding="utf-8"?>
<ds:datastoreItem xmlns:ds="http://schemas.openxmlformats.org/officeDocument/2006/customXml" ds:itemID="{5363D4A4-8DCA-4792-A86A-43837D75FE23}">
  <ds:schemaRefs/>
</ds:datastoreItem>
</file>

<file path=customXml/itemProps9.xml><?xml version="1.0" encoding="utf-8"?>
<ds:datastoreItem xmlns:ds="http://schemas.openxmlformats.org/officeDocument/2006/customXml" ds:itemID="{C40AB584-ACF1-41DF-8E22-1CE1DAB8584C}">
  <ds:schemaRefs/>
</ds:datastoreItem>
</file>

<file path=customXml/itemProps10.xml><?xml version="1.0" encoding="utf-8"?>
<ds:datastoreItem xmlns:ds="http://schemas.openxmlformats.org/officeDocument/2006/customXml" ds:itemID="{9184E383-CB09-41CD-8422-CBE980D11C58}">
  <ds:schemaRefs/>
</ds:datastoreItem>
</file>

<file path=customXml/itemProps11.xml><?xml version="1.0" encoding="utf-8"?>
<ds:datastoreItem xmlns:ds="http://schemas.openxmlformats.org/officeDocument/2006/customXml" ds:itemID="{0094524D-BD1B-4960-BC2E-43F84933AC7E}">
  <ds:schemaRefs/>
</ds:datastoreItem>
</file>

<file path=customXml/itemProps12.xml><?xml version="1.0" encoding="utf-8"?>
<ds:datastoreItem xmlns:ds="http://schemas.openxmlformats.org/officeDocument/2006/customXml" ds:itemID="{9BCA1308-3149-47E6-A160-B92137E26624}">
  <ds:schemaRefs/>
</ds:datastoreItem>
</file>

<file path=customXml/itemProps13.xml><?xml version="1.0" encoding="utf-8"?>
<ds:datastoreItem xmlns:ds="http://schemas.openxmlformats.org/officeDocument/2006/customXml" ds:itemID="{DD184945-9C17-49C0-8D41-2D506F9ABB00}">
  <ds:schemaRefs>
    <ds:schemaRef ds:uri="http://schemas.microsoft.com/DataMashup"/>
  </ds:schemaRefs>
</ds:datastoreItem>
</file>

<file path=customXml/itemProps14.xml><?xml version="1.0" encoding="utf-8"?>
<ds:datastoreItem xmlns:ds="http://schemas.openxmlformats.org/officeDocument/2006/customXml" ds:itemID="{DD041BF6-123E-42D5-9219-A0BA8918A08B}">
  <ds:schemaRefs/>
</ds:datastoreItem>
</file>

<file path=customXml/itemProps15.xml><?xml version="1.0" encoding="utf-8"?>
<ds:datastoreItem xmlns:ds="http://schemas.openxmlformats.org/officeDocument/2006/customXml" ds:itemID="{61058F25-E669-4805-8047-A4619CDCE9CB}">
  <ds:schemaRefs/>
</ds:datastoreItem>
</file>

<file path=customXml/itemProps16.xml><?xml version="1.0" encoding="utf-8"?>
<ds:datastoreItem xmlns:ds="http://schemas.openxmlformats.org/officeDocument/2006/customXml" ds:itemID="{C0A8B2B0-A383-4DCC-A44E-F28B330BCA52}">
  <ds:schemaRefs/>
</ds:datastoreItem>
</file>

<file path=customXml/itemProps17.xml><?xml version="1.0" encoding="utf-8"?>
<ds:datastoreItem xmlns:ds="http://schemas.openxmlformats.org/officeDocument/2006/customXml" ds:itemID="{0083BBA7-E61F-478B-A01B-9928305B935F}">
  <ds:schemaRefs/>
</ds:datastoreItem>
</file>

<file path=customXml/itemProps18.xml><?xml version="1.0" encoding="utf-8"?>
<ds:datastoreItem xmlns:ds="http://schemas.openxmlformats.org/officeDocument/2006/customXml" ds:itemID="{280FE46D-BADD-4A0F-B8CE-EE46D7E7D64B}">
  <ds:schemaRefs/>
</ds:datastoreItem>
</file>

<file path=customXml/itemProps19.xml><?xml version="1.0" encoding="utf-8"?>
<ds:datastoreItem xmlns:ds="http://schemas.openxmlformats.org/officeDocument/2006/customXml" ds:itemID="{02EECA1A-DD45-4B22-A8C0-19DB7FE7E2C0}">
  <ds:schemaRefs/>
</ds:datastoreItem>
</file>

<file path=customXml/itemProps20.xml><?xml version="1.0" encoding="utf-8"?>
<ds:datastoreItem xmlns:ds="http://schemas.openxmlformats.org/officeDocument/2006/customXml" ds:itemID="{A1BC30FC-E7FC-4A73-8590-64FD207577BD}">
  <ds:schemaRefs/>
</ds:datastoreItem>
</file>

<file path=customXml/itemProps21.xml><?xml version="1.0" encoding="utf-8"?>
<ds:datastoreItem xmlns:ds="http://schemas.openxmlformats.org/officeDocument/2006/customXml" ds:itemID="{A695181B-5254-47D5-A116-12470C887103}">
  <ds:schemaRefs/>
</ds:datastoreItem>
</file>

<file path=customXml/itemProps22.xml><?xml version="1.0" encoding="utf-8"?>
<ds:datastoreItem xmlns:ds="http://schemas.openxmlformats.org/officeDocument/2006/customXml" ds:itemID="{5DA5148F-ABBB-406B-AD8D-090F32EA884B}">
  <ds:schemaRefs/>
</ds:datastoreItem>
</file>

<file path=customXml/itemProps23.xml><?xml version="1.0" encoding="utf-8"?>
<ds:datastoreItem xmlns:ds="http://schemas.openxmlformats.org/officeDocument/2006/customXml" ds:itemID="{2A380003-8BA8-465F-96DB-553B53109BCA}">
  <ds:schemaRefs/>
</ds:datastoreItem>
</file>

<file path=customXml/itemProps24.xml><?xml version="1.0" encoding="utf-8"?>
<ds:datastoreItem xmlns:ds="http://schemas.openxmlformats.org/officeDocument/2006/customXml" ds:itemID="{DABBBFC9-4702-4D4F-9E22-2FE2EB40F54E}">
  <ds:schemaRefs/>
</ds:datastoreItem>
</file>

<file path=customXml/itemProps25.xml><?xml version="1.0" encoding="utf-8"?>
<ds:datastoreItem xmlns:ds="http://schemas.openxmlformats.org/officeDocument/2006/customXml" ds:itemID="{F5124EE0-9504-4664-8F7C-715C29BBAA1E}">
  <ds:schemaRefs/>
</ds:datastoreItem>
</file>

<file path=customXml/itemProps26.xml><?xml version="1.0" encoding="utf-8"?>
<ds:datastoreItem xmlns:ds="http://schemas.openxmlformats.org/officeDocument/2006/customXml" ds:itemID="{A05C217C-7546-414A-9E33-119F7B1A4373}">
  <ds:schemaRefs/>
</ds:datastoreItem>
</file>

<file path=customXml/itemProps27.xml><?xml version="1.0" encoding="utf-8"?>
<ds:datastoreItem xmlns:ds="http://schemas.openxmlformats.org/officeDocument/2006/customXml" ds:itemID="{BC5A869D-73A4-490B-907A-27FB93E71826}">
  <ds:schemaRefs/>
</ds:datastoreItem>
</file>

<file path=customXml/itemProps28.xml><?xml version="1.0" encoding="utf-8"?>
<ds:datastoreItem xmlns:ds="http://schemas.openxmlformats.org/officeDocument/2006/customXml" ds:itemID="{54CD6E5B-C69D-4159-B39A-6FDB9C85BC9D}">
  <ds:schemaRefs/>
</ds:datastoreItem>
</file>

<file path=customXml/itemProps29.xml><?xml version="1.0" encoding="utf-8"?>
<ds:datastoreItem xmlns:ds="http://schemas.openxmlformats.org/officeDocument/2006/customXml" ds:itemID="{E673E715-7FD8-415A-9421-0F9DAEF6202D}">
  <ds:schemaRefs/>
</ds:datastoreItem>
</file>

<file path=customXml/itemProps30.xml><?xml version="1.0" encoding="utf-8"?>
<ds:datastoreItem xmlns:ds="http://schemas.openxmlformats.org/officeDocument/2006/customXml" ds:itemID="{03C5C607-6A2D-4C42-B5B5-C69598D5046F}">
  <ds:schemaRefs/>
</ds:datastoreItem>
</file>

<file path=customXml/itemProps31.xml><?xml version="1.0" encoding="utf-8"?>
<ds:datastoreItem xmlns:ds="http://schemas.openxmlformats.org/officeDocument/2006/customXml" ds:itemID="{CC19F70C-21D6-4380-BD10-EC3164097594}">
  <ds:schemaRefs/>
</ds:datastoreItem>
</file>

<file path=customXml/itemProps32.xml><?xml version="1.0" encoding="utf-8"?>
<ds:datastoreItem xmlns:ds="http://schemas.openxmlformats.org/officeDocument/2006/customXml" ds:itemID="{7D3CBCC4-34A2-4A10-99CB-E34620FE1D5C}">
  <ds:schemaRefs/>
</ds:datastoreItem>
</file>

<file path=customXml/itemProps33.xml><?xml version="1.0" encoding="utf-8"?>
<ds:datastoreItem xmlns:ds="http://schemas.openxmlformats.org/officeDocument/2006/customXml" ds:itemID="{6F8E9310-500F-46C4-B30E-0BA8F688685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Analysis</vt:lpstr>
      <vt:lpstr>Time Series Dashboard</vt:lpstr>
      <vt:lpstr>Time Series Analysis</vt:lpstr>
      <vt:lpstr>LookTable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Samiksha Kamath</dc:creator>
  <cp:lastModifiedBy>Samiksha Kamath</cp:lastModifiedBy>
  <dcterms:created xsi:type="dcterms:W3CDTF">2025-12-05T11:22:12Z</dcterms:created>
  <dcterms:modified xsi:type="dcterms:W3CDTF">2025-12-06T12:44:29Z</dcterms:modified>
</cp:coreProperties>
</file>