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8855" windowHeight="7680" firstSheet="1" activeTab="2"/>
  </bookViews>
  <sheets>
    <sheet name="PRESUPUESTO CASOS Y CONTROLES" sheetId="1" state="hidden" r:id="rId1"/>
    <sheet name="PRESUPUESTO ENSAYO CLINICO" sheetId="2" r:id="rId2"/>
    <sheet name="PRESUPUESTO E. CLIN. 3 DE AGOST" sheetId="3" r:id="rId3"/>
    <sheet name="Hoja1" sheetId="4" r:id="rId4"/>
  </sheets>
  <externalReferences>
    <externalReference r:id="rId5"/>
  </externalReferences>
  <definedNames>
    <definedName name="_xlnm.Print_Area" localSheetId="0">'PRESUPUESTO CASOS Y CONTROLES'!$A$1:$F$103</definedName>
    <definedName name="_xlnm.Print_Area" localSheetId="2">'PRESUPUESTO E. CLIN. 3 DE AGOST'!$A$1:$F$34</definedName>
    <definedName name="_xlnm.Print_Area" localSheetId="1">'PRESUPUESTO ENSAYO CLINICO'!$A$1:$F$71</definedName>
  </definedNames>
  <calcPr calcId="124519"/>
</workbook>
</file>

<file path=xl/calcChain.xml><?xml version="1.0" encoding="utf-8"?>
<calcChain xmlns="http://schemas.openxmlformats.org/spreadsheetml/2006/main">
  <c r="F10" i="3"/>
  <c r="F29"/>
  <c r="F26"/>
  <c r="F25"/>
  <c r="D22"/>
  <c r="F22" s="1"/>
  <c r="F21"/>
  <c r="D23"/>
  <c r="F9"/>
  <c r="F24" l="1"/>
  <c r="F23"/>
  <c r="D19"/>
  <c r="F19" s="1"/>
  <c r="F20"/>
  <c r="E24" l="1"/>
  <c r="J24"/>
  <c r="F18"/>
  <c r="E18" s="1"/>
  <c r="D14"/>
  <c r="F16"/>
  <c r="F5"/>
  <c r="J5" s="1"/>
  <c r="F14"/>
  <c r="F8"/>
  <c r="F7"/>
  <c r="F4"/>
  <c r="J4" s="1"/>
  <c r="G33"/>
  <c r="G30"/>
  <c r="H25"/>
  <c r="G25"/>
  <c r="G6"/>
  <c r="J18" l="1"/>
  <c r="F6"/>
  <c r="J6"/>
  <c r="G58" i="2"/>
  <c r="G46"/>
  <c r="D65"/>
  <c r="E65"/>
  <c r="H46"/>
  <c r="G31"/>
  <c r="G14"/>
  <c r="D36" i="1"/>
  <c r="G15"/>
  <c r="F20"/>
  <c r="F23"/>
  <c r="D24"/>
  <c r="E24"/>
  <c r="F24" s="1"/>
  <c r="F25"/>
  <c r="D26"/>
  <c r="E26"/>
  <c r="E59" s="1"/>
  <c r="F59" s="1"/>
  <c r="D27"/>
  <c r="E27"/>
  <c r="D28"/>
  <c r="E28"/>
  <c r="F28"/>
  <c r="D29"/>
  <c r="E29"/>
  <c r="F29" s="1"/>
  <c r="D30"/>
  <c r="E30"/>
  <c r="F30" s="1"/>
  <c r="D31"/>
  <c r="E31"/>
  <c r="F31" s="1"/>
  <c r="D32"/>
  <c r="E32"/>
  <c r="F32" s="1"/>
  <c r="F34"/>
  <c r="D35"/>
  <c r="E35"/>
  <c r="E38"/>
  <c r="F38" s="1"/>
  <c r="F39"/>
  <c r="F40"/>
  <c r="F41"/>
  <c r="F42"/>
  <c r="F43"/>
  <c r="F44"/>
  <c r="F45"/>
  <c r="F46"/>
  <c r="F47"/>
  <c r="F48"/>
  <c r="F49"/>
  <c r="F50"/>
  <c r="F51"/>
  <c r="F52"/>
  <c r="E54"/>
  <c r="F54"/>
  <c r="D55"/>
  <c r="F55" s="1"/>
  <c r="E56"/>
  <c r="F56" s="1"/>
  <c r="E57"/>
  <c r="F57" s="1"/>
  <c r="D58"/>
  <c r="E58"/>
  <c r="F61"/>
  <c r="F62"/>
  <c r="F63"/>
  <c r="F64"/>
  <c r="F65"/>
  <c r="F66"/>
  <c r="F67"/>
  <c r="F68"/>
  <c r="F69"/>
  <c r="F70"/>
  <c r="F71"/>
  <c r="F72"/>
  <c r="F73"/>
  <c r="F74"/>
  <c r="E76"/>
  <c r="F76" s="1"/>
  <c r="D77"/>
  <c r="F77"/>
  <c r="E78"/>
  <c r="F78" s="1"/>
  <c r="E79"/>
  <c r="F79" s="1"/>
  <c r="D80"/>
  <c r="E80"/>
  <c r="D82"/>
  <c r="F83"/>
  <c r="F84"/>
  <c r="H84"/>
  <c r="F85"/>
  <c r="F86"/>
  <c r="F87"/>
  <c r="F88"/>
  <c r="F89"/>
  <c r="F90"/>
  <c r="F91"/>
  <c r="F92"/>
  <c r="F93"/>
  <c r="F94"/>
  <c r="D96"/>
  <c r="E96"/>
  <c r="F96" s="1"/>
  <c r="E97"/>
  <c r="F97" s="1"/>
  <c r="E98"/>
  <c r="F98" s="1"/>
  <c r="D99"/>
  <c r="E99"/>
  <c r="G107"/>
  <c r="G50" i="2" l="1"/>
  <c r="G70"/>
  <c r="H69"/>
  <c r="F35" i="1"/>
  <c r="F80"/>
  <c r="F99"/>
  <c r="F26"/>
  <c r="E82"/>
  <c r="F82" s="1"/>
  <c r="F100" s="1"/>
  <c r="F58"/>
  <c r="F81"/>
  <c r="F27"/>
  <c r="G66" i="2" l="1"/>
  <c r="G67"/>
  <c r="G68"/>
  <c r="I68" i="1"/>
  <c r="E36"/>
  <c r="G7" s="1"/>
  <c r="I50"/>
  <c r="G27"/>
  <c r="F33"/>
  <c r="G5"/>
  <c r="F36" l="1"/>
  <c r="F37" s="1"/>
  <c r="G29" s="1"/>
  <c r="G28" l="1"/>
  <c r="H15"/>
  <c r="H101" s="1"/>
  <c r="G36"/>
  <c r="G26"/>
  <c r="G18"/>
  <c r="F101"/>
  <c r="F102" s="1"/>
  <c r="G102" l="1"/>
  <c r="G100"/>
  <c r="F103"/>
  <c r="G81"/>
  <c r="G37"/>
  <c r="G34" l="1"/>
</calcChain>
</file>

<file path=xl/comments1.xml><?xml version="1.0" encoding="utf-8"?>
<comments xmlns="http://schemas.openxmlformats.org/spreadsheetml/2006/main">
  <authors>
    <author>Usuario</author>
    <author>proyectolacruz</author>
    <author>coordiproyectos</author>
  </authors>
  <commentList>
    <comment ref="D5" authorId="0">
      <text>
        <r>
          <rPr>
            <b/>
            <sz val="9"/>
            <color indexed="81"/>
            <rFont val="Tahoma"/>
            <charset val="1"/>
          </rPr>
          <t>Usuario:</t>
        </r>
        <r>
          <rPr>
            <sz val="9"/>
            <color indexed="81"/>
            <rFont val="Tahoma"/>
            <charset val="1"/>
          </rPr>
          <t xml:space="preserve">
SE PLANTEAN 20 PACIENTES EN EL ESTUDIO, PERO SE TIENE EN CUENTA PARA EL PRESUPUESTO LA POSIBLE DESERCIÓN</t>
        </r>
      </text>
    </comment>
    <comment ref="E5" authorId="0">
      <text>
        <r>
          <rPr>
            <b/>
            <sz val="9"/>
            <color indexed="81"/>
            <rFont val="Tahoma"/>
            <charset val="1"/>
          </rPr>
          <t>Usuario:</t>
        </r>
        <r>
          <rPr>
            <sz val="9"/>
            <color indexed="81"/>
            <rFont val="Tahoma"/>
            <charset val="1"/>
          </rPr>
          <t xml:space="preserve">
PREGUNTAR A JORGE</t>
        </r>
      </text>
    </comment>
    <comment ref="D8" authorId="1">
      <text>
        <r>
          <rPr>
            <b/>
            <sz val="9"/>
            <color indexed="81"/>
            <rFont val="Tahoma"/>
            <family val="2"/>
          </rPr>
          <t>proyectolacruz:</t>
        </r>
        <r>
          <rPr>
            <sz val="9"/>
            <color indexed="81"/>
            <rFont val="Tahoma"/>
            <family val="2"/>
          </rPr>
          <t xml:space="preserve">
se disminuye a 40 familias
</t>
        </r>
      </text>
    </comment>
    <comment ref="E25" authorId="2">
      <text>
        <r>
          <rPr>
            <b/>
            <sz val="9"/>
            <color indexed="81"/>
            <rFont val="Tahoma"/>
            <family val="2"/>
          </rPr>
          <t>coordiproyectos:</t>
        </r>
        <r>
          <rPr>
            <sz val="9"/>
            <color indexed="81"/>
            <rFont val="Tahoma"/>
            <family val="2"/>
          </rPr>
          <t xml:space="preserve">
CONTEMPLANDO QUE LA IDA SEA JUNTO A LOS PAQUETES CON EL CARRO</t>
        </r>
      </text>
    </comment>
    <comment ref="E34" authorId="2">
      <text>
        <r>
          <rPr>
            <b/>
            <sz val="9"/>
            <color indexed="81"/>
            <rFont val="Tahoma"/>
            <family val="2"/>
          </rPr>
          <t>coordiproyectos:</t>
        </r>
        <r>
          <rPr>
            <sz val="9"/>
            <color indexed="81"/>
            <rFont val="Tahoma"/>
            <family val="2"/>
          </rPr>
          <t xml:space="preserve">
ALICIA ESTA COTIZANDO TRANSPORTE INCLUIDO DESCARGUE</t>
        </r>
      </text>
    </comment>
    <comment ref="D35" authorId="2">
      <text>
        <r>
          <rPr>
            <b/>
            <sz val="9"/>
            <color indexed="81"/>
            <rFont val="Tahoma"/>
            <family val="2"/>
          </rPr>
          <t>coordiproyectos:</t>
        </r>
        <r>
          <rPr>
            <sz val="9"/>
            <color indexed="81"/>
            <rFont val="Tahoma"/>
            <family val="2"/>
          </rPr>
          <t xml:space="preserve">
LO DEBE DEFINIR CONTABILIDAD</t>
        </r>
      </text>
    </comment>
    <comment ref="E55" authorId="2">
      <text>
        <r>
          <rPr>
            <b/>
            <sz val="9"/>
            <color indexed="81"/>
            <rFont val="Tahoma"/>
            <family val="2"/>
          </rPr>
          <t>coordiproyectos:</t>
        </r>
        <r>
          <rPr>
            <sz val="9"/>
            <color indexed="81"/>
            <rFont val="Tahoma"/>
            <family val="2"/>
          </rPr>
          <t xml:space="preserve">
CONTEMPLANDO QUE LA IDA SEA JUNTO A LOS PAQUETES CON EL CARRO</t>
        </r>
      </text>
    </comment>
    <comment ref="E77" authorId="2">
      <text>
        <r>
          <rPr>
            <b/>
            <sz val="9"/>
            <color indexed="81"/>
            <rFont val="Tahoma"/>
            <family val="2"/>
          </rPr>
          <t>coordiproyectos:</t>
        </r>
        <r>
          <rPr>
            <sz val="9"/>
            <color indexed="81"/>
            <rFont val="Tahoma"/>
            <family val="2"/>
          </rPr>
          <t xml:space="preserve">
CONTEMPLANDO QUE LA IDA SEA JUNTO A LOS PAQUETES CON EL CARRO</t>
        </r>
      </text>
    </comment>
  </commentList>
</comments>
</file>

<file path=xl/comments2.xml><?xml version="1.0" encoding="utf-8"?>
<comments xmlns="http://schemas.openxmlformats.org/spreadsheetml/2006/main">
  <authors>
    <author>Usuario</author>
    <author>coordiproyectos</author>
  </authors>
  <commentList>
    <comment ref="D14" authorId="0">
      <text>
        <r>
          <rPr>
            <b/>
            <sz val="9"/>
            <color indexed="81"/>
            <rFont val="Tahoma"/>
            <charset val="1"/>
          </rPr>
          <t>Usuario:</t>
        </r>
        <r>
          <rPr>
            <sz val="9"/>
            <color indexed="81"/>
            <rFont val="Tahoma"/>
            <charset val="1"/>
          </rPr>
          <t xml:space="preserve">
OJO COMO SE PONEN SOBRECOSTOS POR DESERCION
</t>
        </r>
      </text>
    </comment>
    <comment ref="E14" authorId="0">
      <text>
        <r>
          <rPr>
            <b/>
            <sz val="9"/>
            <color indexed="81"/>
            <rFont val="Tahoma"/>
            <charset val="1"/>
          </rPr>
          <t>Usuario:</t>
        </r>
        <r>
          <rPr>
            <sz val="9"/>
            <color indexed="81"/>
            <rFont val="Tahoma"/>
            <charset val="1"/>
          </rPr>
          <t xml:space="preserve">
PREGUNTAR A JORGE</t>
        </r>
      </text>
    </comment>
    <comment ref="C41" authorId="0">
      <text>
        <r>
          <rPr>
            <b/>
            <sz val="9"/>
            <color indexed="81"/>
            <rFont val="Tahoma"/>
            <family val="2"/>
          </rPr>
          <t>Usuario:</t>
        </r>
        <r>
          <rPr>
            <sz val="9"/>
            <color indexed="81"/>
            <rFont val="Tahoma"/>
            <family val="2"/>
          </rPr>
          <t xml:space="preserve">
ADMINISTRACIÓN WEB, CONTADOR, COORDINACION PROYECTO, TELEFONO, ENERGIA, INTERNET, </t>
        </r>
      </text>
    </comment>
    <comment ref="D41" authorId="1">
      <text>
        <r>
          <rPr>
            <b/>
            <sz val="9"/>
            <color indexed="81"/>
            <rFont val="Tahoma"/>
            <family val="2"/>
          </rPr>
          <t>coordiproyectos:</t>
        </r>
        <r>
          <rPr>
            <sz val="9"/>
            <color indexed="81"/>
            <rFont val="Tahoma"/>
            <family val="2"/>
          </rPr>
          <t xml:space="preserve">
LO DEBE DEFINIR CONTABILIDAD</t>
        </r>
      </text>
    </comment>
    <comment ref="D65" authorId="1">
      <text>
        <r>
          <rPr>
            <b/>
            <sz val="9"/>
            <color indexed="81"/>
            <rFont val="Tahoma"/>
            <family val="2"/>
          </rPr>
          <t>coordiproyectos:</t>
        </r>
        <r>
          <rPr>
            <sz val="9"/>
            <color indexed="81"/>
            <rFont val="Tahoma"/>
            <family val="2"/>
          </rPr>
          <t xml:space="preserve">
LO DEBE DEFINIR CONTABILIDAD</t>
        </r>
      </text>
    </comment>
  </commentList>
</comments>
</file>

<file path=xl/comments3.xml><?xml version="1.0" encoding="utf-8"?>
<comments xmlns="http://schemas.openxmlformats.org/spreadsheetml/2006/main">
  <authors>
    <author>Usuario</author>
    <author>CAASA</author>
  </authors>
  <commentList>
    <comment ref="E6" authorId="0">
      <text>
        <r>
          <rPr>
            <b/>
            <sz val="9"/>
            <color indexed="81"/>
            <rFont val="Tahoma"/>
            <charset val="1"/>
          </rPr>
          <t>Usuario:</t>
        </r>
        <r>
          <rPr>
            <sz val="9"/>
            <color indexed="81"/>
            <rFont val="Tahoma"/>
            <charset val="1"/>
          </rPr>
          <t xml:space="preserve">
PREGUNTAR A JORGE</t>
        </r>
      </text>
    </comment>
    <comment ref="D7" authorId="1">
      <text>
        <r>
          <rPr>
            <b/>
            <sz val="9"/>
            <color indexed="81"/>
            <rFont val="Tahoma"/>
            <family val="2"/>
          </rPr>
          <t>SANDRA PREGUNTA:</t>
        </r>
        <r>
          <rPr>
            <sz val="9"/>
            <color indexed="81"/>
            <rFont val="Tahoma"/>
            <family val="2"/>
          </rPr>
          <t xml:space="preserve">
</t>
        </r>
        <r>
          <rPr>
            <sz val="11"/>
            <color indexed="81"/>
            <rFont val="Tahoma"/>
            <family val="2"/>
          </rPr>
          <t>quien elabora el registro? Un profesional o un especialista? Cuánto tiempo se requiere para elaborar el formulario?</t>
        </r>
      </text>
    </comment>
    <comment ref="D11" authorId="1">
      <text>
        <r>
          <rPr>
            <sz val="9"/>
            <color indexed="81"/>
            <rFont val="Tahoma"/>
            <family val="2"/>
          </rPr>
          <t xml:space="preserve">SANDRA PREGUNTA: Para cuanto tiempo esta definida la investigación, cuánto tiempo se requiere el dominio?
</t>
        </r>
      </text>
    </comment>
    <comment ref="D13" authorId="1">
      <text>
        <r>
          <rPr>
            <sz val="9"/>
            <color indexed="81"/>
            <rFont val="Tahoma"/>
            <family val="2"/>
          </rPr>
          <t xml:space="preserve">SANDRA PREGUNTA: cuánto se estima que se puede demorar en hacer la plataforma para la investigación?, se utilizaría desde el inicio de la investigación?
</t>
        </r>
      </text>
    </comment>
    <comment ref="D16" authorId="1">
      <text>
        <r>
          <rPr>
            <b/>
            <sz val="9"/>
            <color indexed="81"/>
            <rFont val="Tahoma"/>
            <family val="2"/>
          </rPr>
          <t xml:space="preserve">PREGUNTA SANDRA: </t>
        </r>
        <r>
          <rPr>
            <sz val="9"/>
            <color indexed="81"/>
            <rFont val="Tahoma"/>
            <family val="2"/>
          </rPr>
          <t xml:space="preserve">en el estudio cuantas pruebas de esfuerzo se tienen contempladas realizar?
</t>
        </r>
      </text>
    </comment>
    <comment ref="D19" authorId="1">
      <text>
        <r>
          <rPr>
            <b/>
            <sz val="9"/>
            <color indexed="81"/>
            <rFont val="Tahoma"/>
            <family val="2"/>
          </rPr>
          <t xml:space="preserve">sin tener conocimiento estipulé 1 hora de * 20 ptes </t>
        </r>
      </text>
    </comment>
    <comment ref="D20" authorId="1">
      <text>
        <r>
          <rPr>
            <b/>
            <sz val="9"/>
            <color indexed="81"/>
            <rFont val="Tahoma"/>
            <family val="2"/>
          </rPr>
          <t>1 evento por paciente de la investigación</t>
        </r>
      </text>
    </comment>
    <comment ref="D23" authorId="1">
      <text>
        <r>
          <rPr>
            <b/>
            <sz val="9"/>
            <color indexed="81"/>
            <rFont val="Tahoma"/>
            <family val="2"/>
          </rPr>
          <t xml:space="preserve">cada paciente va: 9 veces
</t>
        </r>
      </text>
    </comment>
    <comment ref="E23" authorId="0">
      <text>
        <r>
          <rPr>
            <b/>
            <sz val="9"/>
            <color indexed="81"/>
            <rFont val="Tahoma"/>
            <charset val="1"/>
          </rPr>
          <t>Usuario:</t>
        </r>
        <r>
          <rPr>
            <sz val="9"/>
            <color indexed="81"/>
            <rFont val="Tahoma"/>
            <charset val="1"/>
          </rPr>
          <t xml:space="preserve">
dinero que se le entregará mensualmetne como incentivo por participar en la investigación (alimentación y transporte)</t>
        </r>
      </text>
    </comment>
  </commentList>
</comments>
</file>

<file path=xl/sharedStrings.xml><?xml version="1.0" encoding="utf-8"?>
<sst xmlns="http://schemas.openxmlformats.org/spreadsheetml/2006/main" count="417" uniqueCount="200">
  <si>
    <t>PROYECCIÓN DE APORTE POR PAQUETE</t>
  </si>
  <si>
    <t>PROYECCCIÓN HASTA ENERO DE 2011</t>
  </si>
  <si>
    <t>COFINANCIACIÓN EN ALIMENTOS HASTA DICIEMBRE DE 2010</t>
  </si>
  <si>
    <t>% DE UTILIDAD</t>
  </si>
  <si>
    <t>DE LA OPTIMIZACIÓN DE LOS RUBROS DE PAPELERÍA.</t>
  </si>
  <si>
    <t xml:space="preserve">SIN TENER EN CUENTA LO QUE PUEDE QUEDAR </t>
  </si>
  <si>
    <t>SUBTOTAL UTILIDAD</t>
  </si>
  <si>
    <t>TOTAL PRESUPUESTO</t>
  </si>
  <si>
    <t>TOTAL COMPONENTE DE NUTRICIÓN</t>
  </si>
  <si>
    <t>SUBTOTAL</t>
  </si>
  <si>
    <t>Se incrementa el tiempo para la elaboración de informes en nuevo formato</t>
  </si>
  <si>
    <t>HORA</t>
  </si>
  <si>
    <t>USO Y DOTACIÓN DE OFICINA</t>
  </si>
  <si>
    <t>PROCESAMIENTO DE LA INFORMACIÓN</t>
  </si>
  <si>
    <t>Se adiciona el tiempo que debe destinar la contadora para la realización de informes bimestrales, los cuales fueron solicitados el 2 mayo por Angélica</t>
  </si>
  <si>
    <t>APOYO ADMINISTRATIVO Y CONTABLE</t>
  </si>
  <si>
    <t>DÍA</t>
  </si>
  <si>
    <t>EQUIPOS (tallimetro portatil, báscula digital e infantómetro)</t>
  </si>
  <si>
    <t>PAPELERIA E INSUMOS DE OFICINA</t>
  </si>
  <si>
    <t>UNIDAD</t>
  </si>
  <si>
    <t>CARPETAS DE CARTÓN TAMAÑO OFICIO</t>
  </si>
  <si>
    <t>LEGAJADORES PARA ARCHIVAR</t>
  </si>
  <si>
    <t>CARPETAS DE CARTÓN TAMAÑO CARTA</t>
  </si>
  <si>
    <t>PASTA CATALOGO 1,5 PULGADAS</t>
  </si>
  <si>
    <t>DULCE ABRIGO</t>
  </si>
  <si>
    <t>CINTA DE ENMASCARAR</t>
  </si>
  <si>
    <t>BORRADOR</t>
  </si>
  <si>
    <t>LAPIZ</t>
  </si>
  <si>
    <t>TINTA IMPRESORA HP A COLOR</t>
  </si>
  <si>
    <t>TINTA IMPRESORA HP NEGRA</t>
  </si>
  <si>
    <t>RESMA</t>
  </si>
  <si>
    <t>RESMA TAMAÑO OFICIO</t>
  </si>
  <si>
    <t>VIAJE (IDA Y REGRESO)</t>
  </si>
  <si>
    <t>TRASPORTE NUTRICIONISTA</t>
  </si>
  <si>
    <t>Se incrementa el tiempo de la nutricionista con nuevo dia destinado para la medición a niños</t>
  </si>
  <si>
    <t>NUTRICIONISTA</t>
  </si>
  <si>
    <t xml:space="preserve">500 VALORACIONES NUTRICIONALES </t>
  </si>
  <si>
    <t>Tiempo destinado de uso y dotacion de oficina  para la elaboracion de propuestas metodológicas.</t>
  </si>
  <si>
    <t>Transporte que no se tenía contemplado para las capacitaciones realizadas  el 14 y 18 de abril y el 5 y 12 de mayo. En un principio las capacitaciones se presupuestaron para ser realizadas los dias miercoles, de manera que no se requería transporte extra al de la entrega de paquetes, con la implementación de los jueves se incrementó este rubro.</t>
  </si>
  <si>
    <t>TRANSPORTE</t>
  </si>
  <si>
    <t xml:space="preserve">DÍA </t>
  </si>
  <si>
    <t>EQUIPOS (cámara fotografica, video beam, computador portatil)</t>
  </si>
  <si>
    <t>TORRE POR 20 UNIDADES</t>
  </si>
  <si>
    <t>CDS NO RW</t>
  </si>
  <si>
    <t>TIJERAS</t>
  </si>
  <si>
    <t>VR CAPACITACION</t>
  </si>
  <si>
    <t>PAQUETE</t>
  </si>
  <si>
    <t>FICHAS BIBLIOGRÁFICAS</t>
  </si>
  <si>
    <t>PLIEGO</t>
  </si>
  <si>
    <t>CARTULINA</t>
  </si>
  <si>
    <t>CAJA DE 12 COLORES</t>
  </si>
  <si>
    <t>COLORES</t>
  </si>
  <si>
    <t>MARCADOR PERMANENTE</t>
  </si>
  <si>
    <t>LAPICEROS</t>
  </si>
  <si>
    <t>RESMA TAMAÑO CARTA</t>
  </si>
  <si>
    <t>INSUMOS DE ALIMENTOS PARA PREPARACIONES</t>
  </si>
  <si>
    <t>6 CAPACITACIONES PRACTICAS</t>
  </si>
  <si>
    <t>8 CAPACITACIONES TEORICAS</t>
  </si>
  <si>
    <t>De acuerdo a los cambios realizados este es el nuevo costo por operación de los paquetes</t>
  </si>
  <si>
    <t>COSTO DE OPERACIÓN</t>
  </si>
  <si>
    <t>Se adiciona el tiempo que debe destinar la contadora para la realización de informes bimestrales, los cuales fueron solicitados el 2 mayo por Angélica.</t>
  </si>
  <si>
    <t>ENTREGA</t>
  </si>
  <si>
    <t>TRANSPORTE  Y DESCARGUE</t>
  </si>
  <si>
    <t>APOYO LOGÍSTICO</t>
  </si>
  <si>
    <t>CARGUE</t>
  </si>
  <si>
    <t>CONTROL CALIDAD EMPAQUE DE PAQUETES</t>
  </si>
  <si>
    <t>ENSAMBLAJE DE PAQUETES</t>
  </si>
  <si>
    <t>MANEJO DE INVENTARIO</t>
  </si>
  <si>
    <t>PAQUETE POR NIÑO</t>
  </si>
  <si>
    <t>BODEGAJE</t>
  </si>
  <si>
    <t>COMPRA INSUMOS, RECEPCIÓN Y ALMACENAMIENTO</t>
  </si>
  <si>
    <t>El incremento se refiere al manejo de la entrega de huevos, elaboracion de 10 propuestas metodológicas en nueva plantilla diseñada por F. Berta Martinez, consulta bibliográfica y elaboracion material educativo. En esta celda  se incluye el incremento de horas de la nutricionista destinadas a  capacitación debido a que Angélica solicitó que este rubro no se incluyera en el costo de capacitación para que se reflejara un valor por capacitación inferior al real.</t>
  </si>
  <si>
    <t xml:space="preserve"> Se disminuye el costo de transporte de nutricionista porque dos veces al mes se transporta a la cruz en el vehiculo que lleva los paquetes.</t>
  </si>
  <si>
    <t>VIAJE  REGRESO</t>
  </si>
  <si>
    <t>TRANSPORTE NUTRICIONISTA</t>
  </si>
  <si>
    <t>El incremento de horas de trabajo de nutricionista incrementan el uso y la dotación de oficina, especialmente en la elaboracion de pedidos y organización de entregas. Antes se requería menos tiempo, ahora se deben hacer ajustes en cada pedido.  También se incluye el tiempo programacion para la recolección de información requerida para el informe (nuevos informes de avance). Continúa el mismo tiempo para el informe de entregas</t>
  </si>
  <si>
    <t>AZ CARTA</t>
  </si>
  <si>
    <t>CINTA IMPRESORA EPSON</t>
  </si>
  <si>
    <t>Se incrementaron los costales para imprimir con nuevo logo (Sofia Perez) para el programa.   El presupuesto dispone de 200 costales, de los cuales 100 ya están impresos con logos viejos y estan deteriorados.  Con logos nuevos se requieren 200 costales, del presupuesto se dispone de 100, por lo tanto se requieren 100 unidades adicionales a las presupuestadas.</t>
  </si>
  <si>
    <t>69% Paquete, 15% nutricionista, 3,8% empaque, 3,54% apoyo logistica, 3,34% transporte, 1% papeleria y costo administrativo 4%.</t>
  </si>
  <si>
    <t>TOTAL</t>
  </si>
  <si>
    <t>VR UNIDAD</t>
  </si>
  <si>
    <t>CANTIDAD ANUAL</t>
  </si>
  <si>
    <t>DESCRIPCIÓN</t>
  </si>
  <si>
    <t>PRODUCTOS</t>
  </si>
  <si>
    <t>ESTE ES EL PRESUPUESTO QUE SE ENVIO A LA FUNDACION BERTA MARTINEZ Y FUE APROBADO PARA LA EJECUCION DEL PROGRAMA EN EL PRESENTE AÑO 2012</t>
  </si>
  <si>
    <t>1. COMPONENTE DE NUTRICIÓN</t>
  </si>
  <si>
    <t>COMENTARIOS</t>
  </si>
  <si>
    <t>PRESUPUESTO INCIAL PASOS 2012</t>
  </si>
  <si>
    <t>CONSULTA INICIAL</t>
  </si>
  <si>
    <t>PACIENTE</t>
  </si>
  <si>
    <t xml:space="preserve">PRUEBA DE ESFUERZO </t>
  </si>
  <si>
    <t>APROBACIÓN POR PARTE DEL COMITÉ DE ETICA</t>
  </si>
  <si>
    <t>1 ESTUDIO DE CASOS Y CONTROLES</t>
  </si>
  <si>
    <t>PROMOTOR</t>
  </si>
  <si>
    <t>INVESTIGADOR PRINCIPAL</t>
  </si>
  <si>
    <t xml:space="preserve">MEDICO </t>
  </si>
  <si>
    <t>RESPONSABLE FARMACOVIGIILANCIA</t>
  </si>
  <si>
    <t>POLIZA DE SEGURO ASEGURAR NFC Y BPC</t>
  </si>
  <si>
    <t>REGISTRO INVIMA DEL NEUROESTIMULADOR</t>
  </si>
  <si>
    <t>4´102.920</t>
  </si>
  <si>
    <t>EPIDEMIOLOGO</t>
  </si>
  <si>
    <t>MATERIALES</t>
  </si>
  <si>
    <t>SELECCIÓN DE PACIENTES</t>
  </si>
  <si>
    <t>CARDIOLOGO</t>
  </si>
  <si>
    <t>OVERHEAD PARA EL CENTRO DE INVESIGACION</t>
  </si>
  <si>
    <t xml:space="preserve">COMPUTADORES </t>
  </si>
  <si>
    <t>IMPRESORA</t>
  </si>
  <si>
    <t>PROCESAMIENTO DE LA INFORMACION</t>
  </si>
  <si>
    <t>ARCHIVADOR</t>
  </si>
  <si>
    <t>PSIQUIATRA</t>
  </si>
  <si>
    <t xml:space="preserve">PRESUPUESTO </t>
  </si>
  <si>
    <t>4´500000</t>
  </si>
  <si>
    <t>PREGUNTAS PARA JORGE</t>
  </si>
  <si>
    <t>PREGUNTAS PARA DR MONCAYO</t>
  </si>
  <si>
    <t>PREGUNTAS PARA DR  ESTUPIÑAN</t>
  </si>
  <si>
    <t>20% DEL TOTAL DE LOS COSTOS PARA EL CENTRO INV</t>
  </si>
  <si>
    <t>ELABORACION DE ANTEPROYECTO</t>
  </si>
  <si>
    <t>ANTEPROYECTO</t>
  </si>
  <si>
    <t>ELABORACION DE INFORME DE RESULTADOS</t>
  </si>
  <si>
    <t>ADMINISTRACION DEL PROYECTO</t>
  </si>
  <si>
    <t xml:space="preserve">ARCHIVADORES </t>
  </si>
  <si>
    <t>PACIENTE/ VISITA</t>
  </si>
  <si>
    <t>CONTRATACION CON ENTIDAD DE SALUD PARA REALIZAR PRUEBAS DE ESFUERZO</t>
  </si>
  <si>
    <t>SESION (2 POR AÑO)</t>
  </si>
  <si>
    <t>ACTIVIDAD</t>
  </si>
  <si>
    <t>COLOCACION DE NEUROESTIMULADOR PRUEBA)</t>
  </si>
  <si>
    <t>COLOCACION DE NEUROESTIMULADOR (DEFINITIVO)</t>
  </si>
  <si>
    <t>EJECUCION</t>
  </si>
  <si>
    <t>VIATICOS DEL EPIDEMIOLOGO Y/O EQUIPO DE TRABAJO(OPCIONAL)</t>
  </si>
  <si>
    <t>TINTA</t>
  </si>
  <si>
    <t>REVISTA INDEXADA</t>
  </si>
  <si>
    <t>ELABORACION DE ARTICULO EN REVISTA INDEXADA</t>
  </si>
  <si>
    <t>RECLUTAMIENTO DE PACIENTES</t>
  </si>
  <si>
    <t>PLATAFORMA WEB PARA REGISTRO Y SEGUIMIENTO</t>
  </si>
  <si>
    <t>HORAS</t>
  </si>
  <si>
    <t>COMPUTADOR</t>
  </si>
  <si>
    <t>INGENIERO DE SISTEMAS</t>
  </si>
  <si>
    <t>DOMINO</t>
  </si>
  <si>
    <t>HOSTING</t>
  </si>
  <si>
    <t>CONSULTA BIBLIOGRÁFICA</t>
  </si>
  <si>
    <t>REDACCIÓN Y DIGITACIÓN</t>
  </si>
  <si>
    <t>RESMA DE HOJAS</t>
  </si>
  <si>
    <t>COORDINADOR DE INVESTIGACIÓN</t>
  </si>
  <si>
    <t>MEDICO U U OTRO FUNCIONARIO DE LA SALUD</t>
  </si>
  <si>
    <t>FORMULARIO FÍSICO</t>
  </si>
  <si>
    <t>EN QUÉ ESTA RECOPILANDO INFORMACIÓN?</t>
  </si>
  <si>
    <t>LAPICERO</t>
  </si>
  <si>
    <t xml:space="preserve">1 ESTUDIO </t>
  </si>
  <si>
    <t>VER INGENIRO</t>
  </si>
  <si>
    <t>RUBRO DE TRASNPORTE Y ALIMENTACIÓN PACIENTES</t>
  </si>
  <si>
    <t>en los rubros de in uno detalla o se ofrece el paquete</t>
  </si>
  <si>
    <t>hmd por administracion que puede cobrar</t>
  </si>
  <si>
    <t xml:space="preserve">referencias de estudios </t>
  </si>
  <si>
    <t>observacional</t>
  </si>
  <si>
    <t xml:space="preserve">   </t>
  </si>
  <si>
    <t xml:space="preserve">  </t>
  </si>
  <si>
    <t>CANTIDAD POR PROYECTO</t>
  </si>
  <si>
    <t>OVERHEAD</t>
  </si>
  <si>
    <t>hora</t>
  </si>
  <si>
    <t>consulta médica inicial (para reclutamiento)</t>
  </si>
  <si>
    <t>dominio</t>
  </si>
  <si>
    <t>hosting</t>
  </si>
  <si>
    <t>ingeniero de sistemas</t>
  </si>
  <si>
    <t>año</t>
  </si>
  <si>
    <t>plataforma web para registro de datos (para reclutamiento y seguimiento de pacientes)</t>
  </si>
  <si>
    <t>PRESUPUESTO SIN IVA</t>
  </si>
  <si>
    <t>Prueba de esfuerzo</t>
  </si>
  <si>
    <t>Elaboración de material para registro de datos del paciente (boceto)</t>
  </si>
  <si>
    <t>ELABORACIÓN DE ANTEPROYECTO: 
Incluye consulta bibliográfica, redacción y digitación,  ajustes que sean solicitados por el comité de ética evaluador</t>
  </si>
  <si>
    <t>APROBACION POR COMITE DE ETICA</t>
  </si>
  <si>
    <t>PROYECTO DE INVESTIGACION</t>
  </si>
  <si>
    <t>pacientes</t>
  </si>
  <si>
    <t xml:space="preserve">consulta para explicación de la investigación y firma del consentimiento informado y de pólizas </t>
  </si>
  <si>
    <t>póliza para Ensayos Clínicos</t>
  </si>
  <si>
    <t>paciente</t>
  </si>
  <si>
    <t>hora/pte</t>
  </si>
  <si>
    <t xml:space="preserve"> TOTAL</t>
  </si>
  <si>
    <t>Implementación del neuroestimulador de prueba</t>
  </si>
  <si>
    <t>Implementación del neuroestimulador definitivo</t>
  </si>
  <si>
    <t>Transporte y alimentación pacientes (incentivos)</t>
  </si>
  <si>
    <t>Evaluación por psiquiatría</t>
  </si>
  <si>
    <t>Epidemiólogo</t>
  </si>
  <si>
    <t>Coordinador de la investigación</t>
  </si>
  <si>
    <t>ENSAYO CLINICO</t>
  </si>
  <si>
    <t>Monitor de investigación</t>
  </si>
  <si>
    <t>soporte</t>
  </si>
  <si>
    <t>meses</t>
  </si>
  <si>
    <t>evento</t>
  </si>
  <si>
    <t>visita/pte</t>
  </si>
  <si>
    <t>mes</t>
  </si>
  <si>
    <t>Gestión de archivo</t>
  </si>
  <si>
    <t>horas</t>
  </si>
  <si>
    <t>Elaboración de artículo para publicación en revista científica</t>
  </si>
  <si>
    <t xml:space="preserve">Indexar artículo </t>
  </si>
  <si>
    <t>Contador público</t>
  </si>
  <si>
    <t>COORDINACION DEL PROYECTO DE INVESTIGACION</t>
  </si>
  <si>
    <t>disponibilidad para terminar anteproyecto, una hora por skype, adelantar por correo electronico, es muy importante una hora despues del horario laboral, acceso al computador</t>
  </si>
  <si>
    <t>rené estupiñán es: 300 613 45 60</t>
  </si>
  <si>
    <t>12 30 hasta la 1 30</t>
  </si>
</sst>
</file>

<file path=xl/styles.xml><?xml version="1.0" encoding="utf-8"?>
<styleSheet xmlns="http://schemas.openxmlformats.org/spreadsheetml/2006/main">
  <numFmts count="13">
    <numFmt numFmtId="7" formatCode="&quot;$&quot;\ #,##0.00_);\(&quot;$&quot;\ #,##0.00\)"/>
    <numFmt numFmtId="41" formatCode="_(* #,##0_);_(* \(#,##0\);_(* &quot;-&quot;_);_(@_)"/>
    <numFmt numFmtId="44" formatCode="_(&quot;$&quot;\ * #,##0.00_);_(&quot;$&quot;\ * \(#,##0.00\);_(&quot;$&quot;\ * &quot;-&quot;??_);_(@_)"/>
    <numFmt numFmtId="43" formatCode="_(* #,##0.00_);_(* \(#,##0.00\);_(* &quot;-&quot;??_);_(@_)"/>
    <numFmt numFmtId="164" formatCode="_(* #,##0_);_(* \(#,##0\);_(* &quot;-&quot;??_);_(@_)"/>
    <numFmt numFmtId="165" formatCode="_-* #,##0.00\ &quot;€&quot;_-;\-* #,##0.00\ &quot;€&quot;_-;_-* &quot;-&quot;??\ &quot;€&quot;_-;_-@_-"/>
    <numFmt numFmtId="166" formatCode="_(&quot;$&quot;\ * #,##0_);_(&quot;$&quot;\ * \(#,##0\);_(&quot;$&quot;\ * &quot;-&quot;??_);_(@_)"/>
    <numFmt numFmtId="167" formatCode="_ [$€]\ * #,##0.00_ ;_ [$€]\ * \-#,##0.00_ ;_ [$€]\ * &quot;-&quot;??_ ;_ @_ "/>
    <numFmt numFmtId="168" formatCode="_ * #,##0.00_ ;_ * \-#,##0.00_ ;_ * &quot;-&quot;??_ ;_ @_ "/>
    <numFmt numFmtId="169" formatCode="_-* #,##0.00\ _€_-;\-* #,##0.00\ _€_-;_-* &quot;-&quot;??\ _€_-;_-@_-"/>
    <numFmt numFmtId="170" formatCode="_ &quot;$&quot;\ * #,##0.00_ ;_ &quot;$&quot;\ * \-#,##0.00_ ;_ &quot;$&quot;\ * &quot;-&quot;??_ ;_ @_ "/>
    <numFmt numFmtId="171" formatCode="_([$$-240A]\ * #,##0.00_);_([$$-240A]\ * \(#,##0.00\);_([$$-240A]\ * &quot;-&quot;??_);_(@_)"/>
    <numFmt numFmtId="172" formatCode="_([$$-240A]\ * #,##0_);_([$$-240A]\ * \(#,##0\);_([$$-240A]\ * &quot;-&quot;??_);_(@_)"/>
  </numFmts>
  <fonts count="3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2"/>
      <name val="Arial"/>
      <family val="2"/>
    </font>
    <font>
      <b/>
      <sz val="11"/>
      <name val="Calibri"/>
      <family val="2"/>
      <scheme val="minor"/>
    </font>
    <font>
      <sz val="11"/>
      <color rgb="FFFF3300"/>
      <name val="Calibri"/>
      <family val="2"/>
      <scheme val="minor"/>
    </font>
    <font>
      <b/>
      <sz val="10"/>
      <name val="Arial"/>
      <family val="2"/>
    </font>
    <font>
      <b/>
      <sz val="14"/>
      <name val="Arial"/>
      <family val="2"/>
    </font>
    <font>
      <sz val="9"/>
      <color theme="1"/>
      <name val="Calibri"/>
      <family val="2"/>
      <scheme val="minor"/>
    </font>
    <font>
      <sz val="10"/>
      <name val="Arial"/>
      <family val="2"/>
    </font>
    <font>
      <b/>
      <sz val="11"/>
      <color rgb="FFFF0000"/>
      <name val="Calibri"/>
      <family val="2"/>
      <scheme val="minor"/>
    </font>
    <font>
      <b/>
      <sz val="12"/>
      <color rgb="FFFF0000"/>
      <name val="Calibri"/>
      <family val="2"/>
      <scheme val="minor"/>
    </font>
    <font>
      <b/>
      <sz val="11"/>
      <name val="Arial"/>
      <family val="2"/>
    </font>
    <font>
      <sz val="10"/>
      <color rgb="FFFF0000"/>
      <name val="Arial"/>
      <family val="2"/>
    </font>
    <font>
      <b/>
      <sz val="12"/>
      <color rgb="FFFF0000"/>
      <name val="Arial"/>
      <family val="2"/>
    </font>
    <font>
      <b/>
      <sz val="12"/>
      <color theme="1"/>
      <name val="Arial"/>
      <family val="2"/>
    </font>
    <font>
      <b/>
      <sz val="16"/>
      <color theme="1"/>
      <name val="Calibri"/>
      <family val="2"/>
      <scheme val="minor"/>
    </font>
    <font>
      <b/>
      <sz val="9"/>
      <color indexed="81"/>
      <name val="Tahoma"/>
      <family val="2"/>
    </font>
    <font>
      <sz val="9"/>
      <color indexed="81"/>
      <name val="Tahoma"/>
      <family val="2"/>
    </font>
    <font>
      <u/>
      <sz val="11"/>
      <color theme="10"/>
      <name val="Calibri"/>
      <family val="2"/>
    </font>
    <font>
      <sz val="11"/>
      <color indexed="8"/>
      <name val="Calibri"/>
      <family val="2"/>
    </font>
    <font>
      <sz val="10"/>
      <name val="Verdana"/>
      <family val="2"/>
    </font>
    <font>
      <sz val="9"/>
      <color indexed="81"/>
      <name val="Tahoma"/>
      <charset val="1"/>
    </font>
    <font>
      <b/>
      <sz val="9"/>
      <color indexed="81"/>
      <name val="Tahoma"/>
      <charset val="1"/>
    </font>
    <font>
      <sz val="10"/>
      <color rgb="FF000000"/>
      <name val="Century Gothic"/>
      <family val="2"/>
    </font>
    <font>
      <b/>
      <sz val="9"/>
      <name val="Arial"/>
      <family val="2"/>
    </font>
    <font>
      <sz val="10"/>
      <name val="Calibri"/>
      <family val="2"/>
      <scheme val="minor"/>
    </font>
    <font>
      <sz val="9"/>
      <name val="Calibri"/>
      <family val="2"/>
      <scheme val="minor"/>
    </font>
    <font>
      <sz val="11"/>
      <color indexed="81"/>
      <name val="Tahoma"/>
      <family val="2"/>
    </font>
    <font>
      <b/>
      <sz val="10"/>
      <name val="Calibri"/>
      <family val="2"/>
      <scheme val="minor"/>
    </font>
    <font>
      <sz val="9"/>
      <color theme="3" tint="0.39997558519241921"/>
      <name val="Calibri"/>
      <family val="2"/>
      <scheme val="minor"/>
    </font>
    <font>
      <sz val="9"/>
      <color theme="3" tint="0.39997558519241921"/>
      <name val="Arial"/>
      <family val="2"/>
    </font>
    <font>
      <sz val="9"/>
      <name val="Arial"/>
      <family val="2"/>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FF3300"/>
        <bgColor indexed="64"/>
      </patternFill>
    </fill>
    <fill>
      <patternFill patternType="solid">
        <fgColor theme="6" tint="0.59999389629810485"/>
        <bgColor indexed="64"/>
      </patternFill>
    </fill>
    <fill>
      <patternFill patternType="solid">
        <fgColor theme="6"/>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theme="9"/>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7F5EF"/>
        <bgColor indexed="64"/>
      </patternFill>
    </fill>
    <fill>
      <patternFill patternType="solid">
        <fgColor theme="0" tint="-4.9989318521683403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right style="thin">
        <color indexed="64"/>
      </right>
      <top style="medium">
        <color indexed="64"/>
      </top>
      <bottom style="medium">
        <color indexed="64"/>
      </bottom>
      <diagonal/>
    </border>
  </borders>
  <cellStyleXfs count="36">
    <xf numFmtId="0" fontId="0" fillId="0" borderId="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7" fontId="11" fillId="0" borderId="0" applyFont="0" applyFill="0" applyBorder="0" applyAlignment="0" applyProtection="0"/>
    <xf numFmtId="41" fontId="11" fillId="0" borderId="0" applyFont="0" applyFill="0" applyBorder="0" applyAlignment="0" applyProtection="0"/>
    <xf numFmtId="0" fontId="21" fillId="0" borderId="0" applyNumberFormat="0" applyFill="0" applyBorder="0" applyAlignment="0" applyProtection="0">
      <alignment vertical="top"/>
      <protection locked="0"/>
    </xf>
    <xf numFmtId="168"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 fillId="0" borderId="0" applyFont="0" applyFill="0" applyBorder="0" applyAlignment="0" applyProtection="0"/>
    <xf numFmtId="168" fontId="11" fillId="0" borderId="0" applyFont="0" applyFill="0" applyBorder="0" applyAlignment="0" applyProtection="0"/>
    <xf numFmtId="169" fontId="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7"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4" fontId="1" fillId="0" borderId="0" applyFont="0" applyFill="0" applyBorder="0" applyAlignment="0" applyProtection="0"/>
    <xf numFmtId="0" fontId="11" fillId="0" borderId="0"/>
    <xf numFmtId="0" fontId="11" fillId="0" borderId="0"/>
    <xf numFmtId="0" fontId="23" fillId="0" borderId="0"/>
    <xf numFmtId="0" fontId="11" fillId="0" borderId="0"/>
    <xf numFmtId="0" fontId="11" fillId="0" borderId="0"/>
    <xf numFmtId="0" fontId="1" fillId="0" borderId="0"/>
    <xf numFmtId="0" fontId="11" fillId="0" borderId="0"/>
    <xf numFmtId="0" fontId="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cellStyleXfs>
  <cellXfs count="377">
    <xf numFmtId="0" fontId="0" fillId="0" borderId="0" xfId="0"/>
    <xf numFmtId="0" fontId="0" fillId="2" borderId="0" xfId="0" applyFill="1"/>
    <xf numFmtId="164" fontId="0" fillId="0" borderId="0" xfId="1" applyNumberFormat="1" applyFont="1"/>
    <xf numFmtId="164" fontId="0" fillId="2" borderId="0" xfId="1" applyNumberFormat="1" applyFont="1" applyFill="1"/>
    <xf numFmtId="0" fontId="4" fillId="2" borderId="0" xfId="0" applyFont="1" applyFill="1"/>
    <xf numFmtId="164" fontId="4" fillId="2" borderId="0" xfId="1" applyNumberFormat="1" applyFont="1" applyFill="1"/>
    <xf numFmtId="0" fontId="6" fillId="2" borderId="3" xfId="0" applyFont="1" applyFill="1" applyBorder="1"/>
    <xf numFmtId="0" fontId="2" fillId="0" borderId="0" xfId="0" applyFont="1" applyFill="1"/>
    <xf numFmtId="166" fontId="4" fillId="2" borderId="0" xfId="0" applyNumberFormat="1" applyFont="1" applyFill="1"/>
    <xf numFmtId="10" fontId="4" fillId="2" borderId="0" xfId="3" applyNumberFormat="1" applyFont="1" applyFill="1"/>
    <xf numFmtId="166" fontId="5" fillId="4" borderId="4" xfId="2" applyNumberFormat="1" applyFont="1" applyFill="1" applyBorder="1"/>
    <xf numFmtId="0" fontId="7" fillId="0" borderId="0" xfId="0" applyFont="1" applyFill="1" applyAlignment="1">
      <alignment wrapText="1"/>
    </xf>
    <xf numFmtId="1" fontId="4" fillId="2" borderId="0" xfId="0" applyNumberFormat="1" applyFont="1" applyFill="1"/>
    <xf numFmtId="9" fontId="8" fillId="4" borderId="5" xfId="3" applyFont="1" applyFill="1" applyBorder="1" applyAlignment="1">
      <alignment horizontal="center"/>
    </xf>
    <xf numFmtId="0" fontId="0" fillId="4" borderId="6" xfId="0" applyFill="1" applyBorder="1"/>
    <xf numFmtId="164" fontId="0" fillId="4" borderId="6" xfId="1" applyNumberFormat="1" applyFont="1" applyFill="1" applyBorder="1"/>
    <xf numFmtId="0" fontId="3" fillId="4" borderId="3" xfId="0" applyFont="1" applyFill="1" applyBorder="1"/>
    <xf numFmtId="0" fontId="0" fillId="2" borderId="0" xfId="0" applyFont="1" applyFill="1"/>
    <xf numFmtId="166" fontId="0" fillId="2" borderId="0" xfId="0" applyNumberFormat="1" applyFont="1" applyFill="1"/>
    <xf numFmtId="9" fontId="0" fillId="2" borderId="0" xfId="3" applyFont="1" applyFill="1"/>
    <xf numFmtId="0" fontId="9" fillId="4" borderId="4" xfId="0" applyFont="1" applyFill="1" applyBorder="1" applyAlignment="1">
      <alignment horizontal="center"/>
    </xf>
    <xf numFmtId="164" fontId="9" fillId="4" borderId="4" xfId="1" applyNumberFormat="1" applyFont="1" applyFill="1" applyBorder="1"/>
    <xf numFmtId="0" fontId="9" fillId="4" borderId="4" xfId="0" applyFont="1" applyFill="1" applyBorder="1"/>
    <xf numFmtId="0" fontId="8" fillId="4" borderId="9" xfId="0" applyFont="1" applyFill="1" applyBorder="1"/>
    <xf numFmtId="0" fontId="0" fillId="0" borderId="0" xfId="0" applyFont="1"/>
    <xf numFmtId="166" fontId="8" fillId="5" borderId="4" xfId="2" applyNumberFormat="1" applyFont="1" applyFill="1" applyBorder="1"/>
    <xf numFmtId="0" fontId="8" fillId="5" borderId="4" xfId="0" applyFont="1" applyFill="1" applyBorder="1" applyAlignment="1">
      <alignment horizontal="center"/>
    </xf>
    <xf numFmtId="164" fontId="8" fillId="5" borderId="4" xfId="1" applyNumberFormat="1" applyFont="1" applyFill="1" applyBorder="1"/>
    <xf numFmtId="0" fontId="8" fillId="5" borderId="4" xfId="0" applyFont="1" applyFill="1" applyBorder="1"/>
    <xf numFmtId="0" fontId="8" fillId="5" borderId="9" xfId="0" applyFont="1" applyFill="1" applyBorder="1"/>
    <xf numFmtId="10" fontId="0" fillId="2" borderId="0" xfId="3" applyNumberFormat="1" applyFont="1" applyFill="1"/>
    <xf numFmtId="166" fontId="8" fillId="6" borderId="10" xfId="2" applyNumberFormat="1" applyFont="1" applyFill="1" applyBorder="1"/>
    <xf numFmtId="0" fontId="8" fillId="6" borderId="10" xfId="0" applyFont="1" applyFill="1" applyBorder="1" applyAlignment="1">
      <alignment horizontal="center"/>
    </xf>
    <xf numFmtId="164" fontId="8" fillId="6" borderId="10" xfId="1" applyNumberFormat="1" applyFont="1" applyFill="1" applyBorder="1"/>
    <xf numFmtId="0" fontId="8" fillId="6" borderId="10" xfId="0" applyFont="1" applyFill="1" applyBorder="1"/>
    <xf numFmtId="0" fontId="8" fillId="6" borderId="11" xfId="0" applyFont="1" applyFill="1" applyBorder="1"/>
    <xf numFmtId="0" fontId="10" fillId="2" borderId="1" xfId="0" applyFont="1" applyFill="1" applyBorder="1" applyAlignment="1">
      <alignment horizontal="justify" vertical="top" wrapText="1"/>
    </xf>
    <xf numFmtId="166" fontId="11" fillId="0" borderId="1" xfId="2" applyNumberFormat="1" applyFont="1" applyFill="1" applyBorder="1" applyAlignment="1">
      <alignment horizontal="center" vertical="center"/>
    </xf>
    <xf numFmtId="166" fontId="11" fillId="4" borderId="1" xfId="2" applyNumberFormat="1" applyFont="1" applyFill="1" applyBorder="1"/>
    <xf numFmtId="164" fontId="11" fillId="4" borderId="1" xfId="1" applyNumberFormat="1" applyFont="1" applyFill="1" applyBorder="1" applyAlignment="1">
      <alignment horizontal="center"/>
    </xf>
    <xf numFmtId="0" fontId="11" fillId="4" borderId="13" xfId="0" applyFont="1" applyFill="1" applyBorder="1" applyAlignment="1">
      <alignment horizontal="left" wrapText="1"/>
    </xf>
    <xf numFmtId="0" fontId="11" fillId="4" borderId="1" xfId="0" applyFont="1" applyFill="1" applyBorder="1"/>
    <xf numFmtId="0" fontId="11" fillId="4" borderId="1" xfId="0" applyFont="1" applyFill="1" applyBorder="1" applyAlignment="1">
      <alignment horizontal="left" wrapText="1"/>
    </xf>
    <xf numFmtId="0" fontId="11" fillId="4" borderId="1" xfId="0" applyFont="1" applyFill="1" applyBorder="1" applyAlignment="1">
      <alignment horizontal="left"/>
    </xf>
    <xf numFmtId="0" fontId="11" fillId="4" borderId="1" xfId="0" applyFont="1" applyFill="1" applyBorder="1" applyAlignment="1">
      <alignment wrapText="1"/>
    </xf>
    <xf numFmtId="0" fontId="11" fillId="4" borderId="1" xfId="0" applyFont="1" applyFill="1" applyBorder="1" applyAlignment="1"/>
    <xf numFmtId="0" fontId="8" fillId="4" borderId="1" xfId="0" applyFont="1" applyFill="1" applyBorder="1" applyAlignment="1">
      <alignment horizontal="left"/>
    </xf>
    <xf numFmtId="166" fontId="11" fillId="0" borderId="1" xfId="2" applyNumberFormat="1" applyFont="1" applyFill="1" applyBorder="1"/>
    <xf numFmtId="164" fontId="11" fillId="0" borderId="1" xfId="1" applyNumberFormat="1" applyFont="1" applyFill="1" applyBorder="1" applyAlignment="1">
      <alignment horizontal="center"/>
    </xf>
    <xf numFmtId="0" fontId="11" fillId="0" borderId="1" xfId="0" applyFont="1" applyFill="1" applyBorder="1" applyAlignment="1">
      <alignment horizontal="left" wrapText="1"/>
    </xf>
    <xf numFmtId="0" fontId="11" fillId="0" borderId="1" xfId="0" applyFont="1" applyFill="1" applyBorder="1" applyAlignment="1">
      <alignment horizontal="left"/>
    </xf>
    <xf numFmtId="0" fontId="11" fillId="4" borderId="1" xfId="0" applyFont="1" applyFill="1" applyBorder="1" applyAlignment="1">
      <alignment horizontal="right" wrapText="1"/>
    </xf>
    <xf numFmtId="0" fontId="11" fillId="4" borderId="15" xfId="0" applyFont="1" applyFill="1" applyBorder="1" applyAlignment="1">
      <alignment horizontal="left" wrapText="1"/>
    </xf>
    <xf numFmtId="0" fontId="11" fillId="4" borderId="5" xfId="0" applyFont="1" applyFill="1" applyBorder="1"/>
    <xf numFmtId="164" fontId="8" fillId="6" borderId="10" xfId="1" applyNumberFormat="1" applyFont="1" applyFill="1" applyBorder="1" applyAlignment="1">
      <alignment horizontal="center"/>
    </xf>
    <xf numFmtId="164" fontId="11" fillId="7" borderId="1" xfId="1" applyNumberFormat="1" applyFont="1" applyFill="1" applyBorder="1" applyAlignment="1">
      <alignment horizontal="center"/>
    </xf>
    <xf numFmtId="164" fontId="0" fillId="2" borderId="0" xfId="0" applyNumberFormat="1" applyFont="1" applyFill="1"/>
    <xf numFmtId="0" fontId="11" fillId="4" borderId="1" xfId="0" applyFont="1" applyFill="1" applyBorder="1" applyAlignment="1">
      <alignment horizontal="center"/>
    </xf>
    <xf numFmtId="3" fontId="0" fillId="2" borderId="0" xfId="0" applyNumberFormat="1" applyFont="1" applyFill="1"/>
    <xf numFmtId="166" fontId="11" fillId="0" borderId="1" xfId="0" applyNumberFormat="1" applyFont="1" applyFill="1" applyBorder="1" applyAlignment="1">
      <alignment horizontal="center"/>
    </xf>
    <xf numFmtId="3" fontId="12" fillId="2" borderId="0" xfId="0" applyNumberFormat="1" applyFont="1" applyFill="1"/>
    <xf numFmtId="166" fontId="11" fillId="0" borderId="13" xfId="2" applyNumberFormat="1" applyFont="1" applyFill="1" applyBorder="1"/>
    <xf numFmtId="164" fontId="11" fillId="0" borderId="13" xfId="1" applyNumberFormat="1" applyFont="1" applyFill="1" applyBorder="1" applyAlignment="1">
      <alignment horizontal="center"/>
    </xf>
    <xf numFmtId="0" fontId="11" fillId="0" borderId="17" xfId="0" applyFont="1" applyFill="1" applyBorder="1" applyAlignment="1">
      <alignment horizontal="left" wrapText="1"/>
    </xf>
    <xf numFmtId="0" fontId="11" fillId="0" borderId="13" xfId="0" applyFont="1" applyFill="1" applyBorder="1" applyAlignment="1">
      <alignment horizontal="center" wrapText="1"/>
    </xf>
    <xf numFmtId="166" fontId="11" fillId="0" borderId="5" xfId="2" applyNumberFormat="1" applyFont="1" applyFill="1" applyBorder="1"/>
    <xf numFmtId="164" fontId="11" fillId="0" borderId="5" xfId="1" applyNumberFormat="1" applyFont="1" applyFill="1" applyBorder="1" applyAlignment="1">
      <alignment horizontal="center"/>
    </xf>
    <xf numFmtId="0" fontId="11" fillId="0" borderId="5" xfId="0" applyFont="1" applyFill="1" applyBorder="1" applyAlignment="1">
      <alignment horizontal="left"/>
    </xf>
    <xf numFmtId="0" fontId="11" fillId="4" borderId="19" xfId="0" applyFont="1" applyFill="1" applyBorder="1" applyAlignment="1">
      <alignment horizontal="left" wrapText="1"/>
    </xf>
    <xf numFmtId="3" fontId="13" fillId="2" borderId="0" xfId="0" applyNumberFormat="1" applyFont="1" applyFill="1"/>
    <xf numFmtId="164" fontId="11" fillId="4" borderId="5" xfId="1" applyNumberFormat="1" applyFont="1" applyFill="1" applyBorder="1" applyAlignment="1">
      <alignment horizontal="center"/>
    </xf>
    <xf numFmtId="0" fontId="11" fillId="4" borderId="5" xfId="0" applyFont="1" applyFill="1" applyBorder="1" applyAlignment="1">
      <alignment horizontal="left"/>
    </xf>
    <xf numFmtId="0" fontId="8" fillId="6" borderId="11" xfId="0" applyFont="1" applyFill="1" applyBorder="1" applyAlignment="1">
      <alignment horizontal="left"/>
    </xf>
    <xf numFmtId="166" fontId="8" fillId="4" borderId="1" xfId="2" applyNumberFormat="1" applyFont="1" applyFill="1" applyBorder="1" applyAlignment="1">
      <alignment vertical="center"/>
    </xf>
    <xf numFmtId="166" fontId="5" fillId="4" borderId="1" xfId="2" applyNumberFormat="1" applyFont="1" applyFill="1" applyBorder="1"/>
    <xf numFmtId="166" fontId="14" fillId="4" borderId="1" xfId="2" applyNumberFormat="1" applyFont="1" applyFill="1" applyBorder="1"/>
    <xf numFmtId="164" fontId="8" fillId="4" borderId="1" xfId="1" applyNumberFormat="1" applyFont="1" applyFill="1" applyBorder="1" applyAlignment="1">
      <alignment horizontal="center"/>
    </xf>
    <xf numFmtId="0" fontId="8" fillId="4" borderId="1" xfId="0" applyFont="1" applyFill="1" applyBorder="1"/>
    <xf numFmtId="0" fontId="0" fillId="0" borderId="0" xfId="0" applyFont="1" applyFill="1"/>
    <xf numFmtId="166" fontId="11" fillId="4" borderId="1" xfId="2" applyNumberFormat="1" applyFont="1" applyFill="1" applyBorder="1" applyAlignment="1">
      <alignment vertical="center"/>
    </xf>
    <xf numFmtId="0" fontId="10" fillId="2" borderId="0" xfId="0" applyFont="1" applyFill="1" applyBorder="1" applyAlignment="1">
      <alignment horizontal="justify" vertical="top" wrapText="1"/>
    </xf>
    <xf numFmtId="166" fontId="11" fillId="0" borderId="1" xfId="2" applyNumberFormat="1" applyFont="1" applyFill="1" applyBorder="1" applyAlignment="1">
      <alignment vertical="center"/>
    </xf>
    <xf numFmtId="164" fontId="11" fillId="2" borderId="1" xfId="1" applyNumberFormat="1" applyFont="1" applyFill="1" applyBorder="1" applyAlignment="1">
      <alignment horizontal="center"/>
    </xf>
    <xf numFmtId="9" fontId="4" fillId="2" borderId="0" xfId="3" applyFont="1" applyFill="1"/>
    <xf numFmtId="2" fontId="4" fillId="2" borderId="0" xfId="0" applyNumberFormat="1" applyFont="1" applyFill="1"/>
    <xf numFmtId="0" fontId="11" fillId="4" borderId="1" xfId="0" applyFont="1" applyFill="1" applyBorder="1" applyAlignment="1">
      <alignment horizontal="left" vertical="top"/>
    </xf>
    <xf numFmtId="166" fontId="8" fillId="4" borderId="12" xfId="2" applyNumberFormat="1" applyFont="1" applyFill="1" applyBorder="1" applyAlignment="1">
      <alignment vertical="center"/>
    </xf>
    <xf numFmtId="0" fontId="15" fillId="4" borderId="1" xfId="0" applyFont="1" applyFill="1" applyBorder="1" applyAlignment="1">
      <alignment horizontal="center"/>
    </xf>
    <xf numFmtId="166" fontId="4" fillId="2" borderId="0" xfId="3" applyNumberFormat="1" applyFont="1" applyFill="1"/>
    <xf numFmtId="0" fontId="0" fillId="2" borderId="0" xfId="0" applyFont="1" applyFill="1" applyBorder="1"/>
    <xf numFmtId="0" fontId="0" fillId="2" borderId="0" xfId="0" applyFill="1" applyAlignment="1">
      <alignment horizontal="center" vertical="center" wrapText="1"/>
    </xf>
    <xf numFmtId="0" fontId="3" fillId="4" borderId="7" xfId="0" applyFont="1" applyFill="1" applyBorder="1" applyAlignment="1">
      <alignment horizontal="left" vertical="center" wrapText="1" shrinkToFit="1"/>
    </xf>
    <xf numFmtId="166" fontId="0" fillId="2" borderId="0" xfId="0" applyNumberFormat="1" applyFill="1" applyAlignment="1">
      <alignment horizontal="center" vertical="center" wrapText="1"/>
    </xf>
    <xf numFmtId="0" fontId="3" fillId="9" borderId="7" xfId="0" applyFont="1" applyFill="1" applyBorder="1" applyAlignment="1">
      <alignment horizontal="center" vertical="center"/>
    </xf>
    <xf numFmtId="166" fontId="11" fillId="3" borderId="1" xfId="2" applyNumberFormat="1" applyFont="1" applyFill="1" applyBorder="1"/>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8" fillId="0" borderId="21" xfId="0" applyFont="1" applyBorder="1" applyAlignment="1">
      <alignment vertical="center" wrapText="1"/>
    </xf>
    <xf numFmtId="0" fontId="8" fillId="0" borderId="18" xfId="0" applyFont="1" applyBorder="1" applyAlignment="1">
      <alignment vertical="center" wrapText="1"/>
    </xf>
    <xf numFmtId="0" fontId="8" fillId="10" borderId="7"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10" borderId="4" xfId="0" applyFont="1" applyFill="1" applyBorder="1" applyAlignment="1">
      <alignment horizontal="center" vertical="center" wrapText="1"/>
    </xf>
    <xf numFmtId="164" fontId="8" fillId="10" borderId="4" xfId="1" applyNumberFormat="1" applyFont="1" applyFill="1" applyBorder="1" applyAlignment="1">
      <alignment horizontal="center" vertical="center" wrapText="1"/>
    </xf>
    <xf numFmtId="0" fontId="8" fillId="10" borderId="8" xfId="0" applyFont="1" applyFill="1" applyBorder="1" applyAlignment="1">
      <alignment horizontal="center" vertical="center" wrapText="1"/>
    </xf>
    <xf numFmtId="164" fontId="11" fillId="10" borderId="13" xfId="1" applyNumberFormat="1" applyFont="1" applyFill="1" applyBorder="1" applyAlignment="1">
      <alignment horizontal="center" vertical="center"/>
    </xf>
    <xf numFmtId="0" fontId="11" fillId="10" borderId="1" xfId="0" applyFont="1" applyFill="1" applyBorder="1" applyAlignment="1">
      <alignment horizontal="left" vertical="center" wrapText="1"/>
    </xf>
    <xf numFmtId="0" fontId="11" fillId="0" borderId="22" xfId="0" applyFont="1" applyFill="1" applyBorder="1" applyAlignment="1">
      <alignment horizontal="left" vertical="center"/>
    </xf>
    <xf numFmtId="0" fontId="11" fillId="0" borderId="22" xfId="0" applyFont="1" applyFill="1" applyBorder="1" applyAlignment="1">
      <alignment horizontal="left" vertical="center" wrapText="1"/>
    </xf>
    <xf numFmtId="0" fontId="11" fillId="0" borderId="22" xfId="0" applyFont="1" applyFill="1" applyBorder="1" applyAlignment="1">
      <alignment horizontal="left" wrapText="1"/>
    </xf>
    <xf numFmtId="0" fontId="11" fillId="10" borderId="26" xfId="0" applyFont="1" applyFill="1" applyBorder="1" applyAlignment="1">
      <alignment horizontal="left" vertical="center"/>
    </xf>
    <xf numFmtId="0" fontId="11" fillId="0" borderId="13" xfId="0" applyFont="1" applyFill="1" applyBorder="1" applyAlignment="1">
      <alignment horizontal="left" vertical="center" wrapText="1"/>
    </xf>
    <xf numFmtId="166" fontId="11" fillId="0" borderId="13" xfId="2" applyNumberFormat="1" applyFont="1" applyFill="1" applyBorder="1" applyAlignment="1">
      <alignment vertical="center"/>
    </xf>
    <xf numFmtId="0" fontId="11" fillId="10" borderId="28" xfId="0" applyFont="1" applyFill="1" applyBorder="1" applyAlignment="1">
      <alignment horizontal="left" vertical="center"/>
    </xf>
    <xf numFmtId="0" fontId="11" fillId="10" borderId="5" xfId="0" applyFont="1" applyFill="1" applyBorder="1" applyAlignment="1">
      <alignment horizontal="left" vertical="center" wrapText="1"/>
    </xf>
    <xf numFmtId="164" fontId="11" fillId="10" borderId="5" xfId="1" applyNumberFormat="1" applyFont="1" applyFill="1" applyBorder="1" applyAlignment="1">
      <alignment horizontal="center" vertical="center"/>
    </xf>
    <xf numFmtId="166" fontId="11" fillId="10" borderId="29" xfId="2" applyNumberFormat="1" applyFont="1" applyFill="1" applyBorder="1" applyAlignment="1">
      <alignment vertical="center"/>
    </xf>
    <xf numFmtId="166" fontId="11" fillId="10" borderId="30" xfId="2" applyNumberFormat="1" applyFont="1" applyFill="1" applyBorder="1" applyAlignment="1">
      <alignment vertical="center"/>
    </xf>
    <xf numFmtId="0" fontId="11" fillId="10" borderId="31" xfId="0" applyFont="1" applyFill="1" applyBorder="1" applyAlignment="1">
      <alignment horizontal="left" wrapText="1"/>
    </xf>
    <xf numFmtId="0" fontId="11" fillId="10" borderId="10" xfId="0" applyFont="1" applyFill="1" applyBorder="1" applyAlignment="1">
      <alignment horizontal="left" wrapText="1"/>
    </xf>
    <xf numFmtId="164" fontId="11" fillId="10" borderId="10" xfId="1" applyNumberFormat="1" applyFont="1" applyFill="1" applyBorder="1" applyAlignment="1">
      <alignment horizontal="center"/>
    </xf>
    <xf numFmtId="0" fontId="26" fillId="0" borderId="32" xfId="0" applyFont="1" applyBorder="1" applyAlignment="1">
      <alignment horizontal="center" vertical="center"/>
    </xf>
    <xf numFmtId="166" fontId="11" fillId="10" borderId="33" xfId="2" applyNumberFormat="1" applyFont="1" applyFill="1" applyBorder="1" applyAlignment="1">
      <alignment vertical="center"/>
    </xf>
    <xf numFmtId="166" fontId="11" fillId="0" borderId="30" xfId="2" applyNumberFormat="1" applyFont="1" applyFill="1" applyBorder="1" applyAlignment="1">
      <alignment vertical="center"/>
    </xf>
    <xf numFmtId="0" fontId="11" fillId="0" borderId="35" xfId="0" applyFont="1" applyFill="1" applyBorder="1" applyAlignment="1">
      <alignment horizontal="left" wrapText="1"/>
    </xf>
    <xf numFmtId="164" fontId="11" fillId="2" borderId="19" xfId="1" applyNumberFormat="1" applyFont="1" applyFill="1" applyBorder="1" applyAlignment="1">
      <alignment horizontal="center"/>
    </xf>
    <xf numFmtId="166" fontId="11" fillId="0" borderId="36" xfId="2" applyNumberFormat="1" applyFont="1" applyFill="1" applyBorder="1" applyAlignment="1">
      <alignment vertical="center"/>
    </xf>
    <xf numFmtId="0" fontId="11" fillId="0" borderId="13" xfId="0" applyFont="1" applyFill="1" applyBorder="1" applyAlignment="1">
      <alignment horizontal="left" vertical="center"/>
    </xf>
    <xf numFmtId="166" fontId="11" fillId="3" borderId="5" xfId="2" applyNumberFormat="1" applyFont="1" applyFill="1" applyBorder="1"/>
    <xf numFmtId="0" fontId="8" fillId="12" borderId="7" xfId="0" applyFont="1" applyFill="1" applyBorder="1" applyAlignment="1">
      <alignment horizontal="center" vertical="center" wrapText="1"/>
    </xf>
    <xf numFmtId="0" fontId="8" fillId="12" borderId="27" xfId="0" applyFont="1" applyFill="1" applyBorder="1" applyAlignment="1">
      <alignment horizontal="left" vertical="center"/>
    </xf>
    <xf numFmtId="0" fontId="11" fillId="12" borderId="22" xfId="0" applyFont="1" applyFill="1" applyBorder="1" applyAlignment="1">
      <alignment horizontal="left" vertical="center" wrapText="1"/>
    </xf>
    <xf numFmtId="0" fontId="8" fillId="12" borderId="25" xfId="0" applyFont="1" applyFill="1" applyBorder="1" applyAlignment="1">
      <alignment horizontal="left" wrapText="1"/>
    </xf>
    <xf numFmtId="166" fontId="11" fillId="2" borderId="30" xfId="2" applyNumberFormat="1" applyFont="1" applyFill="1" applyBorder="1" applyAlignment="1">
      <alignment vertical="center"/>
    </xf>
    <xf numFmtId="166" fontId="11" fillId="2" borderId="33" xfId="2" applyNumberFormat="1" applyFont="1" applyFill="1" applyBorder="1" applyAlignment="1">
      <alignment vertical="center"/>
    </xf>
    <xf numFmtId="0" fontId="8" fillId="12" borderId="24" xfId="0" applyFont="1" applyFill="1" applyBorder="1" applyAlignment="1">
      <alignment horizontal="left" vertical="center"/>
    </xf>
    <xf numFmtId="0" fontId="8" fillId="12" borderId="24" xfId="0" applyFont="1" applyFill="1" applyBorder="1" applyAlignment="1">
      <alignment horizontal="left" vertical="center" wrapText="1"/>
    </xf>
    <xf numFmtId="0" fontId="8" fillId="12" borderId="24" xfId="0" applyFont="1" applyFill="1" applyBorder="1" applyAlignment="1">
      <alignment horizontal="left" wrapText="1"/>
    </xf>
    <xf numFmtId="0" fontId="8" fillId="12" borderId="34" xfId="0" applyFont="1" applyFill="1" applyBorder="1" applyAlignment="1">
      <alignment horizontal="left" wrapText="1"/>
    </xf>
    <xf numFmtId="0" fontId="8" fillId="12" borderId="22" xfId="0" applyFont="1" applyFill="1" applyBorder="1" applyAlignment="1">
      <alignment horizontal="left" vertical="center"/>
    </xf>
    <xf numFmtId="0" fontId="8" fillId="12" borderId="22" xfId="0" applyFont="1" applyFill="1" applyBorder="1" applyAlignment="1">
      <alignment horizontal="left" vertical="center" wrapText="1"/>
    </xf>
    <xf numFmtId="0" fontId="11" fillId="0" borderId="26" xfId="0" applyFont="1" applyFill="1" applyBorder="1" applyAlignment="1">
      <alignment horizontal="left" wrapText="1"/>
    </xf>
    <xf numFmtId="0" fontId="0" fillId="2" borderId="0" xfId="0" applyFill="1" applyBorder="1"/>
    <xf numFmtId="0" fontId="3" fillId="9" borderId="0" xfId="0" applyFont="1" applyFill="1" applyBorder="1" applyAlignment="1">
      <alignment horizontal="center" vertical="center"/>
    </xf>
    <xf numFmtId="0" fontId="3" fillId="1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8" fillId="12" borderId="38" xfId="0" applyFont="1" applyFill="1" applyBorder="1" applyAlignment="1">
      <alignment horizontal="center" vertical="center" wrapText="1"/>
    </xf>
    <xf numFmtId="0" fontId="3" fillId="4" borderId="0" xfId="0" applyFont="1" applyFill="1" applyBorder="1" applyAlignment="1">
      <alignment horizontal="left" vertical="center" wrapText="1" shrinkToFit="1"/>
    </xf>
    <xf numFmtId="0" fontId="3" fillId="1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8" fillId="12" borderId="26" xfId="0" applyFont="1" applyFill="1" applyBorder="1" applyAlignment="1">
      <alignment horizontal="left" vertical="center" wrapText="1"/>
    </xf>
    <xf numFmtId="0" fontId="11" fillId="2" borderId="22" xfId="0" applyFont="1" applyFill="1" applyBorder="1" applyAlignment="1">
      <alignment horizontal="left" wrapText="1"/>
    </xf>
    <xf numFmtId="166" fontId="11" fillId="2" borderId="1" xfId="2" applyNumberFormat="1" applyFont="1" applyFill="1" applyBorder="1" applyAlignment="1">
      <alignment vertical="center"/>
    </xf>
    <xf numFmtId="0" fontId="11" fillId="12" borderId="35" xfId="0" applyFont="1" applyFill="1" applyBorder="1" applyAlignment="1">
      <alignment horizontal="left" vertical="center" wrapText="1"/>
    </xf>
    <xf numFmtId="166" fontId="11" fillId="3" borderId="0" xfId="2" applyNumberFormat="1" applyFont="1" applyFill="1" applyBorder="1"/>
    <xf numFmtId="166" fontId="11" fillId="2" borderId="36" xfId="2" applyNumberFormat="1" applyFont="1" applyFill="1" applyBorder="1" applyAlignment="1">
      <alignment vertical="center"/>
    </xf>
    <xf numFmtId="0" fontId="11" fillId="2" borderId="35" xfId="0" applyFont="1" applyFill="1" applyBorder="1" applyAlignment="1">
      <alignment horizontal="left" wrapText="1"/>
    </xf>
    <xf numFmtId="166" fontId="11" fillId="2" borderId="19" xfId="2" applyNumberFormat="1" applyFont="1" applyFill="1" applyBorder="1"/>
    <xf numFmtId="164" fontId="11" fillId="14" borderId="19" xfId="1" applyNumberFormat="1" applyFont="1" applyFill="1" applyBorder="1" applyAlignment="1">
      <alignment horizontal="center"/>
    </xf>
    <xf numFmtId="166" fontId="11" fillId="13" borderId="1" xfId="2" applyNumberFormat="1" applyFont="1" applyFill="1" applyBorder="1"/>
    <xf numFmtId="166" fontId="11" fillId="13" borderId="19" xfId="2" applyNumberFormat="1" applyFont="1" applyFill="1" applyBorder="1"/>
    <xf numFmtId="0" fontId="11" fillId="13" borderId="22" xfId="0" applyFont="1" applyFill="1" applyBorder="1" applyAlignment="1">
      <alignment horizontal="left" wrapText="1"/>
    </xf>
    <xf numFmtId="0" fontId="26" fillId="13" borderId="32" xfId="0" applyFont="1" applyFill="1" applyBorder="1" applyAlignment="1">
      <alignment horizontal="center" vertical="center"/>
    </xf>
    <xf numFmtId="166" fontId="0" fillId="2" borderId="0" xfId="0" applyNumberFormat="1" applyFont="1" applyFill="1" applyBorder="1" applyAlignment="1">
      <alignment wrapText="1"/>
    </xf>
    <xf numFmtId="0" fontId="10" fillId="2" borderId="12" xfId="0" applyFont="1" applyFill="1" applyBorder="1" applyAlignment="1">
      <alignment horizontal="justify" vertical="top" wrapText="1"/>
    </xf>
    <xf numFmtId="166" fontId="0" fillId="2" borderId="0" xfId="0" applyNumberFormat="1" applyFont="1" applyFill="1" applyBorder="1"/>
    <xf numFmtId="166" fontId="11" fillId="13" borderId="13" xfId="2" applyNumberFormat="1" applyFont="1" applyFill="1" applyBorder="1"/>
    <xf numFmtId="0" fontId="11" fillId="12" borderId="26" xfId="0" applyFont="1" applyFill="1" applyBorder="1" applyAlignment="1">
      <alignment horizontal="left" vertical="center" wrapText="1"/>
    </xf>
    <xf numFmtId="166" fontId="11" fillId="2" borderId="43" xfId="2" applyNumberFormat="1" applyFont="1" applyFill="1" applyBorder="1" applyAlignment="1">
      <alignment vertical="center"/>
    </xf>
    <xf numFmtId="166" fontId="0" fillId="2" borderId="6" xfId="0" applyNumberFormat="1" applyFill="1" applyBorder="1" applyAlignment="1">
      <alignment horizontal="center" vertical="center" wrapText="1"/>
    </xf>
    <xf numFmtId="164" fontId="11" fillId="14" borderId="1" xfId="1" applyNumberFormat="1" applyFont="1" applyFill="1" applyBorder="1" applyAlignment="1">
      <alignment horizontal="center"/>
    </xf>
    <xf numFmtId="0" fontId="8" fillId="12" borderId="27" xfId="0" applyFont="1" applyFill="1" applyBorder="1" applyAlignment="1">
      <alignment horizontal="left" vertical="center" wrapText="1"/>
    </xf>
    <xf numFmtId="164" fontId="11" fillId="2" borderId="13" xfId="1" applyNumberFormat="1" applyFont="1" applyFill="1" applyBorder="1" applyAlignment="1">
      <alignment horizontal="left" vertical="center"/>
    </xf>
    <xf numFmtId="164" fontId="11" fillId="2" borderId="17" xfId="1" applyNumberFormat="1" applyFont="1" applyFill="1" applyBorder="1" applyAlignment="1">
      <alignment horizontal="left" vertical="center"/>
    </xf>
    <xf numFmtId="0" fontId="8" fillId="15" borderId="1" xfId="0" applyFont="1" applyFill="1" applyBorder="1"/>
    <xf numFmtId="0" fontId="8" fillId="12" borderId="35" xfId="0" applyFont="1" applyFill="1" applyBorder="1" applyAlignment="1">
      <alignment horizontal="left" vertical="center"/>
    </xf>
    <xf numFmtId="0" fontId="11" fillId="4" borderId="35" xfId="0" applyFont="1" applyFill="1" applyBorder="1" applyAlignment="1">
      <alignment horizontal="left" wrapText="1"/>
    </xf>
    <xf numFmtId="164" fontId="11" fillId="4" borderId="19" xfId="1" applyNumberFormat="1" applyFont="1" applyFill="1" applyBorder="1" applyAlignment="1">
      <alignment horizontal="center"/>
    </xf>
    <xf numFmtId="166" fontId="11" fillId="4" borderId="19" xfId="2" applyNumberFormat="1" applyFont="1" applyFill="1" applyBorder="1"/>
    <xf numFmtId="166" fontId="11" fillId="4" borderId="19" xfId="2" applyNumberFormat="1" applyFont="1" applyFill="1" applyBorder="1" applyAlignment="1">
      <alignment vertical="center"/>
    </xf>
    <xf numFmtId="0" fontId="3" fillId="4" borderId="42" xfId="0" applyFont="1" applyFill="1" applyBorder="1"/>
    <xf numFmtId="0" fontId="0" fillId="4" borderId="32" xfId="0" applyFill="1" applyBorder="1"/>
    <xf numFmtId="164" fontId="0" fillId="4" borderId="32" xfId="1" applyNumberFormat="1" applyFont="1" applyFill="1" applyBorder="1"/>
    <xf numFmtId="9" fontId="8" fillId="4" borderId="13" xfId="3" applyFont="1" applyFill="1" applyBorder="1" applyAlignment="1">
      <alignment horizontal="center"/>
    </xf>
    <xf numFmtId="0" fontId="8" fillId="15" borderId="1" xfId="0" applyFont="1" applyFill="1" applyBorder="1" applyAlignment="1">
      <alignment horizontal="left"/>
    </xf>
    <xf numFmtId="164" fontId="8" fillId="15" borderId="1" xfId="1" applyNumberFormat="1" applyFont="1" applyFill="1" applyBorder="1" applyAlignment="1">
      <alignment horizontal="center"/>
    </xf>
    <xf numFmtId="166" fontId="8" fillId="15" borderId="1" xfId="2" applyNumberFormat="1" applyFont="1" applyFill="1" applyBorder="1"/>
    <xf numFmtId="164" fontId="8" fillId="15" borderId="1" xfId="1" applyNumberFormat="1" applyFont="1" applyFill="1" applyBorder="1"/>
    <xf numFmtId="0" fontId="8" fillId="15" borderId="1" xfId="0" applyFont="1" applyFill="1" applyBorder="1" applyAlignment="1">
      <alignment horizontal="center"/>
    </xf>
    <xf numFmtId="0" fontId="8" fillId="5" borderId="1" xfId="0" applyFont="1" applyFill="1" applyBorder="1"/>
    <xf numFmtId="164" fontId="8" fillId="5" borderId="1" xfId="1" applyNumberFormat="1" applyFont="1" applyFill="1" applyBorder="1"/>
    <xf numFmtId="0" fontId="8" fillId="5" borderId="1" xfId="0" applyFont="1" applyFill="1" applyBorder="1" applyAlignment="1">
      <alignment horizontal="center"/>
    </xf>
    <xf numFmtId="166" fontId="8" fillId="5" borderId="1" xfId="2" applyNumberFormat="1" applyFont="1" applyFill="1" applyBorder="1"/>
    <xf numFmtId="0" fontId="9" fillId="4" borderId="1" xfId="0" applyFont="1" applyFill="1" applyBorder="1"/>
    <xf numFmtId="164" fontId="9" fillId="4" borderId="1" xfId="1" applyNumberFormat="1" applyFont="1" applyFill="1" applyBorder="1"/>
    <xf numFmtId="0" fontId="9" fillId="4" borderId="1" xfId="0" applyFont="1" applyFill="1" applyBorder="1" applyAlignment="1">
      <alignment horizontal="center"/>
    </xf>
    <xf numFmtId="0" fontId="27" fillId="12" borderId="22" xfId="0" applyFont="1" applyFill="1" applyBorder="1" applyAlignment="1">
      <alignment horizontal="left" vertical="center"/>
    </xf>
    <xf numFmtId="166" fontId="0" fillId="2" borderId="0" xfId="0" applyNumberFormat="1" applyFill="1" applyBorder="1" applyAlignment="1">
      <alignment horizontal="center" vertical="center" wrapText="1"/>
    </xf>
    <xf numFmtId="0" fontId="4" fillId="2" borderId="1" xfId="0" applyFont="1" applyFill="1" applyBorder="1"/>
    <xf numFmtId="0" fontId="28" fillId="2" borderId="1" xfId="0" applyFont="1" applyFill="1" applyBorder="1"/>
    <xf numFmtId="164" fontId="4" fillId="2" borderId="1" xfId="1" applyNumberFormat="1" applyFont="1" applyFill="1" applyBorder="1"/>
    <xf numFmtId="0" fontId="28" fillId="2" borderId="19" xfId="0" applyFont="1" applyFill="1" applyBorder="1"/>
    <xf numFmtId="164" fontId="4" fillId="2" borderId="19" xfId="1" applyNumberFormat="1" applyFont="1" applyFill="1" applyBorder="1"/>
    <xf numFmtId="164" fontId="8" fillId="12" borderId="7" xfId="1" applyNumberFormat="1" applyFont="1" applyFill="1" applyBorder="1" applyAlignment="1">
      <alignment horizontal="center" vertical="center" wrapText="1"/>
    </xf>
    <xf numFmtId="0" fontId="28" fillId="2" borderId="22" xfId="0" applyFont="1" applyFill="1" applyBorder="1"/>
    <xf numFmtId="0" fontId="28" fillId="2" borderId="35" xfId="0" applyFont="1" applyFill="1" applyBorder="1"/>
    <xf numFmtId="0" fontId="11" fillId="13" borderId="26" xfId="0" applyFont="1" applyFill="1" applyBorder="1" applyAlignment="1">
      <alignment horizontal="left" vertical="center" wrapText="1"/>
    </xf>
    <xf numFmtId="0" fontId="4" fillId="12" borderId="8" xfId="0" applyFont="1" applyFill="1" applyBorder="1"/>
    <xf numFmtId="0" fontId="4" fillId="12" borderId="7" xfId="0" applyFont="1" applyFill="1" applyBorder="1"/>
    <xf numFmtId="0" fontId="28" fillId="2" borderId="26" xfId="0" applyFont="1" applyFill="1" applyBorder="1"/>
    <xf numFmtId="0" fontId="5" fillId="12" borderId="7" xfId="0" applyFont="1" applyFill="1" applyBorder="1" applyAlignment="1">
      <alignment horizontal="center" vertical="center" wrapText="1"/>
    </xf>
    <xf numFmtId="0" fontId="4" fillId="2" borderId="13" xfId="0" applyFont="1" applyFill="1" applyBorder="1"/>
    <xf numFmtId="0" fontId="5" fillId="12" borderId="7" xfId="0" applyFont="1" applyFill="1" applyBorder="1" applyAlignment="1">
      <alignment horizontal="left" vertical="center"/>
    </xf>
    <xf numFmtId="0" fontId="28" fillId="2" borderId="13" xfId="0" applyFont="1" applyFill="1" applyBorder="1"/>
    <xf numFmtId="164" fontId="4" fillId="2" borderId="13" xfId="1" applyNumberFormat="1" applyFont="1" applyFill="1" applyBorder="1"/>
    <xf numFmtId="0" fontId="8" fillId="12" borderId="6" xfId="0" applyFont="1" applyFill="1" applyBorder="1" applyAlignment="1">
      <alignment horizontal="center" vertical="center" wrapText="1"/>
    </xf>
    <xf numFmtId="0" fontId="8" fillId="12" borderId="3" xfId="0" applyFont="1" applyFill="1" applyBorder="1" applyAlignment="1">
      <alignment horizontal="center" vertical="center" wrapText="1"/>
    </xf>
    <xf numFmtId="164" fontId="11" fillId="13" borderId="13" xfId="1" applyNumberFormat="1" applyFont="1" applyFill="1" applyBorder="1" applyAlignment="1">
      <alignment horizontal="center" vertical="center"/>
    </xf>
    <xf numFmtId="0" fontId="11" fillId="2" borderId="26" xfId="0" applyFont="1" applyFill="1" applyBorder="1" applyAlignment="1">
      <alignment horizontal="left" vertical="center" wrapText="1"/>
    </xf>
    <xf numFmtId="0" fontId="8" fillId="2" borderId="34" xfId="0" applyFont="1" applyFill="1" applyBorder="1" applyAlignment="1">
      <alignment horizontal="left" wrapText="1"/>
    </xf>
    <xf numFmtId="0" fontId="8" fillId="12" borderId="34" xfId="0" applyFont="1" applyFill="1" applyBorder="1" applyAlignment="1">
      <alignment horizontal="left" vertical="center" wrapText="1"/>
    </xf>
    <xf numFmtId="0" fontId="11" fillId="12" borderId="31" xfId="0" applyFont="1" applyFill="1" applyBorder="1" applyAlignment="1">
      <alignment horizontal="left" vertical="center" wrapText="1"/>
    </xf>
    <xf numFmtId="0" fontId="29" fillId="3" borderId="1" xfId="0" applyFont="1" applyFill="1" applyBorder="1" applyAlignment="1">
      <alignment wrapText="1"/>
    </xf>
    <xf numFmtId="0" fontId="29" fillId="2" borderId="1" xfId="0" applyFont="1" applyFill="1" applyBorder="1"/>
    <xf numFmtId="0" fontId="29" fillId="2" borderId="13" xfId="0" applyFont="1" applyFill="1" applyBorder="1"/>
    <xf numFmtId="0" fontId="29" fillId="2" borderId="1" xfId="0" applyFont="1" applyFill="1" applyBorder="1" applyAlignment="1">
      <alignment vertical="center"/>
    </xf>
    <xf numFmtId="164" fontId="11" fillId="2" borderId="10" xfId="1" applyNumberFormat="1" applyFont="1" applyFill="1" applyBorder="1" applyAlignment="1">
      <alignment horizontal="left" vertical="center"/>
    </xf>
    <xf numFmtId="0" fontId="8" fillId="13" borderId="24" xfId="0" applyFont="1" applyFill="1" applyBorder="1" applyAlignment="1">
      <alignment horizontal="left" vertical="center" wrapText="1"/>
    </xf>
    <xf numFmtId="0" fontId="4" fillId="2" borderId="19" xfId="0" applyFont="1" applyFill="1" applyBorder="1"/>
    <xf numFmtId="0" fontId="8" fillId="12" borderId="23" xfId="0" applyFont="1" applyFill="1" applyBorder="1" applyAlignment="1">
      <alignment horizontal="left" wrapText="1"/>
    </xf>
    <xf numFmtId="0" fontId="8" fillId="12" borderId="38"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2" borderId="1" xfId="0" applyFont="1" applyFill="1" applyBorder="1" applyAlignment="1">
      <alignment horizontal="center" vertical="center" wrapText="1" shrinkToFit="1"/>
    </xf>
    <xf numFmtId="0" fontId="3" fillId="2" borderId="13" xfId="0" applyFont="1" applyFill="1" applyBorder="1" applyAlignment="1">
      <alignment horizontal="center" vertical="center" wrapText="1" shrinkToFit="1"/>
    </xf>
    <xf numFmtId="166" fontId="4" fillId="2" borderId="0" xfId="0" applyNumberFormat="1" applyFont="1" applyFill="1" applyBorder="1"/>
    <xf numFmtId="172" fontId="0" fillId="2" borderId="1" xfId="2" applyNumberFormat="1" applyFont="1" applyFill="1" applyBorder="1" applyAlignment="1">
      <alignment vertical="center"/>
    </xf>
    <xf numFmtId="172" fontId="0" fillId="2" borderId="13" xfId="2" applyNumberFormat="1" applyFont="1" applyFill="1" applyBorder="1" applyAlignment="1">
      <alignment vertical="center"/>
    </xf>
    <xf numFmtId="0" fontId="8" fillId="12" borderId="4" xfId="0" applyFont="1" applyFill="1" applyBorder="1" applyAlignment="1">
      <alignment horizontal="center" vertical="center" wrapText="1"/>
    </xf>
    <xf numFmtId="164" fontId="8" fillId="12" borderId="4" xfId="1" applyNumberFormat="1" applyFont="1" applyFill="1" applyBorder="1" applyAlignment="1">
      <alignment horizontal="center" vertical="center" wrapText="1"/>
    </xf>
    <xf numFmtId="166" fontId="0" fillId="2" borderId="4" xfId="0" applyNumberFormat="1" applyFill="1" applyBorder="1" applyAlignment="1">
      <alignment horizontal="center" vertical="center" wrapText="1"/>
    </xf>
    <xf numFmtId="0" fontId="3" fillId="4" borderId="4" xfId="0" applyFont="1" applyFill="1" applyBorder="1" applyAlignment="1">
      <alignment horizontal="left" vertical="center" wrapText="1" shrinkToFit="1"/>
    </xf>
    <xf numFmtId="0" fontId="8" fillId="12" borderId="20" xfId="0" applyFont="1" applyFill="1" applyBorder="1" applyAlignment="1">
      <alignment horizontal="center" vertical="center" wrapText="1"/>
    </xf>
    <xf numFmtId="0" fontId="3" fillId="2" borderId="19" xfId="0" applyFont="1" applyFill="1" applyBorder="1" applyAlignment="1">
      <alignment horizontal="center" vertical="center" wrapText="1" shrinkToFit="1"/>
    </xf>
    <xf numFmtId="172" fontId="0" fillId="2" borderId="19" xfId="2" applyNumberFormat="1" applyFont="1" applyFill="1" applyBorder="1" applyAlignment="1">
      <alignment vertical="center"/>
    </xf>
    <xf numFmtId="0" fontId="8" fillId="12" borderId="45" xfId="0" applyFont="1" applyFill="1" applyBorder="1" applyAlignment="1">
      <alignment horizontal="center" vertical="center" wrapText="1"/>
    </xf>
    <xf numFmtId="0" fontId="33" fillId="2" borderId="26" xfId="0" applyFont="1" applyFill="1" applyBorder="1" applyAlignment="1">
      <alignment horizontal="center" vertical="center" wrapText="1"/>
    </xf>
    <xf numFmtId="172" fontId="32" fillId="2" borderId="1" xfId="2" applyNumberFormat="1" applyFont="1" applyFill="1" applyBorder="1" applyAlignment="1">
      <alignment vertical="center"/>
    </xf>
    <xf numFmtId="0" fontId="33" fillId="2" borderId="44" xfId="0" applyFont="1" applyFill="1" applyBorder="1" applyAlignment="1">
      <alignment horizontal="center" vertical="center" wrapText="1"/>
    </xf>
    <xf numFmtId="172" fontId="32" fillId="2" borderId="19" xfId="2" applyNumberFormat="1" applyFont="1" applyFill="1" applyBorder="1" applyAlignment="1">
      <alignment vertical="center"/>
    </xf>
    <xf numFmtId="0" fontId="33" fillId="2" borderId="2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2" fillId="2" borderId="22" xfId="0" applyFont="1" applyFill="1" applyBorder="1" applyAlignment="1">
      <alignment horizontal="center"/>
    </xf>
    <xf numFmtId="172" fontId="32" fillId="2" borderId="13" xfId="2" applyNumberFormat="1" applyFont="1" applyFill="1" applyBorder="1" applyAlignment="1">
      <alignment vertical="center"/>
    </xf>
    <xf numFmtId="0" fontId="32" fillId="2" borderId="19" xfId="0" applyFont="1" applyFill="1" applyBorder="1" applyAlignment="1">
      <alignment horizontal="center" vertical="center"/>
    </xf>
    <xf numFmtId="166" fontId="34" fillId="2" borderId="13" xfId="2" applyNumberFormat="1" applyFont="1" applyFill="1" applyBorder="1" applyAlignment="1">
      <alignment vertical="center"/>
    </xf>
    <xf numFmtId="166" fontId="34" fillId="2" borderId="17" xfId="2" applyNumberFormat="1" applyFont="1" applyFill="1" applyBorder="1" applyAlignment="1">
      <alignment vertical="center"/>
    </xf>
    <xf numFmtId="166" fontId="34" fillId="2" borderId="1" xfId="2" applyNumberFormat="1" applyFont="1" applyFill="1" applyBorder="1" applyAlignment="1">
      <alignment vertical="center"/>
    </xf>
    <xf numFmtId="172" fontId="0" fillId="2" borderId="0" xfId="0" applyNumberFormat="1" applyFill="1"/>
    <xf numFmtId="0" fontId="8" fillId="0" borderId="16"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18" fillId="9" borderId="9"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8" fillId="9" borderId="20" xfId="0" applyFont="1" applyFill="1" applyBorder="1" applyAlignment="1">
      <alignment horizontal="center" vertical="center" wrapText="1"/>
    </xf>
    <xf numFmtId="0" fontId="17" fillId="8" borderId="17" xfId="0" applyFont="1" applyFill="1" applyBorder="1" applyAlignment="1">
      <alignment horizontal="center"/>
    </xf>
    <xf numFmtId="0" fontId="16" fillId="8" borderId="3" xfId="0" applyFont="1" applyFill="1" applyBorder="1" applyAlignment="1">
      <alignment horizontal="center" wrapText="1"/>
    </xf>
    <xf numFmtId="0" fontId="16" fillId="8" borderId="6" xfId="0" applyFont="1" applyFill="1" applyBorder="1" applyAlignment="1">
      <alignment horizontal="center" wrapText="1"/>
    </xf>
    <xf numFmtId="0" fontId="16" fillId="8" borderId="2" xfId="0" applyFont="1" applyFill="1" applyBorder="1" applyAlignment="1">
      <alignment horizontal="center" wrapText="1"/>
    </xf>
    <xf numFmtId="0" fontId="8" fillId="10" borderId="23"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8" fillId="12" borderId="38" xfId="0" applyFont="1" applyFill="1" applyBorder="1" applyAlignment="1">
      <alignment horizontal="center" vertical="center" wrapText="1"/>
    </xf>
    <xf numFmtId="0" fontId="8" fillId="12" borderId="39" xfId="0" applyFont="1" applyFill="1" applyBorder="1" applyAlignment="1">
      <alignment horizontal="center" vertical="center" wrapText="1"/>
    </xf>
    <xf numFmtId="0" fontId="8" fillId="12" borderId="40"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4" fillId="12" borderId="4" xfId="0" applyFont="1" applyFill="1" applyBorder="1" applyAlignment="1">
      <alignment horizontal="center"/>
    </xf>
    <xf numFmtId="0" fontId="6" fillId="12" borderId="9" xfId="0" applyFont="1" applyFill="1" applyBorder="1" applyAlignment="1">
      <alignment horizontal="center"/>
    </xf>
    <xf numFmtId="0" fontId="6" fillId="12" borderId="4" xfId="0" applyFont="1" applyFill="1" applyBorder="1" applyAlignment="1">
      <alignment horizontal="center"/>
    </xf>
    <xf numFmtId="0" fontId="8" fillId="12" borderId="37"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2" borderId="41" xfId="0" applyFont="1" applyFill="1" applyBorder="1" applyAlignment="1">
      <alignment horizontal="center" vertical="center" wrapText="1"/>
    </xf>
    <xf numFmtId="0" fontId="8" fillId="12" borderId="24" xfId="0" applyFont="1" applyFill="1" applyBorder="1" applyAlignment="1">
      <alignment horizontal="center" vertical="center" wrapText="1"/>
    </xf>
    <xf numFmtId="0" fontId="8" fillId="12" borderId="34" xfId="0" applyFont="1" applyFill="1" applyBorder="1" applyAlignment="1">
      <alignment horizontal="center" vertical="center" wrapText="1"/>
    </xf>
    <xf numFmtId="0" fontId="8" fillId="12" borderId="25" xfId="0" applyFont="1" applyFill="1" applyBorder="1" applyAlignment="1">
      <alignment horizontal="center" vertical="center" wrapText="1"/>
    </xf>
    <xf numFmtId="0" fontId="18" fillId="12" borderId="9" xfId="0" applyFont="1" applyFill="1" applyBorder="1" applyAlignment="1">
      <alignment horizontal="center" vertical="center" wrapText="1"/>
    </xf>
    <xf numFmtId="0" fontId="18" fillId="12" borderId="4" xfId="0" applyFont="1" applyFill="1" applyBorder="1" applyAlignment="1">
      <alignment horizontal="center" vertical="center" wrapText="1"/>
    </xf>
    <xf numFmtId="0" fontId="18" fillId="12" borderId="20" xfId="0" applyFont="1" applyFill="1" applyBorder="1" applyAlignment="1">
      <alignment horizontal="center" vertical="center" wrapText="1"/>
    </xf>
    <xf numFmtId="0" fontId="31" fillId="12" borderId="7" xfId="0" applyFont="1" applyFill="1" applyBorder="1" applyAlignment="1">
      <alignment horizontal="left" vertical="center" wrapText="1"/>
    </xf>
    <xf numFmtId="0" fontId="8" fillId="16" borderId="45" xfId="0" applyFont="1" applyFill="1" applyBorder="1" applyAlignment="1">
      <alignment horizontal="center" vertical="center" wrapText="1"/>
    </xf>
    <xf numFmtId="0" fontId="31" fillId="16" borderId="4" xfId="0" applyFont="1" applyFill="1" applyBorder="1" applyAlignment="1">
      <alignment horizontal="center" vertical="center"/>
    </xf>
    <xf numFmtId="172" fontId="6" fillId="16" borderId="4" xfId="2" applyNumberFormat="1" applyFont="1" applyFill="1" applyBorder="1" applyAlignment="1">
      <alignment vertical="center"/>
    </xf>
    <xf numFmtId="172" fontId="6" fillId="16" borderId="4" xfId="0" applyNumberFormat="1" applyFont="1" applyFill="1" applyBorder="1" applyAlignment="1">
      <alignment horizontal="center" vertical="center"/>
    </xf>
    <xf numFmtId="166" fontId="3" fillId="16" borderId="4" xfId="0" applyNumberFormat="1" applyFont="1" applyFill="1" applyBorder="1" applyAlignment="1">
      <alignment horizontal="center" vertical="center" wrapText="1"/>
    </xf>
    <xf numFmtId="0" fontId="3" fillId="16" borderId="4" xfId="0" applyFont="1" applyFill="1" applyBorder="1" applyAlignment="1">
      <alignment horizontal="left" vertical="center" wrapText="1" shrinkToFit="1"/>
    </xf>
    <xf numFmtId="0" fontId="3" fillId="16" borderId="4" xfId="0" applyFont="1" applyFill="1" applyBorder="1" applyAlignment="1">
      <alignment horizontal="center" vertical="center" wrapText="1" shrinkToFit="1"/>
    </xf>
    <xf numFmtId="172" fontId="3" fillId="16" borderId="20" xfId="2" applyNumberFormat="1" applyFont="1" applyFill="1" applyBorder="1" applyAlignment="1">
      <alignment vertical="center"/>
    </xf>
    <xf numFmtId="0" fontId="0" fillId="2" borderId="1" xfId="0" applyFont="1" applyFill="1" applyBorder="1"/>
    <xf numFmtId="0" fontId="32" fillId="2" borderId="35" xfId="0" applyFont="1" applyFill="1" applyBorder="1" applyAlignment="1">
      <alignment horizontal="center"/>
    </xf>
    <xf numFmtId="166" fontId="34" fillId="2" borderId="19" xfId="2" applyNumberFormat="1" applyFont="1" applyFill="1" applyBorder="1" applyAlignment="1">
      <alignment vertical="center"/>
    </xf>
    <xf numFmtId="0" fontId="0" fillId="2" borderId="29" xfId="0" applyFont="1" applyFill="1" applyBorder="1"/>
    <xf numFmtId="171" fontId="0" fillId="2" borderId="30" xfId="2" applyNumberFormat="1" applyFont="1" applyFill="1" applyBorder="1"/>
    <xf numFmtId="172" fontId="32" fillId="2" borderId="17" xfId="2" applyNumberFormat="1" applyFont="1" applyFill="1" applyBorder="1" applyAlignment="1">
      <alignment vertical="center"/>
    </xf>
    <xf numFmtId="0" fontId="0" fillId="2" borderId="30" xfId="0" applyFont="1" applyFill="1" applyBorder="1"/>
    <xf numFmtId="0" fontId="34" fillId="2" borderId="1" xfId="0" applyFont="1" applyFill="1" applyBorder="1" applyAlignment="1">
      <alignment horizontal="center" vertical="center" wrapText="1"/>
    </xf>
    <xf numFmtId="0" fontId="33" fillId="2" borderId="19" xfId="0" applyFont="1" applyFill="1" applyBorder="1" applyAlignment="1">
      <alignment horizontal="center" vertical="center" wrapText="1"/>
    </xf>
    <xf numFmtId="0" fontId="34" fillId="2" borderId="19" xfId="0" applyFont="1" applyFill="1" applyBorder="1" applyAlignment="1">
      <alignment horizontal="center" vertical="center" wrapText="1"/>
    </xf>
    <xf numFmtId="0" fontId="10" fillId="2" borderId="19" xfId="0" applyFont="1" applyFill="1" applyBorder="1" applyAlignment="1">
      <alignment horizontal="justify" vertical="top" wrapText="1"/>
    </xf>
    <xf numFmtId="171" fontId="0" fillId="2" borderId="36" xfId="2" applyNumberFormat="1" applyFont="1" applyFill="1" applyBorder="1"/>
    <xf numFmtId="166" fontId="11" fillId="0" borderId="19" xfId="2" applyNumberFormat="1" applyFont="1" applyFill="1" applyBorder="1"/>
    <xf numFmtId="166" fontId="11" fillId="0" borderId="19" xfId="2" applyNumberFormat="1" applyFont="1" applyFill="1" applyBorder="1" applyAlignment="1">
      <alignment vertical="center"/>
    </xf>
    <xf numFmtId="0" fontId="10" fillId="2" borderId="13" xfId="0" applyFont="1" applyFill="1" applyBorder="1" applyAlignment="1">
      <alignment horizontal="justify" vertical="top" wrapText="1"/>
    </xf>
    <xf numFmtId="164" fontId="0" fillId="2" borderId="1" xfId="1" applyNumberFormat="1" applyFont="1" applyFill="1" applyBorder="1"/>
    <xf numFmtId="0" fontId="11" fillId="0"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10" fontId="4" fillId="2" borderId="1" xfId="3" applyNumberFormat="1" applyFont="1" applyFill="1" applyBorder="1"/>
    <xf numFmtId="166" fontId="11" fillId="0" borderId="5" xfId="2" applyNumberFormat="1" applyFont="1" applyFill="1" applyBorder="1" applyAlignment="1">
      <alignment vertical="center"/>
    </xf>
    <xf numFmtId="164" fontId="4" fillId="2" borderId="5" xfId="1" applyNumberFormat="1" applyFont="1" applyFill="1" applyBorder="1"/>
    <xf numFmtId="164" fontId="0" fillId="2" borderId="5" xfId="1" applyNumberFormat="1" applyFont="1" applyFill="1" applyBorder="1"/>
    <xf numFmtId="0" fontId="8" fillId="12" borderId="28" xfId="0" applyFont="1" applyFill="1" applyBorder="1" applyAlignment="1">
      <alignment horizontal="left" vertical="center" wrapText="1"/>
    </xf>
    <xf numFmtId="0" fontId="8" fillId="12" borderId="23"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1" fillId="12" borderId="7" xfId="0" applyFont="1" applyFill="1" applyBorder="1" applyAlignment="1">
      <alignment horizontal="left" vertical="center"/>
    </xf>
    <xf numFmtId="0" fontId="8" fillId="16" borderId="4" xfId="0" applyFont="1" applyFill="1" applyBorder="1" applyAlignment="1">
      <alignment horizontal="center" vertical="center" wrapText="1"/>
    </xf>
    <xf numFmtId="166" fontId="8" fillId="16" borderId="4" xfId="2" applyNumberFormat="1" applyFont="1" applyFill="1" applyBorder="1" applyAlignment="1">
      <alignment vertical="center"/>
    </xf>
    <xf numFmtId="166" fontId="6" fillId="16" borderId="4" xfId="0" applyNumberFormat="1" applyFont="1" applyFill="1" applyBorder="1"/>
    <xf numFmtId="0" fontId="3" fillId="16" borderId="4" xfId="0" applyFont="1" applyFill="1" applyBorder="1"/>
    <xf numFmtId="0" fontId="34" fillId="2" borderId="13" xfId="0" applyFont="1" applyFill="1" applyBorder="1" applyAlignment="1">
      <alignment horizontal="center" vertical="center" wrapText="1"/>
    </xf>
    <xf numFmtId="0" fontId="0" fillId="2" borderId="43" xfId="0" applyFont="1" applyFill="1" applyBorder="1"/>
    <xf numFmtId="0" fontId="31" fillId="12" borderId="7" xfId="0" applyFont="1" applyFill="1" applyBorder="1" applyAlignment="1">
      <alignment horizontal="center" vertical="center" wrapText="1"/>
    </xf>
    <xf numFmtId="0" fontId="8" fillId="2" borderId="26"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35" xfId="0" applyFont="1" applyFill="1" applyBorder="1" applyAlignment="1">
      <alignment horizontal="left" vertical="center" wrapText="1"/>
    </xf>
    <xf numFmtId="0" fontId="0" fillId="2" borderId="36" xfId="0" applyFont="1" applyFill="1" applyBorder="1"/>
    <xf numFmtId="0" fontId="11" fillId="0" borderId="13" xfId="0" applyFont="1" applyFill="1" applyBorder="1" applyAlignment="1">
      <alignment horizontal="center" vertical="center" wrapText="1"/>
    </xf>
    <xf numFmtId="164" fontId="0" fillId="2" borderId="13" xfId="1" applyNumberFormat="1" applyFont="1" applyFill="1" applyBorder="1"/>
    <xf numFmtId="172" fontId="6" fillId="12" borderId="4" xfId="2" applyNumberFormat="1" applyFont="1" applyFill="1" applyBorder="1" applyAlignment="1">
      <alignment vertical="center"/>
    </xf>
    <xf numFmtId="172" fontId="6" fillId="12" borderId="4" xfId="0" applyNumberFormat="1" applyFont="1" applyFill="1" applyBorder="1" applyAlignment="1">
      <alignment horizontal="center" vertical="center"/>
    </xf>
    <xf numFmtId="0" fontId="31" fillId="12" borderId="2" xfId="0" applyFont="1" applyFill="1" applyBorder="1" applyAlignment="1">
      <alignment horizontal="left" vertical="center" wrapText="1"/>
    </xf>
    <xf numFmtId="0" fontId="28" fillId="2" borderId="26" xfId="0" applyFont="1" applyFill="1" applyBorder="1" applyAlignment="1">
      <alignment vertical="center" wrapText="1"/>
    </xf>
    <xf numFmtId="0" fontId="28" fillId="2" borderId="22" xfId="0" applyFont="1" applyFill="1" applyBorder="1" applyAlignment="1">
      <alignment vertical="center" wrapText="1"/>
    </xf>
    <xf numFmtId="0" fontId="28" fillId="2" borderId="35" xfId="0" applyFont="1" applyFill="1" applyBorder="1" applyAlignment="1">
      <alignment vertical="center" wrapText="1"/>
    </xf>
    <xf numFmtId="0" fontId="31" fillId="17" borderId="1" xfId="0" applyFont="1" applyFill="1" applyBorder="1" applyAlignment="1">
      <alignment horizontal="center" vertical="center" wrapText="1"/>
    </xf>
    <xf numFmtId="166" fontId="34" fillId="17" borderId="1" xfId="2" applyNumberFormat="1" applyFont="1" applyFill="1" applyBorder="1" applyAlignment="1">
      <alignment vertical="center"/>
    </xf>
    <xf numFmtId="0" fontId="31" fillId="17" borderId="1" xfId="0" applyFont="1" applyFill="1" applyBorder="1" applyAlignment="1">
      <alignment vertical="center" wrapText="1"/>
    </xf>
    <xf numFmtId="0" fontId="3" fillId="17" borderId="1" xfId="0" applyFont="1" applyFill="1" applyBorder="1" applyAlignment="1">
      <alignment horizontal="center" vertical="center" wrapText="1" shrinkToFit="1"/>
    </xf>
    <xf numFmtId="172" fontId="3" fillId="17" borderId="1" xfId="2" applyNumberFormat="1" applyFont="1" applyFill="1" applyBorder="1" applyAlignment="1">
      <alignment vertical="center"/>
    </xf>
    <xf numFmtId="0" fontId="33" fillId="2" borderId="35" xfId="0" applyFont="1" applyFill="1" applyBorder="1" applyAlignment="1">
      <alignment horizontal="center" vertical="center" wrapText="1"/>
    </xf>
    <xf numFmtId="0" fontId="31" fillId="17" borderId="22" xfId="0" applyFont="1" applyFill="1" applyBorder="1" applyAlignment="1">
      <alignment horizontal="center" vertical="center" wrapText="1"/>
    </xf>
    <xf numFmtId="0" fontId="28" fillId="2" borderId="27" xfId="0" applyFont="1" applyFill="1" applyBorder="1" applyAlignment="1">
      <alignment vertical="center" wrapText="1"/>
    </xf>
    <xf numFmtId="0" fontId="28" fillId="2" borderId="24" xfId="0" applyFont="1" applyFill="1" applyBorder="1" applyAlignment="1">
      <alignment vertical="center"/>
    </xf>
    <xf numFmtId="0" fontId="28" fillId="2" borderId="34" xfId="0" applyFont="1" applyFill="1" applyBorder="1" applyAlignment="1">
      <alignment vertical="center"/>
    </xf>
    <xf numFmtId="0" fontId="31" fillId="17" borderId="24" xfId="0" applyFont="1" applyFill="1" applyBorder="1" applyAlignment="1">
      <alignment vertical="center" wrapText="1"/>
    </xf>
    <xf numFmtId="0" fontId="28" fillId="2" borderId="27" xfId="0" applyFont="1" applyFill="1" applyBorder="1" applyAlignment="1">
      <alignment vertical="center"/>
    </xf>
    <xf numFmtId="0" fontId="28" fillId="2" borderId="40" xfId="0" applyFont="1" applyFill="1" applyBorder="1" applyAlignment="1">
      <alignment vertical="center" wrapText="1"/>
    </xf>
    <xf numFmtId="172" fontId="31" fillId="17" borderId="13" xfId="2" applyNumberFormat="1" applyFont="1" applyFill="1" applyBorder="1" applyAlignment="1">
      <alignment vertical="center" wrapText="1"/>
    </xf>
    <xf numFmtId="172" fontId="4" fillId="2" borderId="1" xfId="2" applyNumberFormat="1" applyFont="1" applyFill="1" applyBorder="1" applyAlignment="1">
      <alignment vertical="center"/>
    </xf>
    <xf numFmtId="0" fontId="11" fillId="0" borderId="19" xfId="0" applyFont="1" applyFill="1" applyBorder="1" applyAlignment="1">
      <alignment horizontal="center" vertical="center" wrapText="1"/>
    </xf>
    <xf numFmtId="0" fontId="11" fillId="0" borderId="19" xfId="0" applyFont="1" applyFill="1" applyBorder="1" applyAlignment="1">
      <alignment horizontal="left" wrapText="1"/>
    </xf>
    <xf numFmtId="164" fontId="0" fillId="2" borderId="19" xfId="1" applyNumberFormat="1" applyFont="1" applyFill="1" applyBorder="1"/>
    <xf numFmtId="0" fontId="11" fillId="0" borderId="5" xfId="0" applyFont="1" applyFill="1" applyBorder="1" applyAlignment="1">
      <alignment horizontal="center" vertical="center" wrapText="1"/>
    </xf>
    <xf numFmtId="172" fontId="32" fillId="2" borderId="15" xfId="2" applyNumberFormat="1" applyFont="1" applyFill="1" applyBorder="1" applyAlignment="1">
      <alignment vertical="center"/>
    </xf>
    <xf numFmtId="0" fontId="8" fillId="12" borderId="1" xfId="0" applyFont="1" applyFill="1" applyBorder="1"/>
    <xf numFmtId="0" fontId="9" fillId="12" borderId="1" xfId="0" applyFont="1" applyFill="1" applyBorder="1"/>
    <xf numFmtId="0" fontId="9" fillId="12" borderId="1" xfId="0" applyFont="1" applyFill="1" applyBorder="1" applyAlignment="1">
      <alignment horizontal="center"/>
    </xf>
    <xf numFmtId="166" fontId="5" fillId="12" borderId="1" xfId="2" applyNumberFormat="1" applyFont="1" applyFill="1" applyBorder="1"/>
    <xf numFmtId="0" fontId="11" fillId="13" borderId="19" xfId="0" applyFont="1" applyFill="1" applyBorder="1" applyAlignment="1">
      <alignment horizontal="left" wrapText="1"/>
    </xf>
    <xf numFmtId="0" fontId="0" fillId="2" borderId="19" xfId="0" applyFont="1" applyFill="1" applyBorder="1"/>
    <xf numFmtId="9" fontId="0" fillId="12" borderId="1" xfId="3" applyFont="1" applyFill="1" applyBorder="1"/>
    <xf numFmtId="166" fontId="0" fillId="12" borderId="1" xfId="0" applyNumberFormat="1" applyFont="1" applyFill="1" applyBorder="1"/>
    <xf numFmtId="0" fontId="0" fillId="12" borderId="1" xfId="0" applyFont="1" applyFill="1" applyBorder="1"/>
    <xf numFmtId="0" fontId="3" fillId="12" borderId="1" xfId="0" applyFont="1" applyFill="1" applyBorder="1"/>
    <xf numFmtId="0" fontId="0" fillId="12" borderId="1" xfId="0" applyFill="1" applyBorder="1"/>
    <xf numFmtId="9" fontId="8" fillId="12" borderId="1" xfId="3" applyFont="1" applyFill="1" applyBorder="1" applyAlignment="1">
      <alignment horizontal="center"/>
    </xf>
  </cellXfs>
  <cellStyles count="36">
    <cellStyle name="Euro" xfId="4"/>
    <cellStyle name="Euro 2" xfId="5"/>
    <cellStyle name="Hipervínculo 2" xfId="6"/>
    <cellStyle name="Millares" xfId="1" builtinId="3"/>
    <cellStyle name="Millares 2" xfId="7"/>
    <cellStyle name="Millares 2 2" xfId="8"/>
    <cellStyle name="Millares 23" xfId="9"/>
    <cellStyle name="Millares 3" xfId="10"/>
    <cellStyle name="Millares 3 2" xfId="11"/>
    <cellStyle name="Millares 4" xfId="12"/>
    <cellStyle name="Millares 5" xfId="13"/>
    <cellStyle name="Millares 6" xfId="14"/>
    <cellStyle name="Moneda" xfId="2" builtinId="4"/>
    <cellStyle name="Moneda 2" xfId="15"/>
    <cellStyle name="Moneda 2 2" xfId="16"/>
    <cellStyle name="Moneda 3" xfId="17"/>
    <cellStyle name="Moneda 3 2" xfId="18"/>
    <cellStyle name="Moneda 4" xfId="19"/>
    <cellStyle name="Moneda 5" xfId="20"/>
    <cellStyle name="Moneda 6" xfId="21"/>
    <cellStyle name="Moneda 7" xfId="22"/>
    <cellStyle name="Normal" xfId="0" builtinId="0"/>
    <cellStyle name="Normal 2" xfId="23"/>
    <cellStyle name="Normal 2 2" xfId="24"/>
    <cellStyle name="Normal 3" xfId="25"/>
    <cellStyle name="Normal 4" xfId="26"/>
    <cellStyle name="Normal 4 2" xfId="27"/>
    <cellStyle name="Normal 4 3" xfId="28"/>
    <cellStyle name="Normal 5" xfId="29"/>
    <cellStyle name="Normal 6" xfId="30"/>
    <cellStyle name="Normal 6 2" xfId="31"/>
    <cellStyle name="Porcentual" xfId="3" builtinId="5"/>
    <cellStyle name="Porcentual 2" xfId="32"/>
    <cellStyle name="Porcentual 2 2" xfId="33"/>
    <cellStyle name="Porcentual 3" xfId="34"/>
    <cellStyle name="Porcentual 4" xfId="35"/>
  </cellStyles>
  <dxfs count="0"/>
  <tableStyles count="0" defaultTableStyle="TableStyleMedium9" defaultPivotStyle="PivotStyleLight16"/>
  <colors>
    <mruColors>
      <color rgb="FFF7F5EF"/>
      <color rgb="FFF4F1E8"/>
      <color rgb="FFFBFAF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Downloads/PRESUPUESTO%20FEBRERO%2010%20CAPACITACION%20SIN%20HORAS%20NUTRI%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ubam"/>
      <sheetName val="PRESUPUESTO PROPUESTA"/>
      <sheetName val="PAQUETE 50%"/>
      <sheetName val="PAQUETE 2011 90%"/>
      <sheetName val="SALARIO Y HORAS NUTRI"/>
      <sheetName val="TIEMPO NUTRI ACTUALIZADO MAYO"/>
      <sheetName val="TIEMPO PSICOSOCIAL"/>
      <sheetName val="50%"/>
      <sheetName val="90%"/>
      <sheetName val="HORAS PERSONAL"/>
      <sheetName val="TIEMPO nutricionista"/>
      <sheetName val="TIEMPO NUTRI"/>
      <sheetName val="USO Y DOTACIÓN DE OFICINAS"/>
      <sheetName val="PRESUPUESTO PROPUESTA PASOS"/>
      <sheetName val="Hoja1"/>
      <sheetName val="TIEMPO NUTRI ACTUALIZADO"/>
      <sheetName val="Hoja3"/>
      <sheetName val="PRESUPUESTO cambios 20 junio"/>
      <sheetName val="Hoja2"/>
      <sheetName val="estimacion de tiempo extra"/>
      <sheetName val="cotizacion productos"/>
      <sheetName val="Cotización empaque y papeleria"/>
    </sheetNames>
    <sheetDataSet>
      <sheetData sheetId="0" refreshError="1"/>
      <sheetData sheetId="1">
        <row r="5">
          <cell r="D5" t="e">
            <v>#REF!</v>
          </cell>
        </row>
        <row r="6">
          <cell r="D6" t="e">
            <v>#REF!</v>
          </cell>
        </row>
      </sheetData>
      <sheetData sheetId="2" refreshError="1"/>
      <sheetData sheetId="3" refreshError="1"/>
      <sheetData sheetId="4" refreshError="1"/>
      <sheetData sheetId="5" refreshError="1"/>
      <sheetData sheetId="6" refreshError="1"/>
      <sheetData sheetId="7"/>
      <sheetData sheetId="8"/>
      <sheetData sheetId="9">
        <row r="4">
          <cell r="F4">
            <v>14634.255999999999</v>
          </cell>
        </row>
        <row r="6">
          <cell r="F6">
            <v>13300</v>
          </cell>
        </row>
        <row r="7">
          <cell r="F7">
            <v>6467.0249999999996</v>
          </cell>
        </row>
        <row r="8">
          <cell r="F8">
            <v>4223.8461666666662</v>
          </cell>
        </row>
        <row r="9">
          <cell r="F9">
            <v>4223.8461666666662</v>
          </cell>
        </row>
        <row r="14">
          <cell r="F14">
            <v>8235.9680000000008</v>
          </cell>
        </row>
        <row r="15">
          <cell r="I15">
            <v>7355.9388962962948</v>
          </cell>
          <cell r="N15">
            <v>7355.9388962962948</v>
          </cell>
        </row>
      </sheetData>
      <sheetData sheetId="10">
        <row r="4">
          <cell r="D4">
            <v>2130.25</v>
          </cell>
          <cell r="E4">
            <v>760</v>
          </cell>
        </row>
        <row r="13">
          <cell r="D13">
            <v>110.6</v>
          </cell>
          <cell r="E13">
            <v>55.6</v>
          </cell>
        </row>
        <row r="20">
          <cell r="D20">
            <v>161</v>
          </cell>
          <cell r="E20">
            <v>114</v>
          </cell>
        </row>
        <row r="27">
          <cell r="D27">
            <v>283</v>
          </cell>
          <cell r="E27">
            <v>213</v>
          </cell>
        </row>
        <row r="55">
          <cell r="E55">
            <v>14634.255999999999</v>
          </cell>
        </row>
      </sheetData>
      <sheetData sheetId="11" refreshError="1"/>
      <sheetData sheetId="12">
        <row r="46">
          <cell r="D46">
            <v>4710.2241361111091</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X164"/>
  <sheetViews>
    <sheetView zoomScale="80" zoomScaleNormal="80" workbookViewId="0">
      <pane xSplit="2" ySplit="4" topLeftCell="C5" activePane="bottomRight" state="frozen"/>
      <selection pane="topRight" activeCell="C1" sqref="C1"/>
      <selection pane="bottomLeft" activeCell="A4" sqref="A4"/>
      <selection pane="bottomRight" activeCell="B18" sqref="B18"/>
    </sheetView>
  </sheetViews>
  <sheetFormatPr baseColWidth="10" defaultRowHeight="15"/>
  <cols>
    <col min="1" max="1" width="19.5703125" customWidth="1"/>
    <col min="2" max="2" width="39.28515625" customWidth="1"/>
    <col min="3" max="3" width="14.140625" customWidth="1"/>
    <col min="4" max="4" width="11.140625" style="2" customWidth="1"/>
    <col min="5" max="5" width="14.42578125" customWidth="1"/>
    <col min="6" max="6" width="19.42578125" customWidth="1"/>
    <col min="7" max="7" width="15" style="1" hidden="1" customWidth="1"/>
    <col min="8" max="8" width="85" style="1" hidden="1" customWidth="1"/>
    <col min="9" max="9" width="22.28515625" style="1" customWidth="1"/>
    <col min="10" max="13" width="11.42578125" style="1" customWidth="1"/>
    <col min="14" max="24" width="11.42578125" style="1"/>
  </cols>
  <sheetData>
    <row r="1" spans="1:24" ht="21.75" thickBot="1">
      <c r="A1" s="262" t="s">
        <v>88</v>
      </c>
      <c r="B1" s="263"/>
      <c r="C1" s="263"/>
      <c r="D1" s="263"/>
      <c r="E1" s="263"/>
      <c r="F1" s="264"/>
      <c r="H1" s="93" t="s">
        <v>87</v>
      </c>
    </row>
    <row r="2" spans="1:24" ht="16.5" thickBot="1">
      <c r="A2" s="265" t="s">
        <v>86</v>
      </c>
      <c r="B2" s="265"/>
      <c r="C2" s="265"/>
      <c r="D2" s="265"/>
      <c r="E2" s="265"/>
      <c r="F2" s="265"/>
    </row>
    <row r="3" spans="1:24" ht="46.5" customHeight="1" thickBot="1">
      <c r="A3" s="266" t="s">
        <v>85</v>
      </c>
      <c r="B3" s="267"/>
      <c r="C3" s="267"/>
      <c r="D3" s="267"/>
      <c r="E3" s="267"/>
      <c r="F3" s="268"/>
    </row>
    <row r="4" spans="1:24" ht="78.75" customHeight="1" thickBot="1">
      <c r="A4" s="99" t="s">
        <v>84</v>
      </c>
      <c r="B4" s="100" t="s">
        <v>83</v>
      </c>
      <c r="C4" s="101" t="s">
        <v>19</v>
      </c>
      <c r="D4" s="102" t="s">
        <v>82</v>
      </c>
      <c r="E4" s="103" t="s">
        <v>81</v>
      </c>
      <c r="F4" s="99" t="s">
        <v>80</v>
      </c>
      <c r="G4" s="92"/>
      <c r="H4" s="91" t="s">
        <v>79</v>
      </c>
      <c r="I4" s="90"/>
    </row>
    <row r="5" spans="1:24" s="78" customFormat="1" ht="48" customHeight="1">
      <c r="A5" s="269" t="s">
        <v>103</v>
      </c>
      <c r="B5" s="112" t="s">
        <v>89</v>
      </c>
      <c r="C5" s="113" t="s">
        <v>90</v>
      </c>
      <c r="D5" s="114">
        <v>40</v>
      </c>
      <c r="E5" s="127"/>
      <c r="F5" s="115"/>
      <c r="G5" s="8" t="e">
        <f>+#REF!*D5</f>
        <v>#REF!</v>
      </c>
      <c r="H5" s="89"/>
      <c r="I5" s="18"/>
      <c r="J5" s="17"/>
      <c r="K5" s="17"/>
      <c r="L5" s="17"/>
      <c r="M5" s="17"/>
      <c r="N5" s="17"/>
      <c r="O5" s="17"/>
      <c r="P5" s="17"/>
      <c r="Q5" s="17"/>
      <c r="R5" s="17"/>
      <c r="S5" s="17"/>
      <c r="T5" s="17"/>
      <c r="U5" s="17"/>
      <c r="V5" s="17"/>
      <c r="W5" s="17"/>
      <c r="X5" s="17"/>
    </row>
    <row r="6" spans="1:24" s="78" customFormat="1" ht="48" customHeight="1">
      <c r="A6" s="270"/>
      <c r="B6" s="109" t="s">
        <v>91</v>
      </c>
      <c r="C6" s="105" t="s">
        <v>90</v>
      </c>
      <c r="D6" s="104">
        <v>40</v>
      </c>
      <c r="E6" s="94"/>
      <c r="F6" s="116"/>
      <c r="G6" s="8"/>
      <c r="H6" s="89"/>
      <c r="I6" s="18"/>
      <c r="J6" s="17"/>
      <c r="K6" s="17"/>
      <c r="L6" s="17"/>
      <c r="M6" s="17"/>
      <c r="N6" s="17"/>
      <c r="O6" s="17"/>
      <c r="P6" s="17"/>
      <c r="Q6" s="17"/>
      <c r="R6" s="17"/>
      <c r="S6" s="17"/>
      <c r="T6" s="17"/>
      <c r="U6" s="17"/>
      <c r="V6" s="17"/>
      <c r="W6" s="17"/>
      <c r="X6" s="17"/>
    </row>
    <row r="7" spans="1:24" s="78" customFormat="1" ht="41.25" customHeight="1" thickBot="1">
      <c r="A7" s="271"/>
      <c r="B7" s="117" t="s">
        <v>92</v>
      </c>
      <c r="C7" s="118" t="s">
        <v>93</v>
      </c>
      <c r="D7" s="119">
        <v>1</v>
      </c>
      <c r="E7" s="120" t="s">
        <v>100</v>
      </c>
      <c r="F7" s="121"/>
      <c r="G7" s="8" t="e">
        <f>+#REF!*D7</f>
        <v>#REF!</v>
      </c>
      <c r="H7" s="89"/>
      <c r="I7" s="18"/>
      <c r="J7" s="17"/>
      <c r="K7" s="17"/>
      <c r="L7" s="17"/>
      <c r="M7" s="17"/>
      <c r="N7" s="17"/>
      <c r="O7" s="17"/>
      <c r="P7" s="17"/>
      <c r="Q7" s="17"/>
      <c r="R7" s="17"/>
      <c r="S7" s="17"/>
      <c r="T7" s="17"/>
      <c r="U7" s="17"/>
      <c r="V7" s="17"/>
      <c r="W7" s="17"/>
      <c r="X7" s="17"/>
    </row>
    <row r="8" spans="1:24" s="24" customFormat="1" ht="38.25" customHeight="1">
      <c r="A8" s="272"/>
      <c r="B8" s="126" t="s">
        <v>94</v>
      </c>
      <c r="C8" s="110" t="s">
        <v>11</v>
      </c>
      <c r="D8" s="62"/>
      <c r="E8" s="61"/>
      <c r="F8" s="111"/>
      <c r="G8" s="88"/>
      <c r="H8" s="80"/>
      <c r="I8" s="18"/>
      <c r="J8" s="17"/>
      <c r="K8" s="17"/>
      <c r="L8" s="17"/>
      <c r="M8" s="17"/>
      <c r="N8" s="17"/>
      <c r="O8" s="17"/>
      <c r="P8" s="17"/>
      <c r="Q8" s="17"/>
      <c r="R8" s="17"/>
      <c r="S8" s="17"/>
      <c r="T8" s="17"/>
      <c r="U8" s="17"/>
      <c r="V8" s="17"/>
      <c r="W8" s="17"/>
      <c r="X8" s="17"/>
    </row>
    <row r="9" spans="1:24" s="24" customFormat="1" ht="38.25" customHeight="1">
      <c r="A9" s="273"/>
      <c r="B9" s="96" t="s">
        <v>95</v>
      </c>
      <c r="C9" s="95" t="s">
        <v>11</v>
      </c>
      <c r="D9" s="48"/>
      <c r="E9" s="47"/>
      <c r="F9" s="81"/>
      <c r="G9" s="4"/>
      <c r="H9" s="80"/>
      <c r="I9" s="18"/>
      <c r="J9" s="17"/>
      <c r="K9" s="17"/>
      <c r="L9" s="17"/>
      <c r="M9" s="17"/>
      <c r="N9" s="17"/>
      <c r="O9" s="17"/>
      <c r="P9" s="17"/>
      <c r="Q9" s="17"/>
      <c r="R9" s="17"/>
      <c r="S9" s="17"/>
      <c r="T9" s="17"/>
      <c r="U9" s="17"/>
      <c r="V9" s="17"/>
      <c r="W9" s="17"/>
      <c r="X9" s="17"/>
    </row>
    <row r="10" spans="1:24" s="24" customFormat="1" ht="38.25" customHeight="1">
      <c r="A10" s="273"/>
      <c r="B10" s="96" t="s">
        <v>96</v>
      </c>
      <c r="C10" s="95" t="s">
        <v>11</v>
      </c>
      <c r="D10" s="48"/>
      <c r="E10" s="47"/>
      <c r="F10" s="81"/>
      <c r="G10" s="4"/>
      <c r="H10" s="80"/>
      <c r="I10" s="18"/>
      <c r="J10" s="17"/>
      <c r="K10" s="17"/>
      <c r="L10" s="17"/>
      <c r="M10" s="17"/>
      <c r="N10" s="17"/>
      <c r="O10" s="17"/>
      <c r="P10" s="17"/>
      <c r="Q10" s="17"/>
      <c r="R10" s="17"/>
      <c r="S10" s="17"/>
      <c r="T10" s="17"/>
      <c r="U10" s="17"/>
      <c r="V10" s="17"/>
      <c r="W10" s="17"/>
      <c r="X10" s="17"/>
    </row>
    <row r="11" spans="1:24" s="24" customFormat="1" ht="38.25" customHeight="1">
      <c r="A11" s="273"/>
      <c r="B11" s="96" t="s">
        <v>101</v>
      </c>
      <c r="C11" s="95" t="s">
        <v>11</v>
      </c>
      <c r="D11" s="48"/>
      <c r="E11" s="47"/>
      <c r="F11" s="81"/>
      <c r="G11" s="4"/>
      <c r="H11" s="80"/>
      <c r="I11" s="18"/>
      <c r="J11" s="17"/>
      <c r="K11" s="17"/>
      <c r="L11" s="17"/>
      <c r="M11" s="17"/>
      <c r="N11" s="17"/>
      <c r="O11" s="17"/>
      <c r="P11" s="17"/>
      <c r="Q11" s="17"/>
      <c r="R11" s="17"/>
      <c r="S11" s="17"/>
      <c r="T11" s="17"/>
      <c r="U11" s="17"/>
      <c r="V11" s="17"/>
      <c r="W11" s="17"/>
      <c r="X11" s="17"/>
    </row>
    <row r="12" spans="1:24" s="24" customFormat="1" ht="48">
      <c r="A12" s="273"/>
      <c r="B12" s="95" t="s">
        <v>97</v>
      </c>
      <c r="C12" s="95" t="s">
        <v>11</v>
      </c>
      <c r="D12" s="82"/>
      <c r="E12" s="47"/>
      <c r="F12" s="81"/>
      <c r="G12" s="4"/>
      <c r="H12" s="36" t="s">
        <v>78</v>
      </c>
      <c r="I12" s="18"/>
      <c r="J12" s="17"/>
      <c r="K12" s="17"/>
      <c r="L12" s="17"/>
      <c r="M12" s="17"/>
      <c r="N12" s="17"/>
      <c r="O12" s="17"/>
      <c r="P12" s="17"/>
      <c r="Q12" s="17"/>
      <c r="R12" s="17"/>
      <c r="S12" s="17"/>
      <c r="T12" s="17"/>
      <c r="U12" s="17"/>
      <c r="V12" s="17"/>
      <c r="W12" s="17"/>
      <c r="X12" s="17"/>
    </row>
    <row r="13" spans="1:24" s="24" customFormat="1" ht="39" customHeight="1">
      <c r="A13" s="273"/>
      <c r="B13" s="49" t="s">
        <v>98</v>
      </c>
      <c r="C13" s="49"/>
      <c r="D13" s="82"/>
      <c r="E13" s="47"/>
      <c r="F13" s="81"/>
      <c r="G13" s="4"/>
      <c r="H13" s="17"/>
      <c r="I13" s="18"/>
      <c r="J13" s="17"/>
      <c r="K13" s="17"/>
      <c r="L13" s="17"/>
      <c r="M13" s="17"/>
      <c r="N13" s="17"/>
      <c r="O13" s="17"/>
      <c r="P13" s="17"/>
      <c r="Q13" s="17"/>
      <c r="R13" s="17"/>
      <c r="S13" s="17"/>
      <c r="T13" s="17"/>
      <c r="U13" s="17"/>
      <c r="V13" s="17"/>
      <c r="W13" s="17"/>
      <c r="X13" s="17"/>
    </row>
    <row r="14" spans="1:24" s="24" customFormat="1" ht="38.25" customHeight="1">
      <c r="A14" s="273"/>
      <c r="B14" s="49" t="s">
        <v>99</v>
      </c>
      <c r="C14" s="49"/>
      <c r="D14" s="82"/>
      <c r="E14" s="47"/>
      <c r="F14" s="81"/>
      <c r="G14" s="4"/>
      <c r="H14" s="17"/>
      <c r="I14" s="18"/>
      <c r="J14" s="17"/>
      <c r="K14" s="17"/>
      <c r="L14" s="17"/>
      <c r="M14" s="17"/>
      <c r="N14" s="17"/>
      <c r="O14" s="17"/>
      <c r="P14" s="17"/>
      <c r="Q14" s="17"/>
      <c r="R14" s="17"/>
      <c r="S14" s="17"/>
      <c r="T14" s="17"/>
      <c r="U14" s="17"/>
      <c r="V14" s="17"/>
      <c r="W14" s="17"/>
      <c r="X14" s="17"/>
    </row>
    <row r="15" spans="1:24" s="24" customFormat="1">
      <c r="A15" s="97"/>
      <c r="B15" s="50"/>
      <c r="C15" s="49"/>
      <c r="D15" s="82"/>
      <c r="E15" s="47"/>
      <c r="F15" s="81"/>
      <c r="G15" s="5">
        <f>69+15+3.8+3.54+3.34+1</f>
        <v>95.68</v>
      </c>
      <c r="H15" s="3" t="e">
        <f>+F37*0.04</f>
        <v>#REF!</v>
      </c>
      <c r="I15" s="18"/>
      <c r="J15" s="17"/>
      <c r="K15" s="17"/>
      <c r="L15" s="17"/>
      <c r="M15" s="17"/>
      <c r="N15" s="17"/>
      <c r="O15" s="17"/>
      <c r="P15" s="17"/>
      <c r="Q15" s="17"/>
      <c r="R15" s="17"/>
      <c r="S15" s="17"/>
      <c r="T15" s="17"/>
      <c r="U15" s="17"/>
      <c r="V15" s="17"/>
      <c r="W15" s="17"/>
      <c r="X15" s="17"/>
    </row>
    <row r="16" spans="1:24" s="24" customFormat="1">
      <c r="A16" s="97"/>
      <c r="B16" s="50"/>
      <c r="C16" s="49"/>
      <c r="D16" s="82"/>
      <c r="E16" s="47"/>
      <c r="F16" s="81"/>
      <c r="G16" s="5"/>
      <c r="H16" s="3"/>
      <c r="I16" s="18"/>
      <c r="J16" s="17"/>
      <c r="K16" s="17"/>
      <c r="L16" s="17"/>
      <c r="M16" s="17"/>
      <c r="N16" s="17"/>
      <c r="O16" s="17"/>
      <c r="P16" s="17"/>
      <c r="Q16" s="17"/>
      <c r="R16" s="17"/>
      <c r="S16" s="17"/>
      <c r="T16" s="17"/>
      <c r="U16" s="17"/>
      <c r="V16" s="17"/>
      <c r="W16" s="17"/>
      <c r="X16" s="17"/>
    </row>
    <row r="17" spans="1:24" s="78" customFormat="1">
      <c r="A17" s="97"/>
      <c r="B17" s="43" t="s">
        <v>102</v>
      </c>
      <c r="C17" s="42"/>
      <c r="D17" s="39"/>
      <c r="E17" s="87"/>
      <c r="F17" s="73"/>
      <c r="G17" s="4"/>
      <c r="H17" s="17"/>
      <c r="I17" s="18"/>
      <c r="J17" s="17"/>
      <c r="K17" s="17"/>
      <c r="L17" s="17"/>
      <c r="M17" s="17"/>
      <c r="N17" s="17"/>
      <c r="O17" s="17"/>
      <c r="P17" s="17"/>
      <c r="Q17" s="17"/>
      <c r="R17" s="17"/>
      <c r="S17" s="17"/>
      <c r="T17" s="17"/>
      <c r="U17" s="17"/>
      <c r="V17" s="17"/>
      <c r="W17" s="17"/>
      <c r="X17" s="17"/>
    </row>
    <row r="18" spans="1:24" s="24" customFormat="1">
      <c r="A18" s="97"/>
      <c r="B18" s="50" t="s">
        <v>54</v>
      </c>
      <c r="C18" s="49" t="s">
        <v>30</v>
      </c>
      <c r="D18" s="82">
        <v>1</v>
      </c>
      <c r="E18" s="47">
        <v>8898.93</v>
      </c>
      <c r="F18" s="81"/>
      <c r="G18" s="9" t="e">
        <f>+#REF!/F37</f>
        <v>#REF!</v>
      </c>
      <c r="H18" s="17"/>
      <c r="I18" s="18"/>
      <c r="J18" s="17"/>
      <c r="K18" s="17"/>
      <c r="L18" s="17"/>
      <c r="M18" s="17"/>
      <c r="N18" s="17"/>
      <c r="O18" s="17"/>
      <c r="P18" s="17"/>
      <c r="Q18" s="17"/>
      <c r="R18" s="17"/>
      <c r="S18" s="17"/>
      <c r="T18" s="17"/>
      <c r="U18" s="17"/>
      <c r="V18" s="17"/>
      <c r="W18" s="17"/>
      <c r="X18" s="17"/>
    </row>
    <row r="19" spans="1:24" s="24" customFormat="1">
      <c r="A19" s="97"/>
      <c r="B19" s="50" t="s">
        <v>77</v>
      </c>
      <c r="C19" s="49" t="s">
        <v>19</v>
      </c>
      <c r="D19" s="82">
        <v>3</v>
      </c>
      <c r="E19" s="47">
        <v>63995.472000000002</v>
      </c>
      <c r="F19" s="81"/>
      <c r="G19" s="4"/>
      <c r="H19" s="17"/>
      <c r="I19" s="18"/>
      <c r="J19" s="17"/>
      <c r="K19" s="17"/>
      <c r="L19" s="17"/>
      <c r="M19" s="17"/>
      <c r="N19" s="17"/>
      <c r="O19" s="17"/>
      <c r="P19" s="17"/>
      <c r="Q19" s="17"/>
      <c r="R19" s="17"/>
      <c r="S19" s="17"/>
      <c r="T19" s="17"/>
      <c r="U19" s="17"/>
      <c r="V19" s="17"/>
      <c r="W19" s="17"/>
      <c r="X19" s="17"/>
    </row>
    <row r="20" spans="1:24" s="24" customFormat="1">
      <c r="A20" s="97"/>
      <c r="B20" s="50" t="s">
        <v>23</v>
      </c>
      <c r="C20" s="49" t="s">
        <v>19</v>
      </c>
      <c r="D20" s="82">
        <v>2</v>
      </c>
      <c r="E20" s="47">
        <v>5460.3288000000002</v>
      </c>
      <c r="F20" s="81" t="e">
        <f>+#REF!+#REF!</f>
        <v>#REF!</v>
      </c>
      <c r="G20" s="4"/>
      <c r="H20" s="17"/>
      <c r="I20" s="18"/>
      <c r="J20" s="17"/>
      <c r="K20" s="17"/>
      <c r="L20" s="17"/>
      <c r="M20" s="17"/>
      <c r="N20" s="17"/>
      <c r="O20" s="17"/>
      <c r="P20" s="17"/>
      <c r="Q20" s="17"/>
      <c r="R20" s="17"/>
      <c r="S20" s="17"/>
      <c r="T20" s="17"/>
      <c r="U20" s="17"/>
      <c r="V20" s="17"/>
      <c r="W20" s="17"/>
      <c r="X20" s="17"/>
    </row>
    <row r="21" spans="1:24" s="24" customFormat="1">
      <c r="A21" s="97"/>
      <c r="B21" s="50" t="s">
        <v>76</v>
      </c>
      <c r="C21" s="49" t="s">
        <v>19</v>
      </c>
      <c r="D21" s="82">
        <v>3</v>
      </c>
      <c r="E21" s="47">
        <v>4955.7520000000004</v>
      </c>
      <c r="F21" s="81"/>
      <c r="G21" s="4"/>
      <c r="H21" s="17"/>
      <c r="I21" s="18"/>
      <c r="J21" s="17"/>
      <c r="K21" s="17"/>
      <c r="L21" s="17"/>
      <c r="M21" s="17"/>
      <c r="N21" s="17"/>
      <c r="O21" s="17"/>
      <c r="P21" s="17"/>
      <c r="Q21" s="17"/>
      <c r="R21" s="17"/>
      <c r="S21" s="17"/>
      <c r="T21" s="17"/>
      <c r="U21" s="17"/>
      <c r="V21" s="17"/>
      <c r="W21" s="17"/>
      <c r="X21" s="17"/>
    </row>
    <row r="22" spans="1:24" s="24" customFormat="1">
      <c r="A22" s="97"/>
      <c r="B22" s="50" t="s">
        <v>29</v>
      </c>
      <c r="C22" s="49" t="s">
        <v>19</v>
      </c>
      <c r="D22" s="82">
        <v>1</v>
      </c>
      <c r="E22" s="47">
        <v>47496.2</v>
      </c>
      <c r="F22" s="81"/>
      <c r="G22" s="4"/>
      <c r="H22" s="17"/>
      <c r="I22" s="18"/>
      <c r="J22" s="17"/>
      <c r="K22" s="17"/>
      <c r="L22" s="17"/>
      <c r="M22" s="17"/>
      <c r="N22" s="17"/>
      <c r="O22" s="17"/>
      <c r="P22" s="17"/>
      <c r="Q22" s="17"/>
      <c r="R22" s="17"/>
      <c r="S22" s="17"/>
      <c r="T22" s="17"/>
      <c r="U22" s="17"/>
      <c r="V22" s="17"/>
      <c r="W22" s="17"/>
      <c r="X22" s="17"/>
    </row>
    <row r="23" spans="1:24" s="78" customFormat="1">
      <c r="A23" s="97"/>
      <c r="B23" s="43" t="s">
        <v>18</v>
      </c>
      <c r="C23" s="42"/>
      <c r="D23" s="39"/>
      <c r="E23" s="45"/>
      <c r="F23" s="86" t="e">
        <f>+#REF!+#REF!</f>
        <v>#REF!</v>
      </c>
      <c r="G23" s="4"/>
      <c r="H23" s="17"/>
      <c r="I23" s="18"/>
      <c r="J23" s="17"/>
      <c r="K23" s="17"/>
      <c r="L23" s="17"/>
      <c r="M23" s="17"/>
      <c r="N23" s="17"/>
      <c r="O23" s="17"/>
      <c r="P23" s="17"/>
      <c r="Q23" s="17"/>
      <c r="R23" s="17"/>
      <c r="S23" s="17"/>
      <c r="T23" s="17"/>
      <c r="U23" s="17"/>
      <c r="V23" s="17"/>
      <c r="W23" s="17"/>
      <c r="X23" s="17"/>
    </row>
    <row r="24" spans="1:24" s="78" customFormat="1" ht="33.75" customHeight="1">
      <c r="A24" s="97"/>
      <c r="B24" s="85" t="s">
        <v>12</v>
      </c>
      <c r="C24" s="42" t="s">
        <v>11</v>
      </c>
      <c r="D24" s="39">
        <f>+'[1]TIEMPO nutricionista'!E4</f>
        <v>760</v>
      </c>
      <c r="E24" s="38">
        <f>+'[1]USO Y DOTACIÓN DE OFICINAS'!D46</f>
        <v>4710.2241361111091</v>
      </c>
      <c r="F24" s="79" t="e">
        <f>+#REF!+#REF!</f>
        <v>#REF!</v>
      </c>
      <c r="G24" s="4"/>
      <c r="H24" s="36" t="s">
        <v>75</v>
      </c>
      <c r="I24" s="18"/>
      <c r="J24" s="17"/>
      <c r="K24" s="17"/>
      <c r="L24" s="17"/>
      <c r="M24" s="17"/>
      <c r="N24" s="17"/>
      <c r="O24" s="17"/>
      <c r="P24" s="17"/>
      <c r="Q24" s="17"/>
      <c r="R24" s="17"/>
      <c r="S24" s="17"/>
      <c r="T24" s="17"/>
      <c r="U24" s="17"/>
      <c r="V24" s="17"/>
      <c r="W24" s="17"/>
      <c r="X24" s="17"/>
    </row>
    <row r="25" spans="1:24" s="78" customFormat="1" ht="30.75" customHeight="1">
      <c r="A25" s="97"/>
      <c r="B25" s="43" t="s">
        <v>74</v>
      </c>
      <c r="C25" s="42" t="s">
        <v>73</v>
      </c>
      <c r="D25" s="39">
        <v>48</v>
      </c>
      <c r="E25" s="38">
        <v>31300</v>
      </c>
      <c r="F25" s="79" t="e">
        <f>+#REF!+#REF!</f>
        <v>#REF!</v>
      </c>
      <c r="G25" s="4"/>
      <c r="H25" s="36" t="s">
        <v>72</v>
      </c>
      <c r="I25" s="18"/>
      <c r="J25" s="17"/>
      <c r="K25" s="17"/>
      <c r="L25" s="17"/>
      <c r="M25" s="17"/>
      <c r="N25" s="17"/>
      <c r="O25" s="17"/>
      <c r="P25" s="17"/>
      <c r="Q25" s="17"/>
      <c r="R25" s="17"/>
      <c r="S25" s="17"/>
      <c r="T25" s="17"/>
      <c r="U25" s="17"/>
      <c r="V25" s="17"/>
      <c r="W25" s="17"/>
      <c r="X25" s="17"/>
    </row>
    <row r="26" spans="1:24" s="78" customFormat="1" ht="60">
      <c r="A26" s="97"/>
      <c r="B26" s="85" t="s">
        <v>35</v>
      </c>
      <c r="C26" s="42" t="s">
        <v>11</v>
      </c>
      <c r="D26" s="39">
        <f>+'[1]TIEMPO nutricionista'!D4+'[1]TIEMPO nutricionista'!D13+'[1]TIEMPO nutricionista'!D20</f>
        <v>2401.85</v>
      </c>
      <c r="E26" s="38">
        <f>+'[1]TIEMPO nutricionista'!E55</f>
        <v>14634.255999999999</v>
      </c>
      <c r="F26" s="79" t="e">
        <f>+#REF!+#REF!</f>
        <v>#REF!</v>
      </c>
      <c r="G26" s="84" t="e">
        <f>+F26/F37</f>
        <v>#REF!</v>
      </c>
      <c r="H26" s="36" t="s">
        <v>71</v>
      </c>
      <c r="I26" s="18"/>
      <c r="J26" s="17"/>
      <c r="K26" s="17"/>
      <c r="L26" s="17"/>
      <c r="M26" s="17"/>
      <c r="N26" s="17"/>
      <c r="O26" s="17"/>
      <c r="P26" s="17"/>
      <c r="Q26" s="17"/>
      <c r="R26" s="17"/>
      <c r="S26" s="17"/>
      <c r="T26" s="17"/>
      <c r="U26" s="17"/>
      <c r="V26" s="17"/>
      <c r="W26" s="17"/>
      <c r="X26" s="17"/>
    </row>
    <row r="27" spans="1:24" s="24" customFormat="1" ht="26.25">
      <c r="A27" s="97"/>
      <c r="B27" s="49" t="s">
        <v>70</v>
      </c>
      <c r="C27" s="49" t="s">
        <v>11</v>
      </c>
      <c r="D27" s="82">
        <f>2*48</f>
        <v>96</v>
      </c>
      <c r="E27" s="47">
        <f>+'[1]HORAS PERSONAL'!F6</f>
        <v>13300</v>
      </c>
      <c r="F27" s="81" t="e">
        <f>+#REF!+#REF!</f>
        <v>#REF!</v>
      </c>
      <c r="G27" s="8">
        <f>+F5+F7</f>
        <v>0</v>
      </c>
      <c r="H27" s="36"/>
      <c r="I27" s="18"/>
      <c r="J27" s="17"/>
      <c r="K27" s="17"/>
      <c r="L27" s="17"/>
      <c r="M27" s="17"/>
      <c r="N27" s="17"/>
      <c r="O27" s="17"/>
      <c r="P27" s="17"/>
      <c r="Q27" s="17"/>
      <c r="R27" s="17"/>
      <c r="S27" s="17"/>
      <c r="T27" s="17"/>
      <c r="U27" s="17"/>
      <c r="V27" s="17"/>
      <c r="W27" s="17"/>
      <c r="X27" s="17"/>
    </row>
    <row r="28" spans="1:24" s="24" customFormat="1" ht="31.5" customHeight="1">
      <c r="A28" s="97"/>
      <c r="B28" s="50" t="s">
        <v>69</v>
      </c>
      <c r="C28" s="49" t="s">
        <v>68</v>
      </c>
      <c r="D28" s="82">
        <f>+D5+D7</f>
        <v>41</v>
      </c>
      <c r="E28" s="47">
        <f>550+(550*4.2%)</f>
        <v>573.1</v>
      </c>
      <c r="F28" s="81" t="e">
        <f>+#REF!+#REF!</f>
        <v>#REF!</v>
      </c>
      <c r="G28" s="83" t="e">
        <f>+G27/F37</f>
        <v>#REF!</v>
      </c>
      <c r="H28" s="17"/>
      <c r="I28" s="18"/>
      <c r="J28" s="17"/>
      <c r="K28" s="17"/>
      <c r="L28" s="17"/>
      <c r="M28" s="17"/>
      <c r="N28" s="17"/>
      <c r="O28" s="17"/>
      <c r="P28" s="17"/>
      <c r="Q28" s="17"/>
      <c r="R28" s="17"/>
      <c r="S28" s="17"/>
      <c r="T28" s="17"/>
      <c r="U28" s="17"/>
      <c r="V28" s="17"/>
      <c r="W28" s="17"/>
      <c r="X28" s="17"/>
    </row>
    <row r="29" spans="1:24" s="24" customFormat="1">
      <c r="A29" s="97"/>
      <c r="B29" s="50" t="s">
        <v>67</v>
      </c>
      <c r="C29" s="49" t="s">
        <v>11</v>
      </c>
      <c r="D29" s="82">
        <f>2.5*48</f>
        <v>120</v>
      </c>
      <c r="E29" s="47">
        <f>+'[1]HORAS PERSONAL'!F7</f>
        <v>6467.0249999999996</v>
      </c>
      <c r="F29" s="81" t="e">
        <f>+#REF!+#REF!</f>
        <v>#REF!</v>
      </c>
      <c r="G29" s="9" t="e">
        <f>+F33/F37</f>
        <v>#REF!</v>
      </c>
      <c r="H29" s="17"/>
      <c r="I29" s="18"/>
      <c r="J29" s="17"/>
      <c r="K29" s="17"/>
      <c r="L29" s="17"/>
      <c r="M29" s="17"/>
      <c r="N29" s="17"/>
      <c r="O29" s="17"/>
      <c r="P29" s="17"/>
      <c r="Q29" s="17"/>
      <c r="R29" s="17"/>
      <c r="S29" s="17"/>
      <c r="T29" s="17"/>
      <c r="U29" s="17"/>
      <c r="V29" s="17"/>
      <c r="W29" s="17"/>
      <c r="X29" s="17"/>
    </row>
    <row r="30" spans="1:24" s="24" customFormat="1">
      <c r="A30" s="97"/>
      <c r="B30" s="50" t="s">
        <v>66</v>
      </c>
      <c r="C30" s="49" t="s">
        <v>11</v>
      </c>
      <c r="D30" s="82">
        <f>(4*48)</f>
        <v>192</v>
      </c>
      <c r="E30" s="47">
        <f>+'[1]HORAS PERSONAL'!F8*2</f>
        <v>8447.6923333333325</v>
      </c>
      <c r="F30" s="81" t="e">
        <f>+#REF!+#REF!</f>
        <v>#REF!</v>
      </c>
      <c r="G30" s="4"/>
      <c r="H30" s="17"/>
      <c r="I30" s="18"/>
      <c r="J30" s="17"/>
      <c r="K30" s="17"/>
      <c r="L30" s="17"/>
      <c r="M30" s="17"/>
      <c r="N30" s="17"/>
      <c r="O30" s="17"/>
      <c r="P30" s="17"/>
      <c r="Q30" s="17"/>
      <c r="R30" s="17"/>
      <c r="S30" s="17"/>
      <c r="T30" s="17"/>
      <c r="U30" s="17"/>
      <c r="V30" s="17"/>
      <c r="W30" s="17"/>
      <c r="X30" s="17"/>
    </row>
    <row r="31" spans="1:24" s="24" customFormat="1">
      <c r="A31" s="97"/>
      <c r="B31" s="50" t="s">
        <v>65</v>
      </c>
      <c r="C31" s="49" t="s">
        <v>11</v>
      </c>
      <c r="D31" s="82">
        <f>3*48</f>
        <v>144</v>
      </c>
      <c r="E31" s="47">
        <f>+'[1]HORAS PERSONAL'!F9*2</f>
        <v>8447.6923333333325</v>
      </c>
      <c r="F31" s="81" t="e">
        <f>+#REF!+#REF!</f>
        <v>#REF!</v>
      </c>
      <c r="G31" s="4"/>
      <c r="H31" s="17"/>
      <c r="I31" s="18"/>
      <c r="J31" s="17"/>
      <c r="K31" s="17"/>
      <c r="L31" s="17"/>
      <c r="M31" s="17"/>
      <c r="N31" s="17"/>
      <c r="O31" s="17"/>
      <c r="P31" s="17"/>
      <c r="Q31" s="17"/>
      <c r="R31" s="17"/>
      <c r="S31" s="17"/>
      <c r="T31" s="17"/>
      <c r="U31" s="17"/>
      <c r="V31" s="17"/>
      <c r="W31" s="17"/>
      <c r="X31" s="17"/>
    </row>
    <row r="32" spans="1:24" s="24" customFormat="1">
      <c r="A32" s="97"/>
      <c r="B32" s="50" t="s">
        <v>64</v>
      </c>
      <c r="C32" s="49" t="s">
        <v>11</v>
      </c>
      <c r="D32" s="82">
        <f>0.5*48</f>
        <v>24</v>
      </c>
      <c r="E32" s="47">
        <f>+'[1]HORAS PERSONAL'!F8*2</f>
        <v>8447.6923333333325</v>
      </c>
      <c r="F32" s="81" t="e">
        <f>+#REF!+#REF!</f>
        <v>#REF!</v>
      </c>
      <c r="G32" s="4"/>
      <c r="H32" s="17"/>
      <c r="I32" s="18"/>
      <c r="J32" s="17"/>
      <c r="K32" s="17"/>
      <c r="L32" s="17"/>
      <c r="M32" s="17"/>
      <c r="N32" s="17"/>
      <c r="O32" s="17"/>
      <c r="P32" s="17"/>
      <c r="Q32" s="17"/>
      <c r="R32" s="17"/>
      <c r="S32" s="17"/>
      <c r="T32" s="17"/>
      <c r="U32" s="17"/>
      <c r="V32" s="17"/>
      <c r="W32" s="17"/>
      <c r="X32" s="17"/>
    </row>
    <row r="33" spans="1:24" s="78" customFormat="1">
      <c r="A33" s="97"/>
      <c r="B33" s="46" t="s">
        <v>63</v>
      </c>
      <c r="C33" s="42"/>
      <c r="D33" s="39"/>
      <c r="E33" s="38"/>
      <c r="F33" s="79" t="e">
        <f>+#REF!+#REF!</f>
        <v>#REF!</v>
      </c>
      <c r="G33" s="4"/>
      <c r="H33" s="17"/>
      <c r="I33" s="18"/>
      <c r="J33" s="17"/>
      <c r="K33" s="17"/>
      <c r="L33" s="17"/>
      <c r="M33" s="17"/>
      <c r="N33" s="17"/>
      <c r="O33" s="17"/>
      <c r="P33" s="17"/>
      <c r="Q33" s="17"/>
      <c r="R33" s="17"/>
      <c r="S33" s="17"/>
      <c r="T33" s="17"/>
      <c r="U33" s="17"/>
      <c r="V33" s="17"/>
      <c r="W33" s="17"/>
      <c r="X33" s="17"/>
    </row>
    <row r="34" spans="1:24" s="78" customFormat="1">
      <c r="A34" s="97"/>
      <c r="B34" s="43" t="s">
        <v>62</v>
      </c>
      <c r="C34" s="42" t="s">
        <v>61</v>
      </c>
      <c r="D34" s="39">
        <v>48</v>
      </c>
      <c r="E34" s="38">
        <v>100000</v>
      </c>
      <c r="F34" s="79" t="e">
        <f>+#REF!+#REF!</f>
        <v>#REF!</v>
      </c>
      <c r="G34" s="8" t="e">
        <f>+F37-'[1]PRESUPUESTO PROPUESTA'!D5-'[1]PRESUPUESTO PROPUESTA'!D6</f>
        <v>#REF!</v>
      </c>
      <c r="H34" s="80"/>
      <c r="I34" s="18"/>
      <c r="J34" s="17"/>
      <c r="K34" s="17"/>
      <c r="L34" s="17"/>
      <c r="M34" s="17"/>
      <c r="N34" s="17"/>
      <c r="O34" s="17"/>
      <c r="P34" s="17"/>
      <c r="Q34" s="17"/>
      <c r="R34" s="17"/>
      <c r="S34" s="17"/>
      <c r="T34" s="17"/>
      <c r="U34" s="17"/>
      <c r="V34" s="17"/>
      <c r="W34" s="17"/>
      <c r="X34" s="17"/>
    </row>
    <row r="35" spans="1:24" s="78" customFormat="1" ht="24">
      <c r="A35" s="97"/>
      <c r="B35" s="43" t="s">
        <v>15</v>
      </c>
      <c r="C35" s="42" t="s">
        <v>11</v>
      </c>
      <c r="D35" s="39">
        <f>42+426</f>
        <v>468</v>
      </c>
      <c r="E35" s="38">
        <f>+'[1]HORAS PERSONAL'!I15</f>
        <v>7355.9388962962948</v>
      </c>
      <c r="F35" s="79" t="e">
        <f>+#REF!+#REF!</f>
        <v>#REF!</v>
      </c>
      <c r="G35" s="4"/>
      <c r="H35" s="36" t="s">
        <v>60</v>
      </c>
      <c r="I35" s="18"/>
      <c r="J35" s="17"/>
      <c r="K35" s="17"/>
      <c r="L35" s="17"/>
      <c r="M35" s="17"/>
      <c r="N35" s="17"/>
      <c r="O35" s="17"/>
      <c r="P35" s="17"/>
      <c r="Q35" s="17"/>
      <c r="R35" s="17"/>
      <c r="S35" s="17"/>
      <c r="T35" s="17"/>
      <c r="U35" s="17"/>
      <c r="V35" s="17"/>
      <c r="W35" s="17"/>
      <c r="X35" s="17"/>
    </row>
    <row r="36" spans="1:24" s="24" customFormat="1">
      <c r="A36" s="98"/>
      <c r="B36" s="77" t="s">
        <v>59</v>
      </c>
      <c r="C36" s="42"/>
      <c r="D36" s="76">
        <f>+D5+D7</f>
        <v>41</v>
      </c>
      <c r="E36" s="75" t="e">
        <f>+#REF!/D36</f>
        <v>#REF!</v>
      </c>
      <c r="F36" s="73" t="e">
        <f>+F17+F23+F24+F25+F26+F33+F35+F34</f>
        <v>#REF!</v>
      </c>
      <c r="G36" s="8" t="e">
        <f>+F37-F36</f>
        <v>#REF!</v>
      </c>
      <c r="H36" s="18"/>
      <c r="I36" s="18"/>
      <c r="J36" s="17"/>
      <c r="K36" s="17"/>
      <c r="L36" s="17"/>
      <c r="M36" s="17"/>
      <c r="N36" s="17"/>
      <c r="O36" s="17"/>
      <c r="P36" s="17"/>
      <c r="Q36" s="17"/>
      <c r="R36" s="17"/>
      <c r="S36" s="17"/>
      <c r="T36" s="17"/>
      <c r="U36" s="17"/>
      <c r="V36" s="17"/>
      <c r="W36" s="17"/>
      <c r="X36" s="17"/>
    </row>
    <row r="37" spans="1:24" s="24" customFormat="1" ht="15.75" thickBot="1">
      <c r="A37" s="72" t="s">
        <v>9</v>
      </c>
      <c r="B37" s="34"/>
      <c r="C37" s="54"/>
      <c r="D37" s="54"/>
      <c r="E37" s="31"/>
      <c r="F37" s="31" t="e">
        <f>+F5+F7+F36</f>
        <v>#REF!</v>
      </c>
      <c r="G37" s="30" t="e">
        <f>+F37/F102</f>
        <v>#REF!</v>
      </c>
      <c r="H37" s="36" t="s">
        <v>58</v>
      </c>
      <c r="I37" s="18"/>
      <c r="J37" s="17"/>
      <c r="K37" s="17"/>
      <c r="L37" s="17"/>
      <c r="M37" s="17"/>
      <c r="N37" s="17"/>
      <c r="O37" s="17"/>
      <c r="P37" s="17"/>
      <c r="Q37" s="17"/>
      <c r="R37" s="17"/>
      <c r="S37" s="17"/>
      <c r="T37" s="17"/>
      <c r="U37" s="17"/>
      <c r="V37" s="17"/>
      <c r="W37" s="17"/>
      <c r="X37" s="17"/>
    </row>
    <row r="38" spans="1:24" s="24" customFormat="1" ht="15" customHeight="1">
      <c r="A38" s="259" t="s">
        <v>57</v>
      </c>
      <c r="B38" s="71" t="s">
        <v>35</v>
      </c>
      <c r="C38" s="52" t="s">
        <v>11</v>
      </c>
      <c r="D38" s="70"/>
      <c r="E38" s="65">
        <f>+'[1]HORAS PERSONAL'!F4</f>
        <v>14634.255999999999</v>
      </c>
      <c r="F38" s="37" t="e">
        <f>+#REF!+#REF!</f>
        <v>#REF!</v>
      </c>
      <c r="G38" s="18"/>
      <c r="H38" s="18"/>
      <c r="I38" s="18"/>
      <c r="J38" s="17"/>
      <c r="K38" s="17"/>
      <c r="L38" s="17"/>
      <c r="M38" s="17"/>
      <c r="N38" s="17"/>
      <c r="O38" s="17"/>
      <c r="P38" s="17"/>
      <c r="Q38" s="17"/>
      <c r="R38" s="17"/>
      <c r="S38" s="17"/>
      <c r="T38" s="17"/>
      <c r="U38" s="17"/>
      <c r="V38" s="17"/>
      <c r="W38" s="17"/>
      <c r="X38" s="17"/>
    </row>
    <row r="39" spans="1:24" s="24" customFormat="1" ht="15" customHeight="1">
      <c r="A39" s="261"/>
      <c r="B39" s="50" t="s">
        <v>54</v>
      </c>
      <c r="C39" s="49" t="s">
        <v>30</v>
      </c>
      <c r="D39" s="48">
        <v>3</v>
      </c>
      <c r="E39" s="47">
        <v>8900</v>
      </c>
      <c r="F39" s="37" t="e">
        <f>+#REF!+#REF!</f>
        <v>#REF!</v>
      </c>
      <c r="G39" s="30"/>
      <c r="H39" s="18"/>
      <c r="I39" s="18"/>
      <c r="J39" s="17"/>
      <c r="K39" s="17"/>
      <c r="L39" s="17"/>
      <c r="M39" s="17"/>
      <c r="N39" s="17"/>
      <c r="O39" s="17"/>
      <c r="P39" s="17"/>
      <c r="Q39" s="17"/>
      <c r="R39" s="17"/>
      <c r="S39" s="17"/>
      <c r="T39" s="17"/>
      <c r="U39" s="17"/>
      <c r="V39" s="17"/>
      <c r="W39" s="17"/>
      <c r="X39" s="17"/>
    </row>
    <row r="40" spans="1:24" s="24" customFormat="1" ht="15" customHeight="1">
      <c r="A40" s="261"/>
      <c r="B40" s="50" t="s">
        <v>28</v>
      </c>
      <c r="C40" s="49" t="s">
        <v>19</v>
      </c>
      <c r="D40" s="48">
        <v>3</v>
      </c>
      <c r="E40" s="47">
        <v>59159.999999999993</v>
      </c>
      <c r="F40" s="37" t="e">
        <f>+#REF!+#REF!</f>
        <v>#REF!</v>
      </c>
      <c r="G40" s="17"/>
      <c r="H40" s="18"/>
      <c r="I40" s="17"/>
      <c r="J40" s="17"/>
      <c r="K40" s="17"/>
      <c r="L40" s="17"/>
      <c r="M40" s="17"/>
      <c r="N40" s="17"/>
      <c r="O40" s="17"/>
      <c r="P40" s="17"/>
      <c r="Q40" s="17"/>
      <c r="R40" s="17"/>
      <c r="S40" s="17"/>
      <c r="T40" s="17"/>
      <c r="U40" s="17"/>
      <c r="V40" s="17"/>
      <c r="W40" s="17"/>
      <c r="X40" s="17"/>
    </row>
    <row r="41" spans="1:24" s="24" customFormat="1" ht="15" customHeight="1">
      <c r="A41" s="261"/>
      <c r="B41" s="50" t="s">
        <v>29</v>
      </c>
      <c r="C41" s="49" t="s">
        <v>19</v>
      </c>
      <c r="D41" s="48">
        <v>3</v>
      </c>
      <c r="E41" s="47">
        <v>47496.2</v>
      </c>
      <c r="F41" s="37" t="e">
        <f>+#REF!+#REF!</f>
        <v>#REF!</v>
      </c>
      <c r="G41" s="17"/>
      <c r="H41" s="18"/>
      <c r="I41" s="17"/>
      <c r="J41" s="17"/>
      <c r="K41" s="17"/>
      <c r="L41" s="17"/>
      <c r="M41" s="17"/>
      <c r="N41" s="17"/>
      <c r="O41" s="17"/>
      <c r="P41" s="17"/>
      <c r="Q41" s="17"/>
      <c r="R41" s="17"/>
      <c r="S41" s="17"/>
      <c r="T41" s="17"/>
      <c r="U41" s="17"/>
      <c r="V41" s="17"/>
      <c r="W41" s="17"/>
      <c r="X41" s="17"/>
    </row>
    <row r="42" spans="1:24" s="24" customFormat="1" ht="15" customHeight="1">
      <c r="A42" s="261"/>
      <c r="B42" s="50" t="s">
        <v>53</v>
      </c>
      <c r="C42" s="49" t="s">
        <v>19</v>
      </c>
      <c r="D42" s="48">
        <v>20</v>
      </c>
      <c r="E42" s="47">
        <v>350.11200000000002</v>
      </c>
      <c r="F42" s="37" t="e">
        <f>+#REF!+#REF!</f>
        <v>#REF!</v>
      </c>
      <c r="G42" s="17"/>
      <c r="H42" s="18"/>
      <c r="I42" s="17"/>
      <c r="J42" s="17"/>
      <c r="K42" s="17"/>
      <c r="L42" s="17"/>
      <c r="M42" s="17"/>
      <c r="N42" s="17"/>
      <c r="O42" s="17"/>
      <c r="P42" s="17"/>
      <c r="Q42" s="17"/>
      <c r="R42" s="17"/>
      <c r="S42" s="17"/>
      <c r="T42" s="17"/>
      <c r="U42" s="17"/>
      <c r="V42" s="17"/>
      <c r="W42" s="17"/>
      <c r="X42" s="17"/>
    </row>
    <row r="43" spans="1:24" s="24" customFormat="1" ht="15" customHeight="1">
      <c r="A43" s="261"/>
      <c r="B43" s="50" t="s">
        <v>52</v>
      </c>
      <c r="C43" s="49" t="s">
        <v>19</v>
      </c>
      <c r="D43" s="48">
        <v>2</v>
      </c>
      <c r="E43" s="47">
        <v>713.4</v>
      </c>
      <c r="F43" s="37" t="e">
        <f>+#REF!+#REF!</f>
        <v>#REF!</v>
      </c>
      <c r="G43" s="17"/>
      <c r="H43" s="18"/>
      <c r="I43" s="17"/>
      <c r="J43" s="17"/>
      <c r="K43" s="17"/>
      <c r="L43" s="17"/>
      <c r="M43" s="17"/>
      <c r="N43" s="17"/>
      <c r="O43" s="17"/>
      <c r="P43" s="17"/>
      <c r="Q43" s="17"/>
      <c r="R43" s="17"/>
      <c r="S43" s="17"/>
      <c r="T43" s="17"/>
      <c r="U43" s="17"/>
      <c r="V43" s="17"/>
      <c r="W43" s="17"/>
      <c r="X43" s="17"/>
    </row>
    <row r="44" spans="1:24" s="24" customFormat="1" ht="42" customHeight="1">
      <c r="A44" s="261"/>
      <c r="B44" s="50" t="s">
        <v>51</v>
      </c>
      <c r="C44" s="49" t="s">
        <v>50</v>
      </c>
      <c r="D44" s="48">
        <v>3</v>
      </c>
      <c r="E44" s="47">
        <v>8412.0660000000007</v>
      </c>
      <c r="F44" s="37" t="e">
        <f>+#REF!+#REF!</f>
        <v>#REF!</v>
      </c>
      <c r="G44" s="17"/>
      <c r="H44" s="18"/>
      <c r="I44" s="17"/>
      <c r="J44" s="17"/>
      <c r="K44" s="17"/>
      <c r="L44" s="17"/>
      <c r="M44" s="17"/>
      <c r="N44" s="17"/>
      <c r="O44" s="17"/>
      <c r="P44" s="17"/>
      <c r="Q44" s="17"/>
      <c r="R44" s="17"/>
      <c r="S44" s="17"/>
      <c r="T44" s="17"/>
      <c r="U44" s="17"/>
      <c r="V44" s="17"/>
      <c r="W44" s="17"/>
      <c r="X44" s="17"/>
    </row>
    <row r="45" spans="1:24" s="24" customFormat="1" ht="15" customHeight="1">
      <c r="A45" s="261"/>
      <c r="B45" s="50" t="s">
        <v>49</v>
      </c>
      <c r="C45" s="49" t="s">
        <v>48</v>
      </c>
      <c r="D45" s="48">
        <v>5</v>
      </c>
      <c r="E45" s="47">
        <v>618.94799999999998</v>
      </c>
      <c r="F45" s="37" t="e">
        <f>+#REF!+#REF!</f>
        <v>#REF!</v>
      </c>
      <c r="G45" s="17"/>
      <c r="H45" s="18"/>
      <c r="I45" s="17"/>
      <c r="J45" s="17"/>
      <c r="K45" s="17"/>
      <c r="L45" s="17"/>
      <c r="M45" s="17"/>
      <c r="N45" s="17"/>
      <c r="O45" s="17"/>
      <c r="P45" s="17"/>
      <c r="Q45" s="17"/>
      <c r="R45" s="17"/>
      <c r="S45" s="17"/>
      <c r="T45" s="17"/>
      <c r="U45" s="17"/>
      <c r="V45" s="17"/>
      <c r="W45" s="17"/>
      <c r="X45" s="17"/>
    </row>
    <row r="46" spans="1:24" s="24" customFormat="1" ht="15" customHeight="1">
      <c r="A46" s="261"/>
      <c r="B46" s="50" t="s">
        <v>47</v>
      </c>
      <c r="C46" s="49" t="s">
        <v>46</v>
      </c>
      <c r="D46" s="48">
        <v>3</v>
      </c>
      <c r="E46" s="47">
        <v>894.03600000000006</v>
      </c>
      <c r="F46" s="37" t="e">
        <f>+#REF!+#REF!</f>
        <v>#REF!</v>
      </c>
      <c r="G46" s="17"/>
      <c r="H46" s="18"/>
      <c r="I46" s="17"/>
      <c r="J46" s="17"/>
      <c r="K46" s="17"/>
      <c r="L46" s="17"/>
      <c r="M46" s="17"/>
      <c r="N46" s="17"/>
      <c r="O46" s="17"/>
      <c r="P46" s="17"/>
      <c r="Q46" s="17"/>
      <c r="R46" s="17"/>
      <c r="S46" s="17"/>
      <c r="T46" s="17"/>
      <c r="U46" s="17"/>
      <c r="V46" s="17"/>
      <c r="W46" s="17"/>
      <c r="X46" s="17"/>
    </row>
    <row r="47" spans="1:24" s="24" customFormat="1" ht="15" customHeight="1">
      <c r="A47" s="261"/>
      <c r="B47" s="50" t="s">
        <v>44</v>
      </c>
      <c r="C47" s="49" t="s">
        <v>19</v>
      </c>
      <c r="D47" s="48">
        <v>2</v>
      </c>
      <c r="E47" s="47">
        <v>2814.442</v>
      </c>
      <c r="F47" s="37" t="e">
        <f>+#REF!+#REF!</f>
        <v>#REF!</v>
      </c>
      <c r="G47" s="17"/>
      <c r="H47" s="18"/>
      <c r="I47" s="17"/>
      <c r="J47" s="17"/>
      <c r="K47" s="17"/>
      <c r="L47" s="17"/>
      <c r="M47" s="17"/>
      <c r="N47" s="17"/>
      <c r="O47" s="17"/>
      <c r="P47" s="17"/>
      <c r="Q47" s="17"/>
      <c r="R47" s="17"/>
      <c r="S47" s="17"/>
      <c r="T47" s="17"/>
      <c r="U47" s="17"/>
      <c r="V47" s="17"/>
      <c r="W47" s="17"/>
      <c r="X47" s="17"/>
    </row>
    <row r="48" spans="1:24" s="24" customFormat="1" ht="15" customHeight="1">
      <c r="A48" s="261"/>
      <c r="B48" s="50" t="s">
        <v>25</v>
      </c>
      <c r="C48" s="49" t="s">
        <v>19</v>
      </c>
      <c r="D48" s="48">
        <v>3</v>
      </c>
      <c r="E48" s="47">
        <v>2251.7620000000002</v>
      </c>
      <c r="F48" s="37" t="e">
        <f>+#REF!+#REF!</f>
        <v>#REF!</v>
      </c>
      <c r="G48" s="17"/>
      <c r="H48" s="18"/>
      <c r="I48" s="17"/>
      <c r="J48" s="17"/>
      <c r="K48" s="17"/>
      <c r="L48" s="17"/>
      <c r="M48" s="17"/>
      <c r="N48" s="17"/>
      <c r="O48" s="17"/>
      <c r="P48" s="17"/>
      <c r="Q48" s="17"/>
      <c r="R48" s="17"/>
      <c r="S48" s="17"/>
      <c r="T48" s="17"/>
      <c r="U48" s="17"/>
      <c r="V48" s="17"/>
      <c r="W48" s="17"/>
      <c r="X48" s="17"/>
    </row>
    <row r="49" spans="1:24" s="24" customFormat="1" ht="15" customHeight="1">
      <c r="A49" s="261"/>
      <c r="B49" s="50" t="s">
        <v>23</v>
      </c>
      <c r="C49" s="49" t="s">
        <v>19</v>
      </c>
      <c r="D49" s="48">
        <v>3</v>
      </c>
      <c r="E49" s="47">
        <v>5689.3200000000006</v>
      </c>
      <c r="F49" s="37" t="e">
        <f>+#REF!+#REF!</f>
        <v>#REF!</v>
      </c>
      <c r="G49" s="17"/>
      <c r="H49" s="18"/>
      <c r="I49" s="17"/>
      <c r="J49" s="17"/>
      <c r="K49" s="17"/>
      <c r="L49" s="17"/>
      <c r="M49" s="17"/>
      <c r="N49" s="17"/>
      <c r="O49" s="17"/>
      <c r="P49" s="17"/>
      <c r="Q49" s="17"/>
      <c r="R49" s="17"/>
      <c r="S49" s="17"/>
      <c r="T49" s="17"/>
      <c r="U49" s="17"/>
      <c r="V49" s="17"/>
      <c r="W49" s="17"/>
      <c r="X49" s="17"/>
    </row>
    <row r="50" spans="1:24" s="24" customFormat="1" ht="15.75" customHeight="1">
      <c r="A50" s="261"/>
      <c r="B50" s="50" t="s">
        <v>22</v>
      </c>
      <c r="C50" s="49" t="s">
        <v>19</v>
      </c>
      <c r="D50" s="48">
        <v>5</v>
      </c>
      <c r="E50" s="47">
        <v>144.83799999999999</v>
      </c>
      <c r="F50" s="37" t="e">
        <f>+#REF!+#REF!</f>
        <v>#REF!</v>
      </c>
      <c r="G50" s="17"/>
      <c r="H50" s="18"/>
      <c r="I50" s="69" t="e">
        <f>+#REF!/8</f>
        <v>#REF!</v>
      </c>
      <c r="J50" s="17" t="s">
        <v>45</v>
      </c>
      <c r="K50" s="17"/>
      <c r="L50" s="17"/>
      <c r="M50" s="17"/>
      <c r="N50" s="17"/>
      <c r="O50" s="17"/>
      <c r="P50" s="17"/>
      <c r="Q50" s="17"/>
      <c r="R50" s="17"/>
      <c r="S50" s="17"/>
      <c r="T50" s="17"/>
      <c r="U50" s="17"/>
      <c r="V50" s="17"/>
      <c r="W50" s="17"/>
      <c r="X50" s="17"/>
    </row>
    <row r="51" spans="1:24" s="24" customFormat="1" ht="15" customHeight="1">
      <c r="A51" s="261"/>
      <c r="B51" s="50" t="s">
        <v>21</v>
      </c>
      <c r="C51" s="49" t="s">
        <v>19</v>
      </c>
      <c r="D51" s="48">
        <v>5</v>
      </c>
      <c r="E51" s="47">
        <v>1074.53</v>
      </c>
      <c r="F51" s="37" t="e">
        <f>+#REF!+#REF!</f>
        <v>#REF!</v>
      </c>
      <c r="G51" s="17"/>
      <c r="H51" s="18"/>
      <c r="I51" s="17"/>
      <c r="J51" s="17"/>
      <c r="K51" s="17"/>
      <c r="L51" s="17"/>
      <c r="M51" s="17"/>
      <c r="N51" s="17"/>
      <c r="O51" s="17"/>
      <c r="P51" s="17"/>
      <c r="Q51" s="17"/>
      <c r="R51" s="17"/>
      <c r="S51" s="17"/>
      <c r="T51" s="17"/>
      <c r="U51" s="17"/>
      <c r="V51" s="17"/>
      <c r="W51" s="17"/>
      <c r="X51" s="17"/>
    </row>
    <row r="52" spans="1:24" s="24" customFormat="1" ht="42" customHeight="1">
      <c r="A52" s="261"/>
      <c r="B52" s="50" t="s">
        <v>43</v>
      </c>
      <c r="C52" s="49" t="s">
        <v>42</v>
      </c>
      <c r="D52" s="48">
        <v>1</v>
      </c>
      <c r="E52" s="59">
        <v>24643.3</v>
      </c>
      <c r="F52" s="37" t="e">
        <f>+#REF!+#REF!</f>
        <v>#REF!</v>
      </c>
      <c r="G52" s="17"/>
      <c r="H52" s="18"/>
      <c r="I52" s="69">
        <v>208183.31950439306</v>
      </c>
      <c r="J52" s="17"/>
      <c r="K52" s="17"/>
      <c r="L52" s="17"/>
      <c r="M52" s="17"/>
      <c r="N52" s="17"/>
      <c r="O52" s="17"/>
      <c r="P52" s="17"/>
      <c r="Q52" s="17"/>
      <c r="R52" s="17"/>
      <c r="S52" s="17"/>
      <c r="T52" s="17"/>
      <c r="U52" s="17"/>
      <c r="V52" s="17"/>
      <c r="W52" s="17"/>
      <c r="X52" s="17"/>
    </row>
    <row r="53" spans="1:24" s="24" customFormat="1" ht="24.75" customHeight="1">
      <c r="A53" s="261"/>
      <c r="B53" s="46" t="s">
        <v>18</v>
      </c>
      <c r="C53" s="42"/>
      <c r="D53" s="39"/>
      <c r="E53" s="57"/>
      <c r="F53" s="37"/>
      <c r="G53" s="17"/>
      <c r="H53" s="18"/>
      <c r="I53" s="17"/>
      <c r="J53" s="17"/>
      <c r="K53" s="17"/>
      <c r="L53" s="17"/>
      <c r="M53" s="17"/>
      <c r="N53" s="17"/>
      <c r="O53" s="17"/>
      <c r="P53" s="17"/>
      <c r="Q53" s="17"/>
      <c r="R53" s="17"/>
      <c r="S53" s="17"/>
      <c r="T53" s="17"/>
      <c r="U53" s="17"/>
      <c r="V53" s="17"/>
      <c r="W53" s="17"/>
      <c r="X53" s="17"/>
    </row>
    <row r="54" spans="1:24" s="24" customFormat="1" ht="26.25">
      <c r="A54" s="261"/>
      <c r="B54" s="44" t="s">
        <v>41</v>
      </c>
      <c r="C54" s="42" t="s">
        <v>40</v>
      </c>
      <c r="D54" s="39">
        <v>3</v>
      </c>
      <c r="E54" s="38">
        <f>400000/30</f>
        <v>13333.333333333334</v>
      </c>
      <c r="F54" s="37" t="e">
        <f>+#REF!+#REF!</f>
        <v>#REF!</v>
      </c>
      <c r="G54" s="17"/>
      <c r="H54" s="18"/>
      <c r="I54" s="58"/>
      <c r="J54" s="17"/>
      <c r="K54" s="17"/>
      <c r="L54" s="17"/>
      <c r="M54" s="17"/>
      <c r="N54" s="17"/>
      <c r="O54" s="17"/>
      <c r="P54" s="17"/>
      <c r="Q54" s="17"/>
      <c r="R54" s="17"/>
      <c r="S54" s="17"/>
      <c r="T54" s="17"/>
      <c r="U54" s="17"/>
      <c r="V54" s="17"/>
      <c r="W54" s="17"/>
      <c r="X54" s="17"/>
    </row>
    <row r="55" spans="1:24" s="24" customFormat="1" ht="39.75" customHeight="1">
      <c r="A55" s="261"/>
      <c r="B55" s="43" t="s">
        <v>39</v>
      </c>
      <c r="C55" s="42" t="s">
        <v>32</v>
      </c>
      <c r="D55" s="39">
        <f>8*2</f>
        <v>16</v>
      </c>
      <c r="E55" s="38">
        <v>31300</v>
      </c>
      <c r="F55" s="37" t="e">
        <f>+#REF!+#REF!</f>
        <v>#REF!</v>
      </c>
      <c r="G55" s="17"/>
      <c r="H55" s="36" t="s">
        <v>38</v>
      </c>
      <c r="I55" s="3"/>
      <c r="J55" s="17"/>
      <c r="K55" s="17"/>
      <c r="L55" s="17"/>
      <c r="M55" s="17"/>
      <c r="N55" s="17"/>
      <c r="O55" s="17"/>
      <c r="P55" s="17"/>
      <c r="Q55" s="17"/>
      <c r="R55" s="17"/>
      <c r="S55" s="17"/>
      <c r="T55" s="17"/>
      <c r="U55" s="17"/>
      <c r="V55" s="17"/>
      <c r="W55" s="17"/>
      <c r="X55" s="17"/>
    </row>
    <row r="56" spans="1:24" s="24" customFormat="1" ht="24">
      <c r="A56" s="261"/>
      <c r="B56" s="43" t="s">
        <v>15</v>
      </c>
      <c r="C56" s="42" t="s">
        <v>11</v>
      </c>
      <c r="D56" s="55">
        <v>50</v>
      </c>
      <c r="E56" s="38">
        <f>+'[1]HORAS PERSONAL'!I15</f>
        <v>7355.9388962962948</v>
      </c>
      <c r="F56" s="37" t="e">
        <f>+#REF!+#REF!</f>
        <v>#REF!</v>
      </c>
      <c r="G56" s="17"/>
      <c r="H56" s="36" t="s">
        <v>14</v>
      </c>
      <c r="I56" s="56"/>
      <c r="J56" s="17"/>
      <c r="K56" s="17"/>
      <c r="L56" s="17"/>
      <c r="M56" s="17"/>
      <c r="N56" s="17"/>
      <c r="O56" s="17"/>
      <c r="P56" s="17"/>
      <c r="Q56" s="17"/>
      <c r="R56" s="17"/>
      <c r="S56" s="17"/>
      <c r="T56" s="17"/>
      <c r="U56" s="17"/>
      <c r="V56" s="17"/>
      <c r="W56" s="17"/>
      <c r="X56" s="17"/>
    </row>
    <row r="57" spans="1:24" s="24" customFormat="1" ht="15" customHeight="1">
      <c r="A57" s="261"/>
      <c r="B57" s="41" t="s">
        <v>13</v>
      </c>
      <c r="C57" s="42" t="s">
        <v>11</v>
      </c>
      <c r="D57" s="55"/>
      <c r="E57" s="38">
        <f>+'[1]HORAS PERSONAL'!F14</f>
        <v>8235.9680000000008</v>
      </c>
      <c r="F57" s="37" t="e">
        <f>+#REF!+#REF!</f>
        <v>#REF!</v>
      </c>
      <c r="G57" s="17"/>
      <c r="H57" s="18"/>
      <c r="I57" s="17"/>
      <c r="J57" s="17"/>
      <c r="K57" s="17"/>
      <c r="L57" s="17"/>
      <c r="M57" s="17"/>
      <c r="N57" s="17"/>
      <c r="O57" s="17"/>
      <c r="P57" s="17"/>
      <c r="Q57" s="17"/>
      <c r="R57" s="17"/>
      <c r="S57" s="17"/>
      <c r="T57" s="17"/>
      <c r="U57" s="17"/>
      <c r="V57" s="17"/>
      <c r="W57" s="17"/>
      <c r="X57" s="17"/>
    </row>
    <row r="58" spans="1:24" s="24" customFormat="1" ht="15.75" customHeight="1" thickBot="1">
      <c r="A58" s="261"/>
      <c r="B58" s="41" t="s">
        <v>12</v>
      </c>
      <c r="C58" s="68" t="s">
        <v>11</v>
      </c>
      <c r="D58" s="39">
        <f>+'[1]TIEMPO nutricionista'!E13</f>
        <v>55.6</v>
      </c>
      <c r="E58" s="38">
        <f>+'[1]USO Y DOTACIÓN DE OFICINAS'!D46</f>
        <v>4710.2241361111091</v>
      </c>
      <c r="F58" s="37" t="e">
        <f>+#REF!+#REF!</f>
        <v>#REF!</v>
      </c>
      <c r="G58" s="17"/>
      <c r="H58" s="36" t="s">
        <v>37</v>
      </c>
      <c r="I58" s="17"/>
      <c r="J58" s="17"/>
      <c r="K58" s="17"/>
      <c r="L58" s="17"/>
      <c r="M58" s="17"/>
      <c r="N58" s="17"/>
      <c r="O58" s="17"/>
      <c r="P58" s="17"/>
      <c r="Q58" s="17"/>
      <c r="R58" s="17"/>
      <c r="S58" s="17"/>
      <c r="T58" s="17"/>
      <c r="U58" s="17"/>
      <c r="V58" s="17"/>
      <c r="W58" s="17"/>
      <c r="X58" s="17"/>
    </row>
    <row r="59" spans="1:24" s="24" customFormat="1" ht="15" customHeight="1">
      <c r="A59" s="259" t="s">
        <v>56</v>
      </c>
      <c r="B59" s="67" t="s">
        <v>35</v>
      </c>
      <c r="C59" s="49" t="s">
        <v>11</v>
      </c>
      <c r="D59" s="66"/>
      <c r="E59" s="65">
        <f>+E26</f>
        <v>14634.255999999999</v>
      </c>
      <c r="F59" s="37" t="e">
        <f>+#REF!+#REF!</f>
        <v>#REF!</v>
      </c>
      <c r="G59" s="18"/>
      <c r="H59" s="18"/>
      <c r="I59" s="18"/>
      <c r="J59" s="17"/>
      <c r="K59" s="17"/>
      <c r="L59" s="17"/>
      <c r="M59" s="17"/>
      <c r="N59" s="17"/>
      <c r="O59" s="17"/>
      <c r="P59" s="17"/>
      <c r="Q59" s="17"/>
      <c r="R59" s="17"/>
      <c r="S59" s="17"/>
      <c r="T59" s="17"/>
      <c r="U59" s="17"/>
      <c r="V59" s="17"/>
      <c r="W59" s="17"/>
      <c r="X59" s="17"/>
    </row>
    <row r="60" spans="1:24" s="24" customFormat="1" ht="26.25">
      <c r="A60" s="260"/>
      <c r="B60" s="64" t="s">
        <v>55</v>
      </c>
      <c r="C60" s="63"/>
      <c r="D60" s="62">
        <v>6</v>
      </c>
      <c r="E60" s="61">
        <v>50000</v>
      </c>
      <c r="F60" s="37"/>
      <c r="G60" s="18"/>
      <c r="H60" s="18"/>
      <c r="I60" s="18"/>
      <c r="J60" s="17"/>
      <c r="K60" s="17"/>
      <c r="L60" s="17"/>
      <c r="M60" s="17"/>
      <c r="N60" s="17"/>
      <c r="O60" s="17"/>
      <c r="P60" s="17"/>
      <c r="Q60" s="17"/>
      <c r="R60" s="17"/>
      <c r="S60" s="17"/>
      <c r="T60" s="17"/>
      <c r="U60" s="17"/>
      <c r="V60" s="17"/>
      <c r="W60" s="17"/>
      <c r="X60" s="17"/>
    </row>
    <row r="61" spans="1:24" s="24" customFormat="1" ht="15" customHeight="1">
      <c r="A61" s="261"/>
      <c r="B61" s="50" t="s">
        <v>54</v>
      </c>
      <c r="C61" s="49" t="s">
        <v>30</v>
      </c>
      <c r="D61" s="48">
        <v>2</v>
      </c>
      <c r="E61" s="47">
        <v>8900</v>
      </c>
      <c r="F61" s="37" t="e">
        <f>+#REF!+#REF!</f>
        <v>#REF!</v>
      </c>
      <c r="G61" s="30"/>
      <c r="H61" s="18"/>
      <c r="I61" s="18"/>
      <c r="J61" s="17"/>
      <c r="K61" s="17"/>
      <c r="L61" s="17"/>
      <c r="M61" s="17"/>
      <c r="N61" s="17"/>
      <c r="O61" s="17"/>
      <c r="P61" s="17"/>
      <c r="Q61" s="17"/>
      <c r="R61" s="17"/>
      <c r="S61" s="17"/>
      <c r="T61" s="17"/>
      <c r="U61" s="17"/>
      <c r="V61" s="17"/>
      <c r="W61" s="17"/>
      <c r="X61" s="17"/>
    </row>
    <row r="62" spans="1:24" s="24" customFormat="1" ht="15" customHeight="1">
      <c r="A62" s="261"/>
      <c r="B62" s="50" t="s">
        <v>28</v>
      </c>
      <c r="C62" s="49" t="s">
        <v>19</v>
      </c>
      <c r="D62" s="48">
        <v>2</v>
      </c>
      <c r="E62" s="47">
        <v>59159.999999999993</v>
      </c>
      <c r="F62" s="37" t="e">
        <f>+#REF!+#REF!</f>
        <v>#REF!</v>
      </c>
      <c r="G62" s="17"/>
      <c r="H62" s="18"/>
      <c r="I62" s="17"/>
      <c r="J62" s="17"/>
      <c r="K62" s="17"/>
      <c r="L62" s="17"/>
      <c r="M62" s="17"/>
      <c r="N62" s="17"/>
      <c r="O62" s="17"/>
      <c r="P62" s="17"/>
      <c r="Q62" s="17"/>
      <c r="R62" s="17"/>
      <c r="S62" s="17"/>
      <c r="T62" s="17"/>
      <c r="U62" s="17"/>
      <c r="V62" s="17"/>
      <c r="W62" s="17"/>
      <c r="X62" s="17"/>
    </row>
    <row r="63" spans="1:24" s="24" customFormat="1" ht="15" customHeight="1">
      <c r="A63" s="261"/>
      <c r="B63" s="50" t="s">
        <v>29</v>
      </c>
      <c r="C63" s="49" t="s">
        <v>19</v>
      </c>
      <c r="D63" s="48">
        <v>2</v>
      </c>
      <c r="E63" s="47">
        <v>47496.2</v>
      </c>
      <c r="F63" s="37" t="e">
        <f>+#REF!+#REF!</f>
        <v>#REF!</v>
      </c>
      <c r="G63" s="17"/>
      <c r="H63" s="18"/>
      <c r="I63" s="17"/>
      <c r="J63" s="17"/>
      <c r="K63" s="17"/>
      <c r="L63" s="17"/>
      <c r="M63" s="17"/>
      <c r="N63" s="17"/>
      <c r="O63" s="17"/>
      <c r="P63" s="17"/>
      <c r="Q63" s="17"/>
      <c r="R63" s="17"/>
      <c r="S63" s="17"/>
      <c r="T63" s="17"/>
      <c r="U63" s="17"/>
      <c r="V63" s="17"/>
      <c r="W63" s="17"/>
      <c r="X63" s="17"/>
    </row>
    <row r="64" spans="1:24" s="24" customFormat="1" ht="15" customHeight="1">
      <c r="A64" s="261"/>
      <c r="B64" s="50" t="s">
        <v>53</v>
      </c>
      <c r="C64" s="49" t="s">
        <v>19</v>
      </c>
      <c r="D64" s="48">
        <v>20</v>
      </c>
      <c r="E64" s="47">
        <v>350.11200000000002</v>
      </c>
      <c r="F64" s="37" t="e">
        <f>+#REF!+#REF!</f>
        <v>#REF!</v>
      </c>
      <c r="G64" s="17"/>
      <c r="H64" s="18"/>
      <c r="I64" s="17"/>
      <c r="J64" s="17"/>
      <c r="K64" s="17"/>
      <c r="L64" s="17"/>
      <c r="M64" s="17"/>
      <c r="N64" s="17"/>
      <c r="O64" s="17"/>
      <c r="P64" s="17"/>
      <c r="Q64" s="17"/>
      <c r="R64" s="17"/>
      <c r="S64" s="17"/>
      <c r="T64" s="17"/>
      <c r="U64" s="17"/>
      <c r="V64" s="17"/>
      <c r="W64" s="17"/>
      <c r="X64" s="17"/>
    </row>
    <row r="65" spans="1:24" s="24" customFormat="1" ht="15" customHeight="1">
      <c r="A65" s="261"/>
      <c r="B65" s="50" t="s">
        <v>52</v>
      </c>
      <c r="C65" s="49" t="s">
        <v>19</v>
      </c>
      <c r="D65" s="48">
        <v>1</v>
      </c>
      <c r="E65" s="47">
        <v>713.4</v>
      </c>
      <c r="F65" s="37" t="e">
        <f>+#REF!+#REF!</f>
        <v>#REF!</v>
      </c>
      <c r="G65" s="17"/>
      <c r="H65" s="18"/>
      <c r="I65" s="17"/>
      <c r="J65" s="17"/>
      <c r="K65" s="17"/>
      <c r="L65" s="17"/>
      <c r="M65" s="17"/>
      <c r="N65" s="17"/>
      <c r="O65" s="17"/>
      <c r="P65" s="17"/>
      <c r="Q65" s="17"/>
      <c r="R65" s="17"/>
      <c r="S65" s="17"/>
      <c r="T65" s="17"/>
      <c r="U65" s="17"/>
      <c r="V65" s="17"/>
      <c r="W65" s="17"/>
      <c r="X65" s="17"/>
    </row>
    <row r="66" spans="1:24" s="24" customFormat="1" ht="42" customHeight="1">
      <c r="A66" s="261"/>
      <c r="B66" s="50" t="s">
        <v>51</v>
      </c>
      <c r="C66" s="49" t="s">
        <v>50</v>
      </c>
      <c r="D66" s="48">
        <v>0</v>
      </c>
      <c r="E66" s="47">
        <v>8412.0660000000007</v>
      </c>
      <c r="F66" s="37" t="e">
        <f>+#REF!+#REF!</f>
        <v>#REF!</v>
      </c>
      <c r="G66" s="17"/>
      <c r="H66" s="18"/>
      <c r="I66" s="17"/>
      <c r="J66" s="17"/>
      <c r="K66" s="17"/>
      <c r="L66" s="17"/>
      <c r="M66" s="17"/>
      <c r="N66" s="17"/>
      <c r="O66" s="17"/>
      <c r="P66" s="17"/>
      <c r="Q66" s="17"/>
      <c r="R66" s="17"/>
      <c r="S66" s="17"/>
      <c r="T66" s="17"/>
      <c r="U66" s="17"/>
      <c r="V66" s="17"/>
      <c r="W66" s="17"/>
      <c r="X66" s="17"/>
    </row>
    <row r="67" spans="1:24" s="24" customFormat="1" ht="15" customHeight="1">
      <c r="A67" s="261"/>
      <c r="B67" s="50" t="s">
        <v>49</v>
      </c>
      <c r="C67" s="49" t="s">
        <v>48</v>
      </c>
      <c r="D67" s="48">
        <v>0</v>
      </c>
      <c r="E67" s="47">
        <v>618.94799999999998</v>
      </c>
      <c r="F67" s="37" t="e">
        <f>+#REF!+#REF!</f>
        <v>#REF!</v>
      </c>
      <c r="G67" s="17"/>
      <c r="H67" s="18"/>
      <c r="I67" s="17"/>
      <c r="J67" s="17"/>
      <c r="K67" s="17"/>
      <c r="L67" s="17"/>
      <c r="M67" s="17"/>
      <c r="N67" s="17"/>
      <c r="O67" s="17"/>
      <c r="P67" s="17"/>
      <c r="Q67" s="17"/>
      <c r="R67" s="17"/>
      <c r="S67" s="17"/>
      <c r="T67" s="17"/>
      <c r="U67" s="17"/>
      <c r="V67" s="17"/>
      <c r="W67" s="17"/>
      <c r="X67" s="17"/>
    </row>
    <row r="68" spans="1:24" s="24" customFormat="1" ht="15" customHeight="1">
      <c r="A68" s="261"/>
      <c r="B68" s="50" t="s">
        <v>47</v>
      </c>
      <c r="C68" s="49" t="s">
        <v>46</v>
      </c>
      <c r="D68" s="48">
        <v>0</v>
      </c>
      <c r="E68" s="47">
        <v>894.03600000000006</v>
      </c>
      <c r="F68" s="37" t="e">
        <f>+#REF!+#REF!</f>
        <v>#REF!</v>
      </c>
      <c r="G68" s="17"/>
      <c r="H68" s="18"/>
      <c r="I68" s="60" t="e">
        <f>+#REF!/6</f>
        <v>#REF!</v>
      </c>
      <c r="J68" s="17" t="s">
        <v>45</v>
      </c>
      <c r="K68" s="17"/>
      <c r="L68" s="17"/>
      <c r="M68" s="17"/>
      <c r="N68" s="17"/>
      <c r="O68" s="17"/>
      <c r="P68" s="17"/>
      <c r="Q68" s="17"/>
      <c r="R68" s="17"/>
      <c r="S68" s="17"/>
      <c r="T68" s="17"/>
      <c r="U68" s="17"/>
      <c r="V68" s="17"/>
      <c r="W68" s="17"/>
      <c r="X68" s="17"/>
    </row>
    <row r="69" spans="1:24" s="24" customFormat="1" ht="15" customHeight="1">
      <c r="A69" s="261"/>
      <c r="B69" s="50" t="s">
        <v>44</v>
      </c>
      <c r="C69" s="49" t="s">
        <v>19</v>
      </c>
      <c r="D69" s="48">
        <v>0</v>
      </c>
      <c r="E69" s="47">
        <v>2814.442</v>
      </c>
      <c r="F69" s="37" t="e">
        <f>+#REF!+#REF!</f>
        <v>#REF!</v>
      </c>
      <c r="G69" s="17"/>
      <c r="H69" s="18"/>
      <c r="I69" s="17"/>
      <c r="J69" s="17"/>
      <c r="K69" s="17"/>
      <c r="L69" s="17"/>
      <c r="M69" s="17"/>
      <c r="N69" s="17"/>
      <c r="O69" s="17"/>
      <c r="P69" s="17"/>
      <c r="Q69" s="17"/>
      <c r="R69" s="17"/>
      <c r="S69" s="17"/>
      <c r="T69" s="17"/>
      <c r="U69" s="17"/>
      <c r="V69" s="17"/>
      <c r="W69" s="17"/>
      <c r="X69" s="17"/>
    </row>
    <row r="70" spans="1:24" s="24" customFormat="1" ht="15" customHeight="1">
      <c r="A70" s="261"/>
      <c r="B70" s="50" t="s">
        <v>25</v>
      </c>
      <c r="C70" s="49" t="s">
        <v>19</v>
      </c>
      <c r="D70" s="48">
        <v>0</v>
      </c>
      <c r="E70" s="47">
        <v>2251.7620000000002</v>
      </c>
      <c r="F70" s="37" t="e">
        <f>+#REF!+#REF!</f>
        <v>#REF!</v>
      </c>
      <c r="G70" s="17"/>
      <c r="H70" s="18"/>
      <c r="I70" s="17"/>
      <c r="J70" s="17"/>
      <c r="K70" s="17"/>
      <c r="L70" s="17"/>
      <c r="M70" s="17"/>
      <c r="N70" s="17"/>
      <c r="O70" s="17"/>
      <c r="P70" s="17"/>
      <c r="Q70" s="17"/>
      <c r="R70" s="17"/>
      <c r="S70" s="17"/>
      <c r="T70" s="17"/>
      <c r="U70" s="17"/>
      <c r="V70" s="17"/>
      <c r="W70" s="17"/>
      <c r="X70" s="17"/>
    </row>
    <row r="71" spans="1:24" s="24" customFormat="1" ht="15" customHeight="1">
      <c r="A71" s="261"/>
      <c r="B71" s="50" t="s">
        <v>23</v>
      </c>
      <c r="C71" s="49" t="s">
        <v>19</v>
      </c>
      <c r="D71" s="48">
        <v>0</v>
      </c>
      <c r="E71" s="47">
        <v>5689.3200000000006</v>
      </c>
      <c r="F71" s="37" t="e">
        <f>+#REF!+#REF!</f>
        <v>#REF!</v>
      </c>
      <c r="G71" s="17"/>
      <c r="H71" s="18"/>
      <c r="I71" s="17"/>
      <c r="J71" s="17"/>
      <c r="K71" s="17"/>
      <c r="L71" s="17"/>
      <c r="M71" s="17"/>
      <c r="N71" s="17"/>
      <c r="O71" s="17"/>
      <c r="P71" s="17"/>
      <c r="Q71" s="17"/>
      <c r="R71" s="17"/>
      <c r="S71" s="17"/>
      <c r="T71" s="17"/>
      <c r="U71" s="17"/>
      <c r="V71" s="17"/>
      <c r="W71" s="17"/>
      <c r="X71" s="17"/>
    </row>
    <row r="72" spans="1:24" s="24" customFormat="1" ht="15" customHeight="1">
      <c r="A72" s="261"/>
      <c r="B72" s="50" t="s">
        <v>22</v>
      </c>
      <c r="C72" s="49" t="s">
        <v>19</v>
      </c>
      <c r="D72" s="48">
        <v>0</v>
      </c>
      <c r="E72" s="47">
        <v>144.83799999999999</v>
      </c>
      <c r="F72" s="37" t="e">
        <f>+#REF!+#REF!</f>
        <v>#REF!</v>
      </c>
      <c r="G72" s="17"/>
      <c r="H72" s="18"/>
      <c r="I72" s="17"/>
      <c r="J72" s="18"/>
      <c r="K72" s="17"/>
      <c r="L72" s="17"/>
      <c r="M72" s="17"/>
      <c r="N72" s="17"/>
      <c r="O72" s="17"/>
      <c r="P72" s="17"/>
      <c r="Q72" s="17"/>
      <c r="R72" s="17"/>
      <c r="S72" s="17"/>
      <c r="T72" s="17"/>
      <c r="U72" s="17"/>
      <c r="V72" s="17"/>
      <c r="W72" s="17"/>
      <c r="X72" s="17"/>
    </row>
    <row r="73" spans="1:24" s="24" customFormat="1" ht="15" customHeight="1">
      <c r="A73" s="261"/>
      <c r="B73" s="50" t="s">
        <v>21</v>
      </c>
      <c r="C73" s="49" t="s">
        <v>19</v>
      </c>
      <c r="D73" s="48">
        <v>0</v>
      </c>
      <c r="E73" s="47">
        <v>1074.53</v>
      </c>
      <c r="F73" s="37" t="e">
        <f>+#REF!+#REF!</f>
        <v>#REF!</v>
      </c>
      <c r="G73" s="17"/>
      <c r="H73" s="18"/>
      <c r="I73" s="17"/>
      <c r="J73" s="17"/>
      <c r="K73" s="17"/>
      <c r="L73" s="17"/>
      <c r="M73" s="17"/>
      <c r="N73" s="17"/>
      <c r="O73" s="17"/>
      <c r="P73" s="17"/>
      <c r="Q73" s="17"/>
      <c r="R73" s="17"/>
      <c r="S73" s="17"/>
      <c r="T73" s="17"/>
      <c r="U73" s="17"/>
      <c r="V73" s="17"/>
      <c r="W73" s="17"/>
      <c r="X73" s="17"/>
    </row>
    <row r="74" spans="1:24" s="24" customFormat="1" ht="42" customHeight="1">
      <c r="A74" s="261"/>
      <c r="B74" s="50" t="s">
        <v>43</v>
      </c>
      <c r="C74" s="49" t="s">
        <v>42</v>
      </c>
      <c r="D74" s="48"/>
      <c r="E74" s="59">
        <v>24643.3</v>
      </c>
      <c r="F74" s="37" t="e">
        <f>+#REF!+#REF!</f>
        <v>#REF!</v>
      </c>
      <c r="G74" s="17"/>
      <c r="H74" s="18"/>
      <c r="I74" s="17"/>
      <c r="J74" s="17"/>
      <c r="K74" s="58"/>
      <c r="L74" s="17"/>
      <c r="M74" s="17"/>
      <c r="N74" s="17"/>
      <c r="O74" s="17"/>
      <c r="P74" s="17"/>
      <c r="Q74" s="17"/>
      <c r="R74" s="17"/>
      <c r="S74" s="17"/>
      <c r="T74" s="17"/>
      <c r="U74" s="17"/>
      <c r="V74" s="17"/>
      <c r="W74" s="17"/>
      <c r="X74" s="17"/>
    </row>
    <row r="75" spans="1:24" s="24" customFormat="1" ht="24.75" customHeight="1">
      <c r="A75" s="261"/>
      <c r="B75" s="46" t="s">
        <v>18</v>
      </c>
      <c r="C75" s="42"/>
      <c r="D75" s="39"/>
      <c r="E75" s="57"/>
      <c r="F75" s="37"/>
      <c r="G75" s="17"/>
      <c r="H75" s="18"/>
      <c r="I75" s="17"/>
      <c r="J75" s="56"/>
      <c r="K75" s="17"/>
      <c r="L75" s="17"/>
      <c r="M75" s="17"/>
      <c r="N75" s="17"/>
      <c r="O75" s="17"/>
      <c r="P75" s="17"/>
      <c r="Q75" s="17"/>
      <c r="R75" s="17"/>
      <c r="S75" s="17"/>
      <c r="T75" s="17"/>
      <c r="U75" s="17"/>
      <c r="V75" s="17"/>
      <c r="W75" s="17"/>
      <c r="X75" s="17"/>
    </row>
    <row r="76" spans="1:24" s="24" customFormat="1" ht="26.25">
      <c r="A76" s="261"/>
      <c r="B76" s="44" t="s">
        <v>41</v>
      </c>
      <c r="C76" s="42" t="s">
        <v>40</v>
      </c>
      <c r="D76" s="39">
        <v>3</v>
      </c>
      <c r="E76" s="38">
        <f>400000/30</f>
        <v>13333.333333333334</v>
      </c>
      <c r="F76" s="37" t="e">
        <f>+#REF!+#REF!</f>
        <v>#REF!</v>
      </c>
      <c r="G76" s="17"/>
      <c r="H76" s="18"/>
      <c r="I76" s="17"/>
      <c r="J76" s="17"/>
      <c r="K76" s="17"/>
      <c r="L76" s="17"/>
      <c r="M76" s="17"/>
      <c r="N76" s="17"/>
      <c r="O76" s="17"/>
      <c r="P76" s="17"/>
      <c r="Q76" s="17"/>
      <c r="R76" s="17"/>
      <c r="S76" s="17"/>
      <c r="T76" s="17"/>
      <c r="U76" s="17"/>
      <c r="V76" s="17"/>
      <c r="W76" s="17"/>
      <c r="X76" s="17"/>
    </row>
    <row r="77" spans="1:24" s="24" customFormat="1" ht="39.75" customHeight="1">
      <c r="A77" s="261"/>
      <c r="B77" s="43" t="s">
        <v>39</v>
      </c>
      <c r="C77" s="42" t="s">
        <v>32</v>
      </c>
      <c r="D77" s="39">
        <f>6*2</f>
        <v>12</v>
      </c>
      <c r="E77" s="38">
        <v>31300</v>
      </c>
      <c r="F77" s="37" t="e">
        <f>+#REF!+#REF!</f>
        <v>#REF!</v>
      </c>
      <c r="G77" s="17"/>
      <c r="H77" s="36" t="s">
        <v>38</v>
      </c>
      <c r="I77" s="3"/>
      <c r="J77" s="17"/>
      <c r="K77" s="17"/>
      <c r="L77" s="17"/>
      <c r="M77" s="17"/>
      <c r="N77" s="17"/>
      <c r="O77" s="17"/>
      <c r="P77" s="17"/>
      <c r="Q77" s="17"/>
      <c r="R77" s="17"/>
      <c r="S77" s="17"/>
      <c r="T77" s="17"/>
      <c r="U77" s="17"/>
      <c r="V77" s="17"/>
      <c r="W77" s="17"/>
      <c r="X77" s="17"/>
    </row>
    <row r="78" spans="1:24" s="24" customFormat="1" ht="24">
      <c r="A78" s="261"/>
      <c r="B78" s="43" t="s">
        <v>15</v>
      </c>
      <c r="C78" s="42" t="s">
        <v>11</v>
      </c>
      <c r="D78" s="55">
        <v>37</v>
      </c>
      <c r="E78" s="38">
        <f>+'[1]HORAS PERSONAL'!I15</f>
        <v>7355.9388962962948</v>
      </c>
      <c r="F78" s="37" t="e">
        <f>+#REF!+#REF!</f>
        <v>#REF!</v>
      </c>
      <c r="G78" s="17"/>
      <c r="H78" s="36" t="s">
        <v>14</v>
      </c>
      <c r="I78" s="56"/>
      <c r="J78" s="17"/>
      <c r="K78" s="17"/>
      <c r="L78" s="17"/>
      <c r="M78" s="17"/>
      <c r="N78" s="17"/>
      <c r="O78" s="17"/>
      <c r="P78" s="17"/>
      <c r="Q78" s="17"/>
      <c r="R78" s="17"/>
      <c r="S78" s="17"/>
      <c r="T78" s="17"/>
      <c r="U78" s="17"/>
      <c r="V78" s="17"/>
      <c r="W78" s="17"/>
      <c r="X78" s="17"/>
    </row>
    <row r="79" spans="1:24" s="24" customFormat="1" ht="15" customHeight="1">
      <c r="A79" s="261"/>
      <c r="B79" s="41" t="s">
        <v>13</v>
      </c>
      <c r="C79" s="42" t="s">
        <v>11</v>
      </c>
      <c r="D79" s="55">
        <v>0</v>
      </c>
      <c r="E79" s="38">
        <f>+'[1]HORAS PERSONAL'!F14</f>
        <v>8235.9680000000008</v>
      </c>
      <c r="F79" s="37" t="e">
        <f>+#REF!+#REF!</f>
        <v>#REF!</v>
      </c>
      <c r="G79" s="17"/>
      <c r="H79" s="18"/>
      <c r="I79" s="17"/>
      <c r="J79" s="17"/>
      <c r="K79" s="17"/>
      <c r="L79" s="17"/>
      <c r="M79" s="17"/>
      <c r="N79" s="17"/>
      <c r="O79" s="17"/>
      <c r="P79" s="17"/>
      <c r="Q79" s="17"/>
      <c r="R79" s="17"/>
      <c r="S79" s="17"/>
      <c r="T79" s="17"/>
      <c r="U79" s="17"/>
      <c r="V79" s="17"/>
      <c r="W79" s="17"/>
      <c r="X79" s="17"/>
    </row>
    <row r="80" spans="1:24" s="24" customFormat="1" ht="15" customHeight="1">
      <c r="A80" s="261"/>
      <c r="B80" s="41" t="s">
        <v>12</v>
      </c>
      <c r="C80" s="42" t="s">
        <v>11</v>
      </c>
      <c r="D80" s="39">
        <f>+'[1]TIEMPO nutricionista'!E20</f>
        <v>114</v>
      </c>
      <c r="E80" s="38">
        <f>+'[1]USO Y DOTACIÓN DE OFICINAS'!D46</f>
        <v>4710.2241361111091</v>
      </c>
      <c r="F80" s="37" t="e">
        <f>+#REF!+#REF!</f>
        <v>#REF!</v>
      </c>
      <c r="G80" s="17"/>
      <c r="H80" s="36" t="s">
        <v>37</v>
      </c>
      <c r="I80" s="17"/>
      <c r="J80" s="17"/>
      <c r="K80" s="17"/>
      <c r="L80" s="17"/>
      <c r="M80" s="17"/>
      <c r="N80" s="17"/>
      <c r="O80" s="17"/>
      <c r="P80" s="17"/>
      <c r="Q80" s="17"/>
      <c r="R80" s="17"/>
      <c r="S80" s="17"/>
      <c r="T80" s="17"/>
      <c r="U80" s="17"/>
      <c r="V80" s="17"/>
      <c r="W80" s="17"/>
      <c r="X80" s="17"/>
    </row>
    <row r="81" spans="1:24" s="24" customFormat="1" ht="15.75" customHeight="1" thickBot="1">
      <c r="A81" s="35" t="s">
        <v>9</v>
      </c>
      <c r="B81" s="34"/>
      <c r="C81" s="54"/>
      <c r="D81" s="54"/>
      <c r="E81" s="31"/>
      <c r="F81" s="31" t="e">
        <f>SUM(F59:F80)</f>
        <v>#REF!</v>
      </c>
      <c r="G81" s="30" t="e">
        <f>+F81/F102</f>
        <v>#REF!</v>
      </c>
      <c r="H81" s="18"/>
      <c r="I81" s="18"/>
      <c r="J81" s="17"/>
      <c r="K81" s="17"/>
      <c r="L81" s="17"/>
      <c r="M81" s="17"/>
      <c r="N81" s="17"/>
      <c r="O81" s="17"/>
      <c r="P81" s="17"/>
      <c r="Q81" s="17"/>
      <c r="R81" s="17"/>
      <c r="S81" s="17"/>
      <c r="T81" s="17"/>
      <c r="U81" s="17"/>
      <c r="V81" s="17"/>
      <c r="W81" s="17"/>
      <c r="X81" s="17"/>
    </row>
    <row r="82" spans="1:24" s="24" customFormat="1">
      <c r="A82" s="259" t="s">
        <v>36</v>
      </c>
      <c r="B82" s="53" t="s">
        <v>35</v>
      </c>
      <c r="C82" s="52" t="s">
        <v>11</v>
      </c>
      <c r="D82" s="38">
        <f>+'[1]TIEMPO nutricionista'!D27</f>
        <v>283</v>
      </c>
      <c r="E82" s="38">
        <f>+E59</f>
        <v>14634.255999999999</v>
      </c>
      <c r="F82" s="37" t="e">
        <f>+#REF!+#REF!</f>
        <v>#REF!</v>
      </c>
      <c r="G82" s="17"/>
      <c r="H82" s="36" t="s">
        <v>34</v>
      </c>
      <c r="I82" s="18"/>
      <c r="J82" s="17"/>
      <c r="K82" s="17"/>
      <c r="L82" s="17"/>
      <c r="M82" s="17"/>
      <c r="N82" s="17"/>
      <c r="O82" s="17"/>
      <c r="P82" s="17"/>
      <c r="Q82" s="17"/>
      <c r="R82" s="17"/>
      <c r="S82" s="17"/>
      <c r="T82" s="17"/>
      <c r="U82" s="17"/>
      <c r="V82" s="17"/>
      <c r="W82" s="17"/>
      <c r="X82" s="17"/>
    </row>
    <row r="83" spans="1:24" s="24" customFormat="1" ht="39" customHeight="1">
      <c r="A83" s="261"/>
      <c r="B83" s="43" t="s">
        <v>33</v>
      </c>
      <c r="C83" s="42" t="s">
        <v>32</v>
      </c>
      <c r="D83" s="51">
        <v>10</v>
      </c>
      <c r="E83" s="38">
        <v>31300</v>
      </c>
      <c r="F83" s="37" t="e">
        <f>+#REF!+#REF!</f>
        <v>#REF!</v>
      </c>
      <c r="G83" s="17"/>
      <c r="H83" s="18"/>
      <c r="I83" s="18"/>
      <c r="J83" s="17"/>
      <c r="K83" s="17"/>
      <c r="L83" s="17"/>
      <c r="M83" s="17"/>
      <c r="N83" s="17"/>
      <c r="O83" s="17"/>
      <c r="P83" s="17"/>
      <c r="Q83" s="17"/>
      <c r="R83" s="17"/>
      <c r="S83" s="17"/>
      <c r="T83" s="17"/>
      <c r="U83" s="17"/>
      <c r="V83" s="17"/>
      <c r="W83" s="17"/>
      <c r="X83" s="17"/>
    </row>
    <row r="84" spans="1:24" s="24" customFormat="1">
      <c r="A84" s="261"/>
      <c r="B84" s="50" t="s">
        <v>31</v>
      </c>
      <c r="C84" s="49" t="s">
        <v>30</v>
      </c>
      <c r="D84" s="48">
        <v>2</v>
      </c>
      <c r="E84" s="47">
        <v>11186.912</v>
      </c>
      <c r="F84" s="37" t="e">
        <f>+#REF!+#REF!</f>
        <v>#REF!</v>
      </c>
      <c r="G84" s="17"/>
      <c r="H84" s="17">
        <f>64+58</f>
        <v>122</v>
      </c>
      <c r="I84" s="18"/>
      <c r="J84" s="17"/>
      <c r="K84" s="17"/>
      <c r="L84" s="17"/>
      <c r="M84" s="17"/>
      <c r="N84" s="17"/>
      <c r="O84" s="17"/>
      <c r="P84" s="17"/>
      <c r="Q84" s="17"/>
      <c r="R84" s="17"/>
      <c r="S84" s="17"/>
      <c r="T84" s="17"/>
      <c r="U84" s="17"/>
      <c r="V84" s="17"/>
      <c r="W84" s="17"/>
      <c r="X84" s="17"/>
    </row>
    <row r="85" spans="1:24" s="24" customFormat="1">
      <c r="A85" s="261"/>
      <c r="B85" s="50" t="s">
        <v>29</v>
      </c>
      <c r="C85" s="49" t="s">
        <v>19</v>
      </c>
      <c r="D85" s="48">
        <v>1.5</v>
      </c>
      <c r="E85" s="47">
        <v>47496.2</v>
      </c>
      <c r="F85" s="37" t="e">
        <f>+#REF!+#REF!</f>
        <v>#REF!</v>
      </c>
      <c r="G85" s="17"/>
      <c r="H85" s="17"/>
      <c r="I85" s="18"/>
      <c r="J85" s="17"/>
      <c r="K85" s="17"/>
      <c r="L85" s="17"/>
      <c r="M85" s="17"/>
      <c r="N85" s="17"/>
      <c r="O85" s="17"/>
      <c r="P85" s="17"/>
      <c r="Q85" s="17"/>
      <c r="R85" s="17"/>
      <c r="S85" s="17"/>
      <c r="T85" s="17"/>
      <c r="U85" s="17"/>
      <c r="V85" s="17"/>
      <c r="W85" s="17"/>
      <c r="X85" s="17"/>
    </row>
    <row r="86" spans="1:24" s="24" customFormat="1">
      <c r="A86" s="261"/>
      <c r="B86" s="50" t="s">
        <v>28</v>
      </c>
      <c r="C86" s="49" t="s">
        <v>19</v>
      </c>
      <c r="D86" s="48">
        <v>2</v>
      </c>
      <c r="E86" s="47">
        <v>59159.999999999993</v>
      </c>
      <c r="F86" s="37" t="e">
        <f>+#REF!+#REF!</f>
        <v>#REF!</v>
      </c>
      <c r="G86" s="17"/>
      <c r="H86" s="17"/>
      <c r="I86" s="17"/>
      <c r="J86" s="17"/>
      <c r="K86" s="17"/>
      <c r="L86" s="17"/>
      <c r="M86" s="17"/>
      <c r="N86" s="17"/>
      <c r="O86" s="17"/>
      <c r="P86" s="17"/>
      <c r="Q86" s="17"/>
      <c r="R86" s="17"/>
      <c r="S86" s="17"/>
      <c r="T86" s="17"/>
      <c r="U86" s="17"/>
      <c r="V86" s="17"/>
      <c r="W86" s="17"/>
      <c r="X86" s="17"/>
    </row>
    <row r="87" spans="1:24" s="24" customFormat="1">
      <c r="A87" s="261"/>
      <c r="B87" s="50" t="s">
        <v>27</v>
      </c>
      <c r="C87" s="49" t="s">
        <v>19</v>
      </c>
      <c r="D87" s="48">
        <v>2</v>
      </c>
      <c r="E87" s="47">
        <v>517.87400000000002</v>
      </c>
      <c r="F87" s="37" t="e">
        <f>+#REF!+#REF!</f>
        <v>#REF!</v>
      </c>
      <c r="G87" s="17"/>
      <c r="H87" s="17"/>
      <c r="I87" s="17"/>
      <c r="J87" s="17"/>
      <c r="K87" s="17"/>
      <c r="L87" s="17"/>
      <c r="M87" s="17"/>
      <c r="N87" s="17"/>
      <c r="O87" s="17"/>
      <c r="P87" s="17"/>
      <c r="Q87" s="17"/>
      <c r="R87" s="17"/>
      <c r="S87" s="17"/>
      <c r="T87" s="17"/>
      <c r="U87" s="17"/>
      <c r="V87" s="17"/>
      <c r="W87" s="17"/>
      <c r="X87" s="17"/>
    </row>
    <row r="88" spans="1:24" s="24" customFormat="1">
      <c r="A88" s="261"/>
      <c r="B88" s="50" t="s">
        <v>26</v>
      </c>
      <c r="C88" s="49" t="s">
        <v>19</v>
      </c>
      <c r="D88" s="48">
        <v>1</v>
      </c>
      <c r="E88" s="47">
        <v>278.214</v>
      </c>
      <c r="F88" s="37" t="e">
        <f>+#REF!+#REF!</f>
        <v>#REF!</v>
      </c>
      <c r="G88" s="17"/>
      <c r="H88" s="17"/>
      <c r="I88" s="17"/>
      <c r="J88" s="17"/>
      <c r="K88" s="17"/>
      <c r="L88" s="17"/>
      <c r="M88" s="17"/>
      <c r="N88" s="17"/>
      <c r="O88" s="17"/>
      <c r="P88" s="17"/>
      <c r="Q88" s="17"/>
      <c r="R88" s="17"/>
      <c r="S88" s="17"/>
      <c r="T88" s="17"/>
      <c r="U88" s="17"/>
      <c r="V88" s="17"/>
      <c r="W88" s="17"/>
      <c r="X88" s="17"/>
    </row>
    <row r="89" spans="1:24" s="24" customFormat="1">
      <c r="A89" s="261"/>
      <c r="B89" s="50" t="s">
        <v>25</v>
      </c>
      <c r="C89" s="49" t="s">
        <v>19</v>
      </c>
      <c r="D89" s="48">
        <v>2</v>
      </c>
      <c r="E89" s="47">
        <v>2251.7620000000002</v>
      </c>
      <c r="F89" s="37" t="e">
        <f>+#REF!+#REF!</f>
        <v>#REF!</v>
      </c>
      <c r="G89" s="17"/>
      <c r="H89" s="17"/>
      <c r="I89" s="17"/>
      <c r="J89" s="17"/>
      <c r="K89" s="17"/>
      <c r="L89" s="17"/>
      <c r="M89" s="17"/>
      <c r="N89" s="17"/>
      <c r="O89" s="17"/>
      <c r="P89" s="17"/>
      <c r="Q89" s="17"/>
      <c r="R89" s="17"/>
      <c r="S89" s="17"/>
      <c r="T89" s="17"/>
      <c r="U89" s="17"/>
      <c r="V89" s="17"/>
      <c r="W89" s="17"/>
      <c r="X89" s="17"/>
    </row>
    <row r="90" spans="1:24" s="24" customFormat="1">
      <c r="A90" s="261"/>
      <c r="B90" s="50" t="s">
        <v>24</v>
      </c>
      <c r="C90" s="49" t="s">
        <v>19</v>
      </c>
      <c r="D90" s="48">
        <v>2</v>
      </c>
      <c r="E90" s="47">
        <v>1695.3340000000001</v>
      </c>
      <c r="F90" s="37" t="e">
        <f>+#REF!+#REF!</f>
        <v>#REF!</v>
      </c>
      <c r="G90" s="17"/>
      <c r="H90" s="17"/>
      <c r="I90" s="17"/>
      <c r="J90" s="17"/>
      <c r="K90" s="17"/>
      <c r="L90" s="17"/>
      <c r="M90" s="17"/>
      <c r="N90" s="17"/>
      <c r="O90" s="17"/>
      <c r="P90" s="17"/>
      <c r="Q90" s="17"/>
      <c r="R90" s="17"/>
      <c r="S90" s="17"/>
      <c r="T90" s="17"/>
      <c r="U90" s="17"/>
      <c r="V90" s="17"/>
      <c r="W90" s="17"/>
      <c r="X90" s="17"/>
    </row>
    <row r="91" spans="1:24" s="24" customFormat="1">
      <c r="A91" s="261"/>
      <c r="B91" s="50" t="s">
        <v>23</v>
      </c>
      <c r="C91" s="49" t="s">
        <v>19</v>
      </c>
      <c r="D91" s="48">
        <v>3</v>
      </c>
      <c r="E91" s="47">
        <v>5689.3200000000006</v>
      </c>
      <c r="F91" s="37" t="e">
        <f>+#REF!+#REF!</f>
        <v>#REF!</v>
      </c>
      <c r="G91" s="17"/>
      <c r="H91" s="17"/>
      <c r="I91" s="17"/>
      <c r="J91" s="17"/>
      <c r="K91" s="17"/>
      <c r="L91" s="17"/>
      <c r="M91" s="17"/>
      <c r="N91" s="17"/>
      <c r="O91" s="17"/>
      <c r="P91" s="17"/>
      <c r="Q91" s="17"/>
      <c r="R91" s="17"/>
      <c r="S91" s="17"/>
      <c r="T91" s="17"/>
      <c r="U91" s="17"/>
      <c r="V91" s="17"/>
      <c r="W91" s="17"/>
      <c r="X91" s="17"/>
    </row>
    <row r="92" spans="1:24" s="24" customFormat="1">
      <c r="A92" s="261"/>
      <c r="B92" s="50" t="s">
        <v>22</v>
      </c>
      <c r="C92" s="49" t="s">
        <v>19</v>
      </c>
      <c r="D92" s="48">
        <v>5</v>
      </c>
      <c r="E92" s="47">
        <v>144.83799999999999</v>
      </c>
      <c r="F92" s="37" t="e">
        <f>+#REF!+#REF!</f>
        <v>#REF!</v>
      </c>
      <c r="G92" s="17"/>
      <c r="H92" s="17"/>
      <c r="I92" s="17"/>
      <c r="J92" s="17"/>
      <c r="K92" s="17"/>
      <c r="L92" s="17"/>
      <c r="M92" s="17"/>
      <c r="N92" s="17"/>
      <c r="O92" s="17"/>
      <c r="P92" s="17"/>
      <c r="Q92" s="17"/>
      <c r="R92" s="17"/>
      <c r="S92" s="17"/>
      <c r="T92" s="17"/>
      <c r="U92" s="17"/>
      <c r="V92" s="17"/>
      <c r="W92" s="17"/>
      <c r="X92" s="17"/>
    </row>
    <row r="93" spans="1:24" s="24" customFormat="1">
      <c r="A93" s="261"/>
      <c r="B93" s="50" t="s">
        <v>21</v>
      </c>
      <c r="C93" s="49" t="s">
        <v>19</v>
      </c>
      <c r="D93" s="48">
        <v>5</v>
      </c>
      <c r="E93" s="47">
        <v>1120.1500000000001</v>
      </c>
      <c r="F93" s="37" t="e">
        <f>+#REF!+#REF!</f>
        <v>#REF!</v>
      </c>
      <c r="G93" s="17"/>
      <c r="H93" s="17"/>
      <c r="I93" s="17"/>
      <c r="J93" s="17"/>
      <c r="K93" s="17"/>
      <c r="L93" s="17"/>
      <c r="M93" s="17"/>
      <c r="N93" s="17"/>
      <c r="O93" s="17"/>
      <c r="P93" s="17"/>
      <c r="Q93" s="17"/>
      <c r="R93" s="17"/>
      <c r="S93" s="17"/>
      <c r="T93" s="17"/>
      <c r="U93" s="17"/>
      <c r="V93" s="17"/>
      <c r="W93" s="17"/>
      <c r="X93" s="17"/>
    </row>
    <row r="94" spans="1:24" s="24" customFormat="1">
      <c r="A94" s="261"/>
      <c r="B94" s="50" t="s">
        <v>20</v>
      </c>
      <c r="C94" s="49" t="s">
        <v>19</v>
      </c>
      <c r="D94" s="48">
        <v>5</v>
      </c>
      <c r="E94" s="47">
        <v>144.83799999999999</v>
      </c>
      <c r="F94" s="37" t="e">
        <f>+#REF!+#REF!</f>
        <v>#REF!</v>
      </c>
      <c r="G94" s="17"/>
      <c r="H94" s="17"/>
      <c r="I94" s="17"/>
      <c r="J94" s="17"/>
      <c r="K94" s="17"/>
      <c r="L94" s="17"/>
      <c r="M94" s="17"/>
      <c r="N94" s="17"/>
      <c r="O94" s="17"/>
      <c r="P94" s="17"/>
      <c r="Q94" s="17"/>
      <c r="R94" s="17"/>
      <c r="S94" s="17"/>
      <c r="T94" s="17"/>
      <c r="U94" s="17"/>
      <c r="V94" s="17"/>
      <c r="W94" s="17"/>
      <c r="X94" s="17"/>
    </row>
    <row r="95" spans="1:24" s="24" customFormat="1">
      <c r="A95" s="261"/>
      <c r="B95" s="46" t="s">
        <v>18</v>
      </c>
      <c r="C95" s="42"/>
      <c r="D95" s="39"/>
      <c r="E95" s="45"/>
      <c r="F95" s="37"/>
      <c r="G95" s="17"/>
      <c r="H95" s="17"/>
      <c r="I95" s="17"/>
      <c r="J95" s="17"/>
      <c r="K95" s="17"/>
      <c r="L95" s="17"/>
      <c r="M95" s="17"/>
      <c r="N95" s="17"/>
      <c r="O95" s="17"/>
      <c r="P95" s="17"/>
      <c r="Q95" s="17"/>
      <c r="R95" s="17"/>
      <c r="S95" s="17"/>
      <c r="T95" s="17"/>
      <c r="U95" s="17"/>
      <c r="V95" s="17"/>
      <c r="W95" s="17"/>
      <c r="X95" s="17"/>
    </row>
    <row r="96" spans="1:24" s="24" customFormat="1" ht="26.25">
      <c r="A96" s="261"/>
      <c r="B96" s="44" t="s">
        <v>17</v>
      </c>
      <c r="C96" s="42" t="s">
        <v>16</v>
      </c>
      <c r="D96" s="39">
        <f>6*2</f>
        <v>12</v>
      </c>
      <c r="E96" s="38">
        <f>+(100000+150000+150000)/30</f>
        <v>13333.333333333334</v>
      </c>
      <c r="F96" s="37" t="e">
        <f>+#REF!+#REF!</f>
        <v>#REF!</v>
      </c>
      <c r="G96" s="17"/>
      <c r="H96" s="17"/>
      <c r="I96" s="17"/>
      <c r="J96" s="17"/>
      <c r="K96" s="17"/>
      <c r="L96" s="17"/>
      <c r="M96" s="17"/>
      <c r="N96" s="17"/>
      <c r="O96" s="17"/>
      <c r="P96" s="17"/>
      <c r="Q96" s="17"/>
      <c r="R96" s="17"/>
      <c r="S96" s="17"/>
      <c r="T96" s="17"/>
      <c r="U96" s="17"/>
      <c r="V96" s="17"/>
      <c r="W96" s="17"/>
      <c r="X96" s="17"/>
    </row>
    <row r="97" spans="1:24" s="24" customFormat="1" ht="24">
      <c r="A97" s="261"/>
      <c r="B97" s="43" t="s">
        <v>15</v>
      </c>
      <c r="C97" s="42" t="s">
        <v>11</v>
      </c>
      <c r="D97" s="39">
        <v>87</v>
      </c>
      <c r="E97" s="38">
        <f>+'[1]HORAS PERSONAL'!N15</f>
        <v>7355.9388962962948</v>
      </c>
      <c r="F97" s="37" t="e">
        <f>+#REF!+#REF!</f>
        <v>#REF!</v>
      </c>
      <c r="G97" s="17"/>
      <c r="H97" s="36" t="s">
        <v>14</v>
      </c>
      <c r="I97" s="17"/>
      <c r="J97" s="17"/>
      <c r="K97" s="17"/>
      <c r="L97" s="17"/>
      <c r="M97" s="17"/>
      <c r="N97" s="17"/>
      <c r="O97" s="17"/>
      <c r="P97" s="17"/>
      <c r="Q97" s="17"/>
      <c r="R97" s="17"/>
      <c r="S97" s="17"/>
      <c r="T97" s="17"/>
      <c r="U97" s="17"/>
      <c r="V97" s="17"/>
      <c r="W97" s="17"/>
      <c r="X97" s="17"/>
    </row>
    <row r="98" spans="1:24" s="24" customFormat="1">
      <c r="A98" s="261"/>
      <c r="B98" s="41" t="s">
        <v>13</v>
      </c>
      <c r="C98" s="42" t="s">
        <v>11</v>
      </c>
      <c r="D98" s="39">
        <v>96</v>
      </c>
      <c r="E98" s="38">
        <f>+'[1]HORAS PERSONAL'!F14</f>
        <v>8235.9680000000008</v>
      </c>
      <c r="F98" s="37" t="e">
        <f>+#REF!+#REF!</f>
        <v>#REF!</v>
      </c>
      <c r="G98" s="17"/>
      <c r="H98" s="17"/>
      <c r="I98" s="17"/>
      <c r="J98" s="17"/>
      <c r="K98" s="17"/>
      <c r="L98" s="17"/>
      <c r="M98" s="17"/>
      <c r="N98" s="17"/>
      <c r="O98" s="17"/>
      <c r="P98" s="17"/>
      <c r="Q98" s="17"/>
      <c r="R98" s="17"/>
      <c r="S98" s="17"/>
      <c r="T98" s="17"/>
      <c r="U98" s="17"/>
      <c r="V98" s="17"/>
      <c r="W98" s="17"/>
      <c r="X98" s="17"/>
    </row>
    <row r="99" spans="1:24" s="24" customFormat="1">
      <c r="A99" s="261"/>
      <c r="B99" s="41" t="s">
        <v>12</v>
      </c>
      <c r="C99" s="40" t="s">
        <v>11</v>
      </c>
      <c r="D99" s="39">
        <f>+'[1]TIEMPO nutricionista'!E27</f>
        <v>213</v>
      </c>
      <c r="E99" s="38">
        <f>+'[1]USO Y DOTACIÓN DE OFICINAS'!D46</f>
        <v>4710.2241361111091</v>
      </c>
      <c r="F99" s="37" t="e">
        <f>+#REF!+#REF!</f>
        <v>#REF!</v>
      </c>
      <c r="G99" s="17"/>
      <c r="H99" s="36" t="s">
        <v>10</v>
      </c>
      <c r="I99" s="17"/>
      <c r="J99" s="17"/>
      <c r="K99" s="17"/>
      <c r="L99" s="17"/>
      <c r="M99" s="17"/>
      <c r="N99" s="17"/>
      <c r="O99" s="17"/>
      <c r="P99" s="17"/>
      <c r="Q99" s="17"/>
      <c r="R99" s="17"/>
      <c r="S99" s="17"/>
      <c r="T99" s="17"/>
      <c r="U99" s="17"/>
      <c r="V99" s="17"/>
      <c r="W99" s="17"/>
      <c r="X99" s="17"/>
    </row>
    <row r="100" spans="1:24" s="24" customFormat="1" ht="15.75" thickBot="1">
      <c r="A100" s="35" t="s">
        <v>9</v>
      </c>
      <c r="B100" s="34"/>
      <c r="C100" s="34"/>
      <c r="D100" s="33"/>
      <c r="E100" s="32"/>
      <c r="F100" s="31" t="e">
        <f>SUM(F82:F99)</f>
        <v>#REF!</v>
      </c>
      <c r="G100" s="30" t="e">
        <f>+F100/F102</f>
        <v>#REF!</v>
      </c>
      <c r="H100" s="18"/>
      <c r="I100" s="17"/>
      <c r="J100" s="17"/>
      <c r="K100" s="17"/>
      <c r="L100" s="17"/>
      <c r="M100" s="17"/>
      <c r="N100" s="17"/>
      <c r="O100" s="17"/>
      <c r="P100" s="17"/>
      <c r="Q100" s="17"/>
      <c r="R100" s="17"/>
      <c r="S100" s="17"/>
      <c r="T100" s="17"/>
      <c r="U100" s="17"/>
      <c r="V100" s="17"/>
      <c r="W100" s="17"/>
      <c r="X100" s="17"/>
    </row>
    <row r="101" spans="1:24" s="24" customFormat="1" ht="15.75" thickBot="1">
      <c r="A101" s="29" t="s">
        <v>8</v>
      </c>
      <c r="B101" s="28"/>
      <c r="C101" s="28"/>
      <c r="D101" s="27"/>
      <c r="E101" s="26"/>
      <c r="F101" s="25" t="e">
        <f>F100+F81+F37</f>
        <v>#REF!</v>
      </c>
      <c r="G101" s="17"/>
      <c r="H101" s="17" t="e">
        <f>SUM(H5:H100)</f>
        <v>#REF!</v>
      </c>
      <c r="I101" s="17"/>
      <c r="J101" s="17"/>
      <c r="K101" s="17"/>
      <c r="L101" s="17"/>
      <c r="M101" s="17"/>
      <c r="N101" s="17"/>
      <c r="O101" s="17"/>
      <c r="P101" s="17"/>
      <c r="Q101" s="17"/>
      <c r="R101" s="17"/>
      <c r="S101" s="17"/>
      <c r="T101" s="17"/>
      <c r="U101" s="17"/>
      <c r="V101" s="17"/>
      <c r="W101" s="17"/>
      <c r="X101" s="17"/>
    </row>
    <row r="102" spans="1:24" s="17" customFormat="1" ht="18.75" thickBot="1">
      <c r="A102" s="23" t="s">
        <v>7</v>
      </c>
      <c r="B102" s="22"/>
      <c r="C102" s="22"/>
      <c r="D102" s="21"/>
      <c r="E102" s="20"/>
      <c r="F102" s="10" t="e">
        <f>+F101</f>
        <v>#REF!</v>
      </c>
      <c r="G102" s="19" t="e">
        <f>+F102/F102</f>
        <v>#REF!</v>
      </c>
      <c r="H102" s="18"/>
    </row>
    <row r="103" spans="1:24" ht="15.75" thickBot="1">
      <c r="A103" s="16"/>
      <c r="B103" s="14"/>
      <c r="C103" s="14"/>
      <c r="D103" s="15"/>
      <c r="E103" s="14"/>
      <c r="F103" s="13" t="e">
        <f>+#REF!+#REF!</f>
        <v>#REF!</v>
      </c>
    </row>
    <row r="104" spans="1:24" s="4" customFormat="1">
      <c r="D104" s="5"/>
      <c r="E104" s="8"/>
    </row>
    <row r="105" spans="1:24" s="4" customFormat="1" ht="30">
      <c r="C105" s="12"/>
      <c r="D105" s="5"/>
      <c r="E105" s="11" t="s">
        <v>6</v>
      </c>
      <c r="F105" s="9"/>
      <c r="H105" s="8"/>
    </row>
    <row r="106" spans="1:24" s="4" customFormat="1">
      <c r="D106" s="5"/>
      <c r="E106" s="7" t="s">
        <v>5</v>
      </c>
    </row>
    <row r="107" spans="1:24" s="4" customFormat="1">
      <c r="D107" s="5"/>
      <c r="E107" s="7" t="s">
        <v>4</v>
      </c>
      <c r="G107" s="4">
        <f>120*6</f>
        <v>720</v>
      </c>
    </row>
    <row r="108" spans="1:24" s="4" customFormat="1" ht="15.75" thickBot="1">
      <c r="D108" s="5"/>
    </row>
    <row r="109" spans="1:24" s="4" customFormat="1" ht="15.75" thickBot="1">
      <c r="D109" s="5"/>
      <c r="E109" s="6" t="s">
        <v>3</v>
      </c>
    </row>
    <row r="110" spans="1:24" s="4" customFormat="1">
      <c r="D110" s="5"/>
    </row>
    <row r="111" spans="1:24" s="4" customFormat="1">
      <c r="D111" s="5"/>
    </row>
    <row r="112" spans="1:24" s="4" customFormat="1">
      <c r="D112" s="5"/>
    </row>
    <row r="113" spans="4:7" s="4" customFormat="1">
      <c r="D113" s="5"/>
      <c r="F113" t="s">
        <v>2</v>
      </c>
      <c r="G113"/>
    </row>
    <row r="114" spans="4:7" s="4" customFormat="1">
      <c r="D114" s="5"/>
      <c r="F114" t="s">
        <v>1</v>
      </c>
      <c r="G114"/>
    </row>
    <row r="115" spans="4:7" s="4" customFormat="1">
      <c r="D115" s="5"/>
      <c r="F115" t="s">
        <v>0</v>
      </c>
      <c r="G115"/>
    </row>
    <row r="116" spans="4:7" s="4" customFormat="1">
      <c r="D116" s="5"/>
    </row>
    <row r="117" spans="4:7" s="4" customFormat="1">
      <c r="D117" s="5"/>
    </row>
    <row r="118" spans="4:7" s="4" customFormat="1">
      <c r="D118" s="5"/>
    </row>
    <row r="119" spans="4:7" s="4" customFormat="1">
      <c r="D119" s="5"/>
    </row>
    <row r="120" spans="4:7" s="4" customFormat="1">
      <c r="D120" s="5"/>
    </row>
    <row r="121" spans="4:7" s="4" customFormat="1">
      <c r="D121" s="5"/>
    </row>
    <row r="122" spans="4:7" s="4" customFormat="1">
      <c r="D122" s="5"/>
    </row>
    <row r="123" spans="4:7" s="4" customFormat="1">
      <c r="D123" s="5"/>
    </row>
    <row r="124" spans="4:7" s="4" customFormat="1">
      <c r="D124" s="5"/>
    </row>
    <row r="125" spans="4:7" s="4" customFormat="1">
      <c r="D125" s="5"/>
    </row>
    <row r="126" spans="4:7" s="4" customFormat="1">
      <c r="D126" s="5"/>
    </row>
    <row r="127" spans="4:7" s="4" customFormat="1">
      <c r="D127" s="5"/>
    </row>
    <row r="128" spans="4:7" s="4" customFormat="1">
      <c r="D128" s="5"/>
    </row>
    <row r="129" spans="4:4" s="4" customFormat="1">
      <c r="D129" s="5"/>
    </row>
    <row r="130" spans="4:4" s="4" customFormat="1">
      <c r="D130" s="5"/>
    </row>
    <row r="131" spans="4:4" s="4" customFormat="1">
      <c r="D131" s="5"/>
    </row>
    <row r="132" spans="4:4" s="4" customFormat="1">
      <c r="D132" s="5"/>
    </row>
    <row r="133" spans="4:4" s="4" customFormat="1">
      <c r="D133" s="5"/>
    </row>
    <row r="134" spans="4:4" s="4" customFormat="1">
      <c r="D134" s="5"/>
    </row>
    <row r="135" spans="4:4" s="4" customFormat="1">
      <c r="D135" s="5"/>
    </row>
    <row r="136" spans="4:4" s="1" customFormat="1">
      <c r="D136" s="3"/>
    </row>
    <row r="137" spans="4:4" s="1" customFormat="1">
      <c r="D137" s="3"/>
    </row>
    <row r="138" spans="4:4" s="1" customFormat="1">
      <c r="D138" s="3"/>
    </row>
    <row r="139" spans="4:4" s="1" customFormat="1">
      <c r="D139" s="3"/>
    </row>
    <row r="140" spans="4:4" s="1" customFormat="1">
      <c r="D140" s="3"/>
    </row>
    <row r="141" spans="4:4" s="1" customFormat="1">
      <c r="D141" s="3"/>
    </row>
    <row r="142" spans="4:4" s="1" customFormat="1">
      <c r="D142" s="3"/>
    </row>
    <row r="143" spans="4:4" s="1" customFormat="1">
      <c r="D143" s="3"/>
    </row>
    <row r="144" spans="4:4" s="1" customFormat="1">
      <c r="D144" s="3"/>
    </row>
    <row r="145" spans="4:4" s="1" customFormat="1">
      <c r="D145" s="3"/>
    </row>
    <row r="146" spans="4:4" s="1" customFormat="1">
      <c r="D146" s="3"/>
    </row>
    <row r="147" spans="4:4" s="1" customFormat="1">
      <c r="D147" s="3"/>
    </row>
    <row r="148" spans="4:4" s="1" customFormat="1">
      <c r="D148" s="3"/>
    </row>
    <row r="149" spans="4:4" s="1" customFormat="1">
      <c r="D149" s="3"/>
    </row>
    <row r="150" spans="4:4" s="1" customFormat="1">
      <c r="D150" s="3"/>
    </row>
    <row r="151" spans="4:4" s="1" customFormat="1">
      <c r="D151" s="3"/>
    </row>
    <row r="152" spans="4:4" s="1" customFormat="1">
      <c r="D152" s="3"/>
    </row>
    <row r="153" spans="4:4" s="1" customFormat="1">
      <c r="D153" s="3"/>
    </row>
    <row r="154" spans="4:4" s="1" customFormat="1">
      <c r="D154" s="3"/>
    </row>
    <row r="155" spans="4:4" s="1" customFormat="1">
      <c r="D155" s="3"/>
    </row>
    <row r="156" spans="4:4" s="1" customFormat="1">
      <c r="D156" s="3"/>
    </row>
    <row r="157" spans="4:4" s="1" customFormat="1">
      <c r="D157" s="3"/>
    </row>
    <row r="158" spans="4:4" s="1" customFormat="1">
      <c r="D158" s="3"/>
    </row>
    <row r="159" spans="4:4" s="1" customFormat="1">
      <c r="D159" s="3"/>
    </row>
    <row r="160" spans="4:4" s="1" customFormat="1">
      <c r="D160" s="3"/>
    </row>
    <row r="161" spans="4:4" s="1" customFormat="1">
      <c r="D161" s="3"/>
    </row>
    <row r="162" spans="4:4" s="1" customFormat="1">
      <c r="D162" s="3"/>
    </row>
    <row r="163" spans="4:4" s="1" customFormat="1">
      <c r="D163" s="3"/>
    </row>
    <row r="164" spans="4:4" s="1" customFormat="1">
      <c r="D164" s="3"/>
    </row>
  </sheetData>
  <mergeCells count="8">
    <mergeCell ref="A59:A80"/>
    <mergeCell ref="A82:A99"/>
    <mergeCell ref="A1:F1"/>
    <mergeCell ref="A2:F2"/>
    <mergeCell ref="A3:F3"/>
    <mergeCell ref="A38:A58"/>
    <mergeCell ref="A5:A7"/>
    <mergeCell ref="A8:A14"/>
  </mergeCells>
  <printOptions horizontalCentered="1"/>
  <pageMargins left="0" right="0" top="0" bottom="0" header="0.31496062992125984" footer="0.31496062992125984"/>
  <pageSetup scale="44"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tabColor rgb="FFFF0000"/>
    <pageSetUpPr fitToPage="1"/>
  </sheetPr>
  <dimension ref="A1:W116"/>
  <sheetViews>
    <sheetView zoomScale="87" zoomScaleNormal="87" workbookViewId="0">
      <pane xSplit="2" ySplit="3" topLeftCell="C4" activePane="bottomRight" state="frozen"/>
      <selection pane="topRight" activeCell="C1" sqref="C1"/>
      <selection pane="bottomLeft" activeCell="A4" sqref="A4"/>
      <selection pane="bottomRight" activeCell="I16" sqref="I16"/>
    </sheetView>
  </sheetViews>
  <sheetFormatPr baseColWidth="10" defaultRowHeight="15"/>
  <cols>
    <col min="1" max="1" width="43" customWidth="1"/>
    <col min="2" max="2" width="46.28515625" customWidth="1"/>
    <col min="3" max="3" width="29.140625" customWidth="1"/>
    <col min="4" max="4" width="14" style="2" customWidth="1"/>
    <col min="5" max="5" width="14.42578125" customWidth="1"/>
    <col min="6" max="6" width="19.42578125" customWidth="1"/>
    <col min="7" max="7" width="15" style="1" hidden="1" customWidth="1"/>
    <col min="8" max="8" width="85" style="1" hidden="1" customWidth="1"/>
    <col min="9" max="9" width="22.28515625" style="1" customWidth="1"/>
    <col min="10" max="10" width="21.7109375" style="1" customWidth="1"/>
    <col min="11" max="11" width="21.140625" style="1" customWidth="1"/>
    <col min="12" max="12" width="11.42578125" style="1" customWidth="1"/>
    <col min="13" max="23" width="11.42578125" style="1"/>
  </cols>
  <sheetData>
    <row r="1" spans="1:23" ht="53.25" customHeight="1">
      <c r="A1" s="277" t="s">
        <v>111</v>
      </c>
      <c r="B1" s="277"/>
      <c r="C1" s="277"/>
      <c r="D1" s="277"/>
      <c r="E1" s="277"/>
      <c r="F1" s="277"/>
      <c r="G1" s="277"/>
      <c r="H1" s="277"/>
      <c r="I1" s="277"/>
      <c r="J1" s="277"/>
      <c r="K1" s="277"/>
    </row>
    <row r="2" spans="1:23" ht="19.5" customHeight="1" thickBot="1">
      <c r="A2" s="282"/>
      <c r="B2" s="282"/>
      <c r="C2" s="282"/>
      <c r="D2" s="282"/>
      <c r="E2" s="282"/>
      <c r="F2" s="282"/>
      <c r="G2" s="141"/>
      <c r="H2" s="142"/>
      <c r="I2" s="141"/>
    </row>
    <row r="3" spans="1:23" ht="78.75" customHeight="1" thickBot="1">
      <c r="A3" s="128" t="s">
        <v>84</v>
      </c>
      <c r="B3" s="146" t="s">
        <v>83</v>
      </c>
      <c r="C3" s="128" t="s">
        <v>19</v>
      </c>
      <c r="D3" s="204" t="s">
        <v>82</v>
      </c>
      <c r="E3" s="217" t="s">
        <v>81</v>
      </c>
      <c r="F3" s="128" t="s">
        <v>80</v>
      </c>
      <c r="G3" s="170"/>
      <c r="H3" s="91" t="s">
        <v>79</v>
      </c>
      <c r="I3" s="143" t="s">
        <v>113</v>
      </c>
      <c r="J3" s="144" t="s">
        <v>114</v>
      </c>
      <c r="K3" s="145" t="s">
        <v>115</v>
      </c>
    </row>
    <row r="4" spans="1:23" ht="65.25" customHeight="1" thickBot="1">
      <c r="A4" s="281" t="s">
        <v>118</v>
      </c>
      <c r="B4" s="211" t="s">
        <v>117</v>
      </c>
      <c r="C4" s="128">
        <v>1</v>
      </c>
      <c r="D4" s="204"/>
      <c r="E4" s="216"/>
      <c r="F4" s="128"/>
      <c r="G4" s="198"/>
      <c r="H4" s="147"/>
      <c r="I4" s="148"/>
      <c r="J4" s="149"/>
      <c r="K4" s="150"/>
    </row>
    <row r="5" spans="1:23" s="4" customFormat="1" ht="21" customHeight="1">
      <c r="A5" s="275"/>
      <c r="B5" s="210" t="s">
        <v>140</v>
      </c>
      <c r="C5" s="214" t="s">
        <v>135</v>
      </c>
      <c r="D5" s="215"/>
      <c r="E5" s="212"/>
      <c r="F5" s="212"/>
      <c r="I5" s="4" t="s">
        <v>151</v>
      </c>
    </row>
    <row r="6" spans="1:23" s="4" customFormat="1">
      <c r="A6" s="275"/>
      <c r="B6" s="205" t="s">
        <v>141</v>
      </c>
      <c r="C6" s="200" t="s">
        <v>135</v>
      </c>
      <c r="D6" s="201"/>
      <c r="E6" s="199"/>
      <c r="F6" s="199"/>
    </row>
    <row r="7" spans="1:23" s="4" customFormat="1">
      <c r="A7" s="275"/>
      <c r="B7" s="205" t="s">
        <v>101</v>
      </c>
      <c r="C7" s="200" t="s">
        <v>135</v>
      </c>
      <c r="D7" s="201"/>
      <c r="E7" s="199"/>
      <c r="F7" s="199"/>
      <c r="I7" s="4" t="s">
        <v>152</v>
      </c>
    </row>
    <row r="8" spans="1:23" s="4" customFormat="1">
      <c r="A8" s="275"/>
      <c r="B8" s="205" t="s">
        <v>136</v>
      </c>
      <c r="C8" s="200" t="s">
        <v>135</v>
      </c>
      <c r="D8" s="201"/>
      <c r="E8" s="199"/>
      <c r="F8" s="199"/>
    </row>
    <row r="9" spans="1:23" s="4" customFormat="1">
      <c r="A9" s="275"/>
      <c r="B9" s="205" t="s">
        <v>142</v>
      </c>
      <c r="C9" s="200" t="s">
        <v>135</v>
      </c>
      <c r="D9" s="201"/>
      <c r="E9" s="199"/>
      <c r="F9" s="199"/>
      <c r="I9" s="4" t="s">
        <v>153</v>
      </c>
    </row>
    <row r="10" spans="1:23" s="4" customFormat="1">
      <c r="A10" s="275"/>
      <c r="B10" s="205" t="s">
        <v>107</v>
      </c>
      <c r="C10" s="200" t="s">
        <v>135</v>
      </c>
      <c r="D10" s="201"/>
      <c r="E10" s="199"/>
      <c r="F10" s="199"/>
      <c r="J10" s="4" t="s">
        <v>154</v>
      </c>
    </row>
    <row r="11" spans="1:23" s="4" customFormat="1">
      <c r="A11" s="275"/>
      <c r="B11" s="205" t="s">
        <v>12</v>
      </c>
      <c r="C11" s="200" t="s">
        <v>135</v>
      </c>
      <c r="D11" s="201"/>
      <c r="E11" s="199"/>
      <c r="F11" s="199"/>
    </row>
    <row r="12" spans="1:23" s="4" customFormat="1" ht="15.75" thickBot="1">
      <c r="A12" s="275"/>
      <c r="B12" s="206" t="s">
        <v>143</v>
      </c>
      <c r="C12" s="202" t="s">
        <v>135</v>
      </c>
      <c r="D12" s="203"/>
      <c r="E12" s="229"/>
      <c r="F12" s="229"/>
    </row>
    <row r="13" spans="1:23" s="4" customFormat="1" ht="15.75" thickBot="1">
      <c r="A13" s="279" t="s">
        <v>9</v>
      </c>
      <c r="B13" s="280"/>
      <c r="C13" s="278"/>
      <c r="D13" s="278"/>
      <c r="E13" s="208"/>
      <c r="F13" s="209"/>
    </row>
    <row r="14" spans="1:23" s="78" customFormat="1" ht="46.5" customHeight="1" thickBot="1">
      <c r="A14" s="283" t="s">
        <v>103</v>
      </c>
      <c r="B14" s="213" t="s">
        <v>133</v>
      </c>
      <c r="C14" s="207"/>
      <c r="D14" s="218">
        <v>20</v>
      </c>
      <c r="E14" s="167"/>
      <c r="F14" s="169"/>
      <c r="G14" s="8" t="e">
        <f>+#REF!*D14</f>
        <v>#REF!</v>
      </c>
      <c r="H14" s="89"/>
      <c r="I14" s="164"/>
      <c r="J14" s="17"/>
      <c r="K14" s="17"/>
      <c r="L14" s="17"/>
      <c r="M14" s="17"/>
      <c r="N14" s="17"/>
      <c r="O14" s="17"/>
      <c r="P14" s="17"/>
      <c r="Q14" s="17"/>
      <c r="R14" s="17"/>
      <c r="S14" s="17"/>
      <c r="T14" s="17"/>
      <c r="U14" s="17"/>
      <c r="V14" s="17"/>
      <c r="W14" s="17"/>
    </row>
    <row r="15" spans="1:23" s="4" customFormat="1" ht="23.25" customHeight="1">
      <c r="A15" s="284"/>
      <c r="B15" s="225" t="s">
        <v>144</v>
      </c>
      <c r="C15" s="224" t="s">
        <v>11</v>
      </c>
      <c r="D15" s="201"/>
      <c r="E15" s="199"/>
      <c r="F15" s="199"/>
    </row>
    <row r="16" spans="1:23" s="4" customFormat="1" ht="24.75" customHeight="1">
      <c r="A16" s="284"/>
      <c r="B16" s="226" t="s">
        <v>145</v>
      </c>
      <c r="C16" s="223" t="s">
        <v>146</v>
      </c>
      <c r="D16" s="201"/>
      <c r="E16" s="199"/>
      <c r="F16" s="199"/>
      <c r="I16" s="4" t="s">
        <v>156</v>
      </c>
    </row>
    <row r="17" spans="1:23" s="4" customFormat="1" ht="21" customHeight="1">
      <c r="A17" s="284"/>
      <c r="B17" s="224" t="s">
        <v>12</v>
      </c>
      <c r="C17" s="224" t="s">
        <v>11</v>
      </c>
      <c r="D17" s="201"/>
      <c r="E17" s="199"/>
      <c r="F17" s="199"/>
    </row>
    <row r="18" spans="1:23" s="4" customFormat="1" ht="16.5" customHeight="1">
      <c r="A18" s="284"/>
      <c r="B18" s="224" t="s">
        <v>147</v>
      </c>
      <c r="C18" s="224"/>
      <c r="D18" s="201"/>
      <c r="E18" s="199"/>
      <c r="F18" s="199"/>
    </row>
    <row r="19" spans="1:23" s="4" customFormat="1" ht="17.25" customHeight="1">
      <c r="A19" s="284"/>
      <c r="B19" s="224" t="s">
        <v>142</v>
      </c>
      <c r="C19" s="224"/>
      <c r="D19" s="201"/>
      <c r="E19" s="199"/>
      <c r="F19" s="199"/>
    </row>
    <row r="20" spans="1:23" s="4" customFormat="1">
      <c r="A20" s="284"/>
      <c r="B20" s="224" t="s">
        <v>136</v>
      </c>
      <c r="C20" s="224"/>
      <c r="D20" s="201"/>
      <c r="E20" s="199"/>
      <c r="F20" s="199"/>
    </row>
    <row r="21" spans="1:23" s="4" customFormat="1">
      <c r="A21" s="284"/>
      <c r="B21" s="224" t="s">
        <v>107</v>
      </c>
      <c r="C21" s="224"/>
      <c r="D21" s="201"/>
      <c r="E21" s="199"/>
      <c r="F21" s="199"/>
      <c r="J21" s="4" t="s">
        <v>155</v>
      </c>
    </row>
    <row r="22" spans="1:23" s="78" customFormat="1" ht="46.5" customHeight="1">
      <c r="A22" s="283"/>
      <c r="B22" s="129" t="s">
        <v>89</v>
      </c>
      <c r="C22" s="168" t="s">
        <v>90</v>
      </c>
      <c r="D22" s="173">
        <v>21</v>
      </c>
      <c r="E22" s="167"/>
      <c r="F22" s="169"/>
      <c r="G22" s="8"/>
      <c r="H22" s="89"/>
      <c r="I22" s="164"/>
      <c r="J22" s="17"/>
      <c r="K22" s="17"/>
      <c r="L22" s="17"/>
      <c r="M22" s="17"/>
      <c r="N22" s="17"/>
      <c r="O22" s="17"/>
      <c r="P22" s="17"/>
      <c r="Q22" s="17"/>
      <c r="R22" s="17"/>
      <c r="S22" s="17"/>
      <c r="T22" s="17"/>
      <c r="U22" s="17"/>
      <c r="V22" s="17"/>
      <c r="W22" s="17"/>
    </row>
    <row r="23" spans="1:23" s="78" customFormat="1" ht="21" customHeight="1">
      <c r="A23" s="283"/>
      <c r="B23" s="199" t="s">
        <v>134</v>
      </c>
      <c r="C23" s="219" t="s">
        <v>149</v>
      </c>
      <c r="D23" s="173"/>
      <c r="E23" s="167"/>
      <c r="F23" s="169"/>
      <c r="G23" s="8"/>
      <c r="H23" s="89"/>
      <c r="I23" s="164"/>
      <c r="J23" s="17"/>
      <c r="K23" s="17"/>
      <c r="L23" s="17"/>
      <c r="M23" s="17"/>
      <c r="N23" s="17"/>
      <c r="O23" s="17"/>
      <c r="P23" s="17"/>
      <c r="Q23" s="17"/>
      <c r="R23" s="17"/>
      <c r="S23" s="17"/>
      <c r="T23" s="17"/>
      <c r="U23" s="17"/>
      <c r="V23" s="17"/>
      <c r="W23" s="17"/>
    </row>
    <row r="24" spans="1:23" s="78" customFormat="1" ht="15.75" customHeight="1">
      <c r="A24" s="283"/>
      <c r="B24" s="199" t="s">
        <v>136</v>
      </c>
      <c r="C24" s="219"/>
      <c r="D24" s="173"/>
      <c r="E24" s="167"/>
      <c r="F24" s="169"/>
      <c r="G24" s="8"/>
      <c r="H24" s="89"/>
      <c r="I24" s="164"/>
      <c r="J24" s="17"/>
      <c r="K24" s="17"/>
      <c r="L24" s="17"/>
      <c r="M24" s="17"/>
      <c r="N24" s="17"/>
      <c r="O24" s="17"/>
      <c r="P24" s="17"/>
      <c r="Q24" s="17"/>
      <c r="R24" s="17"/>
      <c r="S24" s="17"/>
      <c r="T24" s="17"/>
      <c r="U24" s="17"/>
      <c r="V24" s="17"/>
      <c r="W24" s="17"/>
    </row>
    <row r="25" spans="1:23" s="78" customFormat="1" ht="18" customHeight="1">
      <c r="A25" s="283"/>
      <c r="B25" s="199" t="s">
        <v>138</v>
      </c>
      <c r="C25" s="219"/>
      <c r="D25" s="173"/>
      <c r="E25" s="167"/>
      <c r="F25" s="169"/>
      <c r="G25" s="8"/>
      <c r="H25" s="89"/>
      <c r="I25" s="164"/>
      <c r="J25" s="17"/>
      <c r="K25" s="17"/>
      <c r="L25" s="17"/>
      <c r="M25" s="17"/>
      <c r="N25" s="17"/>
      <c r="O25" s="17"/>
      <c r="P25" s="17"/>
      <c r="Q25" s="17"/>
      <c r="R25" s="17"/>
      <c r="S25" s="17"/>
      <c r="T25" s="17"/>
      <c r="U25" s="17"/>
      <c r="V25" s="17"/>
      <c r="W25" s="17"/>
    </row>
    <row r="26" spans="1:23" s="78" customFormat="1" ht="17.25" customHeight="1">
      <c r="A26" s="283"/>
      <c r="B26" s="199" t="s">
        <v>139</v>
      </c>
      <c r="C26" s="219"/>
      <c r="D26" s="173"/>
      <c r="E26" s="167"/>
      <c r="F26" s="169"/>
      <c r="G26" s="8"/>
      <c r="H26" s="89"/>
      <c r="I26" s="164"/>
      <c r="J26" s="17"/>
      <c r="K26" s="17"/>
      <c r="L26" s="17"/>
      <c r="M26" s="17"/>
      <c r="N26" s="17"/>
      <c r="O26" s="17"/>
      <c r="P26" s="17"/>
      <c r="Q26" s="17"/>
      <c r="R26" s="17"/>
      <c r="S26" s="17"/>
      <c r="T26" s="17"/>
      <c r="U26" s="17"/>
      <c r="V26" s="17"/>
      <c r="W26" s="17"/>
    </row>
    <row r="27" spans="1:23" s="78" customFormat="1" ht="16.5" customHeight="1">
      <c r="A27" s="283"/>
      <c r="B27" s="199" t="s">
        <v>12</v>
      </c>
      <c r="C27" s="219"/>
      <c r="D27" s="173"/>
      <c r="E27" s="167"/>
      <c r="F27" s="169"/>
      <c r="G27" s="8"/>
      <c r="H27" s="89"/>
      <c r="I27" s="164"/>
      <c r="J27" s="17"/>
      <c r="K27" s="17"/>
      <c r="L27" s="17"/>
      <c r="M27" s="17"/>
      <c r="N27" s="17"/>
      <c r="O27" s="17"/>
      <c r="P27" s="17"/>
      <c r="Q27" s="17"/>
      <c r="R27" s="17"/>
      <c r="S27" s="17"/>
      <c r="T27" s="17"/>
      <c r="U27" s="17"/>
      <c r="V27" s="17"/>
      <c r="W27" s="17"/>
    </row>
    <row r="28" spans="1:23" s="78" customFormat="1" ht="17.25" customHeight="1">
      <c r="A28" s="283"/>
      <c r="B28" s="199" t="s">
        <v>137</v>
      </c>
      <c r="C28" s="219" t="s">
        <v>11</v>
      </c>
      <c r="D28" s="173"/>
      <c r="E28" s="167"/>
      <c r="F28" s="169"/>
      <c r="G28" s="8"/>
      <c r="H28" s="89"/>
      <c r="I28" s="164"/>
      <c r="J28" s="17"/>
      <c r="K28" s="17"/>
      <c r="L28" s="17"/>
      <c r="M28" s="17"/>
      <c r="N28" s="17"/>
      <c r="O28" s="17"/>
      <c r="P28" s="17"/>
      <c r="Q28" s="17"/>
      <c r="R28" s="17"/>
      <c r="S28" s="17"/>
      <c r="T28" s="17"/>
      <c r="U28" s="17"/>
      <c r="V28" s="17"/>
      <c r="W28" s="17"/>
    </row>
    <row r="29" spans="1:23" s="78" customFormat="1" ht="48" customHeight="1">
      <c r="A29" s="285"/>
      <c r="B29" s="129" t="s">
        <v>91</v>
      </c>
      <c r="C29" s="130" t="s">
        <v>90</v>
      </c>
      <c r="D29" s="173">
        <v>20</v>
      </c>
      <c r="E29" s="94"/>
      <c r="F29" s="132"/>
      <c r="G29" s="8"/>
      <c r="H29" s="89"/>
      <c r="I29" s="18"/>
      <c r="J29" s="17"/>
      <c r="K29" s="17"/>
      <c r="L29" s="17"/>
      <c r="M29" s="17"/>
      <c r="N29" s="17"/>
      <c r="O29" s="17"/>
      <c r="P29" s="17"/>
      <c r="Q29" s="17"/>
      <c r="R29" s="17"/>
      <c r="S29" s="17"/>
      <c r="T29" s="17"/>
      <c r="U29" s="17"/>
      <c r="V29" s="17"/>
      <c r="W29" s="17"/>
    </row>
    <row r="30" spans="1:23" s="78" customFormat="1" ht="36" customHeight="1">
      <c r="A30" s="286"/>
      <c r="B30" s="172" t="s">
        <v>123</v>
      </c>
      <c r="C30" s="154" t="s">
        <v>124</v>
      </c>
      <c r="D30" s="174"/>
      <c r="E30" s="155"/>
      <c r="F30" s="156"/>
      <c r="G30" s="8"/>
      <c r="H30" s="89"/>
      <c r="I30" s="18"/>
      <c r="J30" s="17"/>
      <c r="K30" s="17"/>
      <c r="L30" s="17"/>
      <c r="M30" s="17"/>
      <c r="N30" s="17"/>
      <c r="O30" s="17"/>
      <c r="P30" s="17"/>
      <c r="Q30" s="17"/>
      <c r="R30" s="17"/>
      <c r="S30" s="17"/>
      <c r="T30" s="17"/>
      <c r="U30" s="17"/>
      <c r="V30" s="17"/>
      <c r="W30" s="17"/>
    </row>
    <row r="31" spans="1:23" s="78" customFormat="1" ht="48" customHeight="1" thickBot="1">
      <c r="A31" s="287"/>
      <c r="B31" s="221" t="s">
        <v>92</v>
      </c>
      <c r="C31" s="222" t="s">
        <v>148</v>
      </c>
      <c r="D31" s="227">
        <v>1</v>
      </c>
      <c r="E31" s="163" t="s">
        <v>112</v>
      </c>
      <c r="F31" s="133"/>
      <c r="G31" s="8" t="e">
        <f>+#REF!*D31</f>
        <v>#REF!</v>
      </c>
      <c r="H31" s="89"/>
      <c r="I31" s="18"/>
      <c r="J31" s="17"/>
      <c r="K31" s="17"/>
      <c r="L31" s="17"/>
      <c r="M31" s="17"/>
      <c r="N31" s="17"/>
      <c r="O31" s="17"/>
      <c r="P31" s="17"/>
      <c r="Q31" s="17"/>
      <c r="R31" s="17"/>
      <c r="S31" s="17"/>
      <c r="T31" s="17"/>
      <c r="U31" s="17"/>
      <c r="V31" s="17"/>
      <c r="W31" s="17"/>
    </row>
    <row r="32" spans="1:23" s="24" customFormat="1" ht="38.25" customHeight="1">
      <c r="A32" s="285" t="s">
        <v>128</v>
      </c>
      <c r="B32" s="134" t="s">
        <v>95</v>
      </c>
      <c r="C32" s="107" t="s">
        <v>11</v>
      </c>
      <c r="D32" s="48"/>
      <c r="E32" s="160"/>
      <c r="F32" s="122"/>
      <c r="G32" s="4"/>
      <c r="H32" s="80"/>
      <c r="I32" s="18"/>
      <c r="J32" s="17"/>
      <c r="K32" s="17"/>
      <c r="L32" s="17"/>
      <c r="M32" s="17"/>
      <c r="N32" s="17"/>
      <c r="O32" s="17"/>
      <c r="P32" s="17"/>
      <c r="Q32" s="17"/>
      <c r="R32" s="17"/>
      <c r="S32" s="17"/>
      <c r="T32" s="17"/>
      <c r="U32" s="17"/>
      <c r="V32" s="17"/>
      <c r="W32" s="17"/>
    </row>
    <row r="33" spans="1:23" s="24" customFormat="1" ht="38.25" customHeight="1">
      <c r="A33" s="285"/>
      <c r="B33" s="135" t="s">
        <v>150</v>
      </c>
      <c r="C33" s="106" t="s">
        <v>122</v>
      </c>
      <c r="D33" s="48"/>
      <c r="E33" s="160"/>
      <c r="F33" s="122"/>
      <c r="G33" s="4"/>
      <c r="H33" s="80"/>
      <c r="I33" s="18"/>
      <c r="J33" s="17"/>
      <c r="K33" s="17"/>
      <c r="L33" s="17"/>
      <c r="M33" s="17"/>
      <c r="N33" s="17"/>
      <c r="O33" s="17"/>
      <c r="P33" s="17"/>
      <c r="Q33" s="17"/>
      <c r="R33" s="17"/>
      <c r="S33" s="17"/>
      <c r="T33" s="17"/>
      <c r="U33" s="17"/>
      <c r="V33" s="17"/>
      <c r="W33" s="17"/>
    </row>
    <row r="34" spans="1:23" s="24" customFormat="1" ht="38.25" customHeight="1">
      <c r="A34" s="285"/>
      <c r="B34" s="134" t="s">
        <v>104</v>
      </c>
      <c r="C34" s="107" t="s">
        <v>11</v>
      </c>
      <c r="D34" s="48"/>
      <c r="E34" s="160"/>
      <c r="F34" s="122"/>
      <c r="G34" s="4"/>
      <c r="H34" s="80"/>
      <c r="I34" s="18"/>
      <c r="J34" s="17"/>
      <c r="K34" s="17"/>
      <c r="L34" s="17"/>
      <c r="M34" s="17"/>
      <c r="N34" s="17"/>
      <c r="O34" s="17"/>
      <c r="P34" s="17"/>
      <c r="Q34" s="17"/>
      <c r="R34" s="17"/>
      <c r="S34" s="17"/>
      <c r="T34" s="17"/>
      <c r="U34" s="17"/>
      <c r="V34" s="17"/>
      <c r="W34" s="17"/>
    </row>
    <row r="35" spans="1:23" s="24" customFormat="1" ht="38.25" customHeight="1">
      <c r="A35" s="285"/>
      <c r="B35" s="134" t="s">
        <v>96</v>
      </c>
      <c r="C35" s="107" t="s">
        <v>11</v>
      </c>
      <c r="D35" s="48"/>
      <c r="E35" s="160"/>
      <c r="F35" s="122"/>
      <c r="G35" s="4"/>
      <c r="H35" s="80"/>
      <c r="I35" s="18"/>
      <c r="J35" s="17"/>
      <c r="K35" s="17"/>
      <c r="L35" s="17"/>
      <c r="M35" s="17"/>
      <c r="N35" s="17"/>
      <c r="O35" s="17"/>
      <c r="P35" s="17"/>
      <c r="Q35" s="17"/>
      <c r="R35" s="17"/>
      <c r="S35" s="17"/>
      <c r="T35" s="17"/>
      <c r="U35" s="17"/>
      <c r="V35" s="17"/>
      <c r="W35" s="17"/>
    </row>
    <row r="36" spans="1:23" s="24" customFormat="1" ht="38.25" customHeight="1">
      <c r="A36" s="285"/>
      <c r="B36" s="134" t="s">
        <v>101</v>
      </c>
      <c r="C36" s="107" t="s">
        <v>11</v>
      </c>
      <c r="D36" s="48"/>
      <c r="E36" s="160"/>
      <c r="F36" s="122"/>
      <c r="G36" s="4"/>
      <c r="H36" s="80"/>
      <c r="I36" s="18"/>
      <c r="J36" s="17"/>
      <c r="K36" s="17"/>
      <c r="L36" s="17"/>
      <c r="M36" s="17"/>
      <c r="N36" s="17"/>
      <c r="O36" s="17"/>
      <c r="P36" s="17"/>
      <c r="Q36" s="17"/>
      <c r="R36" s="17"/>
      <c r="S36" s="17"/>
      <c r="T36" s="17"/>
      <c r="U36" s="17"/>
      <c r="V36" s="17"/>
      <c r="W36" s="17"/>
    </row>
    <row r="37" spans="1:23" s="24" customFormat="1" ht="38.25" customHeight="1">
      <c r="A37" s="285"/>
      <c r="B37" s="134" t="s">
        <v>110</v>
      </c>
      <c r="C37" s="107" t="s">
        <v>11</v>
      </c>
      <c r="D37" s="48"/>
      <c r="E37" s="160"/>
      <c r="F37" s="122"/>
      <c r="G37" s="4"/>
      <c r="H37" s="80"/>
      <c r="I37" s="166"/>
      <c r="J37" s="17"/>
      <c r="K37" s="17"/>
      <c r="L37" s="17"/>
      <c r="M37" s="17"/>
      <c r="N37" s="17"/>
      <c r="O37" s="17"/>
      <c r="P37" s="17"/>
      <c r="Q37" s="17"/>
      <c r="R37" s="17"/>
      <c r="S37" s="17"/>
      <c r="T37" s="17"/>
      <c r="U37" s="17"/>
      <c r="V37" s="17"/>
      <c r="W37" s="17"/>
    </row>
    <row r="38" spans="1:23" s="24" customFormat="1" ht="39" customHeight="1">
      <c r="A38" s="285"/>
      <c r="B38" s="228" t="s">
        <v>98</v>
      </c>
      <c r="C38" s="108"/>
      <c r="D38" s="82"/>
      <c r="E38" s="160"/>
      <c r="F38" s="122"/>
      <c r="G38" s="4"/>
      <c r="H38" s="17"/>
      <c r="I38" s="166"/>
      <c r="J38" s="17"/>
      <c r="K38" s="17"/>
      <c r="L38" s="17"/>
      <c r="M38" s="17"/>
      <c r="N38" s="17"/>
      <c r="O38" s="17"/>
      <c r="P38" s="17"/>
      <c r="Q38" s="17"/>
      <c r="R38" s="17"/>
      <c r="S38" s="17"/>
      <c r="T38" s="17"/>
      <c r="U38" s="17"/>
      <c r="V38" s="17"/>
      <c r="W38" s="17"/>
    </row>
    <row r="39" spans="1:23" s="24" customFormat="1" ht="44.25" customHeight="1" thickBot="1">
      <c r="A39" s="286"/>
      <c r="B39" s="137" t="s">
        <v>99</v>
      </c>
      <c r="C39" s="123"/>
      <c r="D39" s="124"/>
      <c r="E39" s="161"/>
      <c r="F39" s="125"/>
      <c r="G39" s="4"/>
      <c r="H39" s="17"/>
      <c r="I39" s="166"/>
      <c r="J39" s="17"/>
      <c r="K39" s="17"/>
      <c r="L39" s="17"/>
      <c r="M39" s="17"/>
      <c r="N39" s="17"/>
      <c r="O39" s="17"/>
      <c r="P39" s="17"/>
      <c r="Q39" s="17"/>
      <c r="R39" s="17"/>
      <c r="S39" s="17"/>
      <c r="T39" s="17"/>
      <c r="U39" s="17"/>
      <c r="V39" s="17"/>
      <c r="W39" s="17"/>
    </row>
    <row r="40" spans="1:23" s="24" customFormat="1" ht="66.75" customHeight="1">
      <c r="A40" s="286"/>
      <c r="B40" s="230" t="s">
        <v>105</v>
      </c>
      <c r="C40" s="123" t="s">
        <v>116</v>
      </c>
      <c r="D40" s="124"/>
      <c r="E40" s="161"/>
      <c r="F40" s="125"/>
      <c r="G40" s="4"/>
      <c r="H40" s="17"/>
      <c r="I40" s="166"/>
      <c r="J40" s="17"/>
      <c r="K40" s="17"/>
      <c r="L40" s="17"/>
      <c r="M40" s="17"/>
      <c r="N40" s="17"/>
      <c r="O40" s="17"/>
      <c r="P40" s="17"/>
      <c r="Q40" s="17"/>
      <c r="R40" s="17"/>
      <c r="S40" s="17"/>
      <c r="T40" s="17"/>
      <c r="U40" s="17"/>
      <c r="V40" s="17"/>
      <c r="W40" s="17"/>
    </row>
    <row r="41" spans="1:23" s="78" customFormat="1" ht="33" customHeight="1">
      <c r="A41" s="286"/>
      <c r="B41" s="136" t="s">
        <v>120</v>
      </c>
      <c r="C41" s="152" t="s">
        <v>11</v>
      </c>
      <c r="D41" s="82"/>
      <c r="E41" s="160"/>
      <c r="F41" s="153"/>
      <c r="G41" s="4"/>
      <c r="H41" s="165" t="s">
        <v>60</v>
      </c>
      <c r="I41" s="166"/>
      <c r="J41" s="17"/>
      <c r="K41" s="17"/>
      <c r="L41" s="17"/>
      <c r="M41" s="17"/>
      <c r="N41" s="17"/>
      <c r="O41" s="17"/>
      <c r="P41" s="17"/>
      <c r="Q41" s="17"/>
      <c r="R41" s="17"/>
      <c r="S41" s="17"/>
      <c r="T41" s="17"/>
      <c r="U41" s="17"/>
      <c r="V41" s="17"/>
      <c r="W41" s="17"/>
    </row>
    <row r="42" spans="1:23" s="78" customFormat="1" ht="33" customHeight="1">
      <c r="A42" s="286"/>
      <c r="B42" s="220"/>
      <c r="C42" s="157"/>
      <c r="D42" s="124"/>
      <c r="E42" s="161"/>
      <c r="F42" s="153"/>
      <c r="G42" s="4"/>
      <c r="H42" s="80"/>
      <c r="I42" s="166"/>
      <c r="J42" s="17"/>
      <c r="K42" s="17"/>
      <c r="L42" s="17"/>
      <c r="M42" s="17"/>
      <c r="N42" s="17"/>
      <c r="O42" s="17"/>
      <c r="P42" s="17"/>
      <c r="Q42" s="17"/>
      <c r="R42" s="17"/>
      <c r="S42" s="17"/>
      <c r="T42" s="17"/>
      <c r="U42" s="17"/>
      <c r="V42" s="17"/>
      <c r="W42" s="17"/>
    </row>
    <row r="43" spans="1:23" s="78" customFormat="1" ht="33" customHeight="1">
      <c r="A43" s="286"/>
      <c r="B43" s="137" t="s">
        <v>126</v>
      </c>
      <c r="C43" s="157" t="s">
        <v>125</v>
      </c>
      <c r="D43" s="159">
        <v>20</v>
      </c>
      <c r="E43" s="158"/>
      <c r="F43" s="153"/>
      <c r="G43" s="4"/>
      <c r="H43" s="80"/>
      <c r="I43" s="166"/>
      <c r="J43" s="17"/>
      <c r="K43" s="17"/>
      <c r="L43" s="17"/>
      <c r="M43" s="17"/>
      <c r="N43" s="17"/>
      <c r="O43" s="17"/>
      <c r="P43" s="17"/>
      <c r="Q43" s="17"/>
      <c r="R43" s="17"/>
      <c r="S43" s="17"/>
      <c r="T43" s="17"/>
      <c r="U43" s="17"/>
      <c r="V43" s="17"/>
      <c r="W43" s="17"/>
    </row>
    <row r="44" spans="1:23" s="78" customFormat="1" ht="33" customHeight="1">
      <c r="A44" s="286"/>
      <c r="B44" s="137" t="s">
        <v>129</v>
      </c>
      <c r="C44" s="157"/>
      <c r="D44" s="159"/>
      <c r="E44" s="161"/>
      <c r="F44" s="153"/>
      <c r="G44" s="4"/>
      <c r="H44" s="80"/>
      <c r="I44" s="166"/>
      <c r="J44" s="17"/>
      <c r="K44" s="17"/>
      <c r="L44" s="17"/>
      <c r="M44" s="17"/>
      <c r="N44" s="17"/>
      <c r="O44" s="17"/>
      <c r="P44" s="17"/>
      <c r="Q44" s="17"/>
      <c r="R44" s="17"/>
      <c r="S44" s="17"/>
      <c r="T44" s="17"/>
      <c r="U44" s="17"/>
      <c r="V44" s="17"/>
      <c r="W44" s="17"/>
    </row>
    <row r="45" spans="1:23" s="24" customFormat="1" ht="38.25" customHeight="1" thickBot="1">
      <c r="A45" s="287"/>
      <c r="B45" s="131" t="s">
        <v>127</v>
      </c>
      <c r="C45" s="157" t="s">
        <v>125</v>
      </c>
      <c r="D45" s="171"/>
      <c r="E45" s="47"/>
      <c r="F45" s="81"/>
      <c r="G45" s="4"/>
      <c r="H45" s="17"/>
      <c r="I45" s="166"/>
      <c r="J45" s="17"/>
      <c r="K45" s="17"/>
      <c r="L45" s="17"/>
      <c r="M45" s="17"/>
      <c r="N45" s="17"/>
      <c r="O45" s="17"/>
      <c r="P45" s="17"/>
      <c r="Q45" s="17"/>
      <c r="R45" s="17"/>
      <c r="S45" s="17"/>
      <c r="T45" s="17"/>
      <c r="U45" s="17"/>
      <c r="V45" s="17"/>
      <c r="W45" s="17"/>
    </row>
    <row r="46" spans="1:23" s="24" customFormat="1" ht="39" customHeight="1">
      <c r="A46" s="274" t="s">
        <v>108</v>
      </c>
      <c r="B46" s="151" t="s">
        <v>106</v>
      </c>
      <c r="C46" s="140"/>
      <c r="D46" s="82"/>
      <c r="E46" s="47"/>
      <c r="F46" s="81"/>
      <c r="G46" s="5">
        <f>69+15+3.8+3.54+3.34+1</f>
        <v>95.68</v>
      </c>
      <c r="H46" s="3">
        <f>+F66*0.04</f>
        <v>0</v>
      </c>
      <c r="I46" s="166"/>
      <c r="J46" s="17"/>
      <c r="K46" s="17"/>
      <c r="L46" s="17"/>
      <c r="M46" s="17"/>
      <c r="N46" s="17"/>
      <c r="O46" s="17"/>
      <c r="P46" s="17"/>
      <c r="Q46" s="17"/>
      <c r="R46" s="17"/>
      <c r="S46" s="17"/>
      <c r="T46" s="17"/>
      <c r="U46" s="17"/>
      <c r="V46" s="17"/>
      <c r="W46" s="17"/>
    </row>
    <row r="47" spans="1:23" s="24" customFormat="1" ht="38.25" customHeight="1">
      <c r="A47" s="275"/>
      <c r="B47" s="139" t="s">
        <v>107</v>
      </c>
      <c r="C47" s="108"/>
      <c r="D47" s="82"/>
      <c r="E47" s="47"/>
      <c r="F47" s="81"/>
      <c r="G47" s="5"/>
      <c r="H47" s="3"/>
      <c r="I47" s="166"/>
      <c r="J47" s="17"/>
      <c r="K47" s="17"/>
      <c r="L47" s="17"/>
      <c r="M47" s="17"/>
      <c r="N47" s="17"/>
      <c r="O47" s="17"/>
      <c r="P47" s="17"/>
      <c r="Q47" s="17"/>
      <c r="R47" s="17"/>
      <c r="S47" s="17"/>
      <c r="T47" s="17"/>
      <c r="U47" s="17"/>
      <c r="V47" s="17"/>
      <c r="W47" s="17"/>
    </row>
    <row r="48" spans="1:23" s="24" customFormat="1" ht="45" customHeight="1">
      <c r="A48" s="275"/>
      <c r="B48" s="139" t="s">
        <v>12</v>
      </c>
      <c r="C48" s="108"/>
      <c r="D48" s="82"/>
      <c r="E48" s="47"/>
      <c r="F48" s="81"/>
      <c r="G48" s="5"/>
      <c r="H48" s="3"/>
      <c r="I48" s="166"/>
      <c r="J48" s="17"/>
      <c r="K48" s="17"/>
      <c r="L48" s="17"/>
      <c r="M48" s="17"/>
      <c r="N48" s="17"/>
      <c r="O48" s="17"/>
      <c r="P48" s="17"/>
      <c r="Q48" s="17"/>
      <c r="R48" s="17"/>
      <c r="S48" s="17"/>
      <c r="T48" s="17"/>
      <c r="U48" s="17"/>
      <c r="V48" s="17"/>
      <c r="W48" s="17"/>
    </row>
    <row r="49" spans="1:23" s="24" customFormat="1" ht="45" customHeight="1">
      <c r="A49" s="275"/>
      <c r="B49" s="139" t="s">
        <v>102</v>
      </c>
      <c r="C49" s="108"/>
      <c r="D49" s="82"/>
      <c r="E49" s="47"/>
      <c r="F49" s="81"/>
      <c r="G49" s="5"/>
      <c r="H49" s="3"/>
      <c r="I49" s="166"/>
      <c r="J49" s="17"/>
      <c r="K49" s="17"/>
      <c r="L49" s="17"/>
      <c r="M49" s="17"/>
      <c r="N49" s="17"/>
      <c r="O49" s="17"/>
      <c r="P49" s="17"/>
      <c r="Q49" s="17"/>
      <c r="R49" s="17"/>
      <c r="S49" s="17"/>
      <c r="T49" s="17"/>
      <c r="U49" s="17"/>
      <c r="V49" s="17"/>
      <c r="W49" s="17"/>
    </row>
    <row r="50" spans="1:23" s="24" customFormat="1" ht="41.25" customHeight="1">
      <c r="A50" s="275"/>
      <c r="B50" s="197" t="s">
        <v>54</v>
      </c>
      <c r="C50" s="108" t="s">
        <v>30</v>
      </c>
      <c r="D50" s="82">
        <v>1</v>
      </c>
      <c r="E50" s="47">
        <v>8898.93</v>
      </c>
      <c r="F50" s="81"/>
      <c r="G50" s="9" t="e">
        <f>+#REF!/F66</f>
        <v>#REF!</v>
      </c>
      <c r="H50" s="17"/>
      <c r="I50" s="166"/>
      <c r="J50" s="17"/>
      <c r="K50" s="17"/>
      <c r="L50" s="17"/>
      <c r="M50" s="17"/>
      <c r="N50" s="17"/>
      <c r="O50" s="17"/>
      <c r="P50" s="17"/>
      <c r="Q50" s="17"/>
      <c r="R50" s="17"/>
      <c r="S50" s="17"/>
      <c r="T50" s="17"/>
      <c r="U50" s="17"/>
      <c r="V50" s="17"/>
      <c r="W50" s="17"/>
    </row>
    <row r="51" spans="1:23" s="24" customFormat="1" ht="33" customHeight="1">
      <c r="A51" s="275"/>
      <c r="B51" s="197" t="s">
        <v>77</v>
      </c>
      <c r="C51" s="108" t="s">
        <v>19</v>
      </c>
      <c r="D51" s="82">
        <v>3</v>
      </c>
      <c r="E51" s="47">
        <v>63995.472000000002</v>
      </c>
      <c r="F51" s="81"/>
      <c r="G51" s="4"/>
      <c r="H51" s="17"/>
      <c r="I51" s="166"/>
      <c r="J51" s="17"/>
      <c r="K51" s="17"/>
      <c r="L51" s="17"/>
      <c r="M51" s="17"/>
      <c r="N51" s="17"/>
      <c r="O51" s="17"/>
      <c r="P51" s="17"/>
      <c r="Q51" s="17"/>
      <c r="R51" s="17"/>
      <c r="S51" s="17"/>
      <c r="T51" s="17"/>
      <c r="U51" s="17"/>
      <c r="V51" s="17"/>
      <c r="W51" s="17"/>
    </row>
    <row r="52" spans="1:23" s="24" customFormat="1" ht="29.25" customHeight="1">
      <c r="A52" s="275"/>
      <c r="B52" s="197" t="s">
        <v>76</v>
      </c>
      <c r="C52" s="108" t="s">
        <v>19</v>
      </c>
      <c r="D52" s="82">
        <v>3</v>
      </c>
      <c r="E52" s="47">
        <v>4955.7520000000004</v>
      </c>
      <c r="F52" s="81"/>
      <c r="G52" s="4"/>
      <c r="H52" s="17"/>
      <c r="I52" s="166"/>
      <c r="J52" s="17"/>
      <c r="K52" s="17"/>
      <c r="L52" s="17"/>
      <c r="M52" s="17"/>
      <c r="N52" s="17"/>
      <c r="O52" s="17"/>
      <c r="P52" s="17"/>
      <c r="Q52" s="17"/>
      <c r="R52" s="17"/>
      <c r="S52" s="17"/>
      <c r="T52" s="17"/>
      <c r="U52" s="17"/>
      <c r="V52" s="17"/>
      <c r="W52" s="17"/>
    </row>
    <row r="53" spans="1:23" s="24" customFormat="1" ht="29.25" customHeight="1">
      <c r="A53" s="275"/>
      <c r="B53" s="197" t="s">
        <v>121</v>
      </c>
      <c r="C53" s="108"/>
      <c r="D53" s="82"/>
      <c r="E53" s="47"/>
      <c r="F53" s="81"/>
      <c r="G53" s="4"/>
      <c r="H53" s="17"/>
      <c r="I53" s="166"/>
      <c r="J53" s="17"/>
      <c r="K53" s="17"/>
      <c r="L53" s="17"/>
      <c r="M53" s="17"/>
      <c r="N53" s="17"/>
      <c r="O53" s="17"/>
      <c r="P53" s="17"/>
      <c r="Q53" s="17"/>
      <c r="R53" s="17"/>
      <c r="S53" s="17"/>
      <c r="T53" s="17"/>
      <c r="U53" s="17"/>
      <c r="V53" s="17"/>
      <c r="W53" s="17"/>
    </row>
    <row r="54" spans="1:23" s="24" customFormat="1" ht="29.25" customHeight="1">
      <c r="A54" s="275"/>
      <c r="B54" s="138"/>
      <c r="C54" s="108"/>
      <c r="D54" s="82"/>
      <c r="E54" s="47"/>
      <c r="F54" s="81"/>
      <c r="G54" s="4"/>
      <c r="H54" s="17"/>
      <c r="I54" s="166"/>
      <c r="J54" s="17"/>
      <c r="K54" s="17"/>
      <c r="L54" s="17"/>
      <c r="M54" s="17"/>
      <c r="N54" s="17"/>
      <c r="O54" s="17"/>
      <c r="P54" s="17"/>
      <c r="Q54" s="17"/>
      <c r="R54" s="17"/>
      <c r="S54" s="17"/>
      <c r="T54" s="17"/>
      <c r="U54" s="17"/>
      <c r="V54" s="17"/>
      <c r="W54" s="17"/>
    </row>
    <row r="55" spans="1:23" s="24" customFormat="1" ht="39" customHeight="1" thickBot="1">
      <c r="A55" s="276"/>
      <c r="B55" s="138" t="s">
        <v>29</v>
      </c>
      <c r="C55" s="108" t="s">
        <v>19</v>
      </c>
      <c r="D55" s="82">
        <v>1</v>
      </c>
      <c r="E55" s="47">
        <v>47496.2</v>
      </c>
      <c r="F55" s="81"/>
      <c r="G55" s="4"/>
      <c r="H55" s="17"/>
      <c r="I55" s="166"/>
      <c r="J55" s="17"/>
      <c r="K55" s="17"/>
      <c r="L55" s="17"/>
      <c r="M55" s="17"/>
      <c r="N55" s="17"/>
      <c r="O55" s="17"/>
      <c r="P55" s="17"/>
      <c r="Q55" s="17"/>
      <c r="R55" s="17"/>
      <c r="S55" s="17"/>
      <c r="T55" s="17"/>
      <c r="U55" s="17"/>
      <c r="V55" s="17"/>
      <c r="W55" s="17"/>
    </row>
    <row r="56" spans="1:23" s="24" customFormat="1" ht="38.25" customHeight="1">
      <c r="A56" s="274" t="s">
        <v>119</v>
      </c>
      <c r="B56" s="139"/>
      <c r="C56" s="108"/>
      <c r="D56" s="82"/>
      <c r="E56" s="47"/>
      <c r="F56" s="81"/>
      <c r="G56" s="5"/>
      <c r="H56" s="3"/>
      <c r="I56" s="166"/>
      <c r="J56" s="17"/>
      <c r="K56" s="17"/>
      <c r="L56" s="17"/>
      <c r="M56" s="17"/>
      <c r="N56" s="17"/>
      <c r="O56" s="17"/>
      <c r="P56" s="17"/>
      <c r="Q56" s="17"/>
      <c r="R56" s="17"/>
      <c r="S56" s="17"/>
      <c r="T56" s="17"/>
      <c r="U56" s="17"/>
      <c r="V56" s="17"/>
      <c r="W56" s="17"/>
    </row>
    <row r="57" spans="1:23" s="24" customFormat="1" ht="45" customHeight="1">
      <c r="A57" s="275"/>
      <c r="B57" s="139" t="s">
        <v>12</v>
      </c>
      <c r="C57" s="108"/>
      <c r="D57" s="82"/>
      <c r="E57" s="47"/>
      <c r="F57" s="81"/>
      <c r="G57" s="5"/>
      <c r="H57" s="3"/>
      <c r="I57" s="166"/>
      <c r="J57" s="17"/>
      <c r="K57" s="17"/>
      <c r="L57" s="17"/>
      <c r="M57" s="17"/>
      <c r="N57" s="17"/>
      <c r="O57" s="17"/>
      <c r="P57" s="17"/>
      <c r="Q57" s="17"/>
      <c r="R57" s="17"/>
      <c r="S57" s="17"/>
      <c r="T57" s="17"/>
      <c r="U57" s="17"/>
      <c r="V57" s="17"/>
      <c r="W57" s="17"/>
    </row>
    <row r="58" spans="1:23" s="24" customFormat="1" ht="41.25" customHeight="1">
      <c r="A58" s="275"/>
      <c r="B58" s="138" t="s">
        <v>54</v>
      </c>
      <c r="C58" s="108" t="s">
        <v>30</v>
      </c>
      <c r="D58" s="82">
        <v>1</v>
      </c>
      <c r="E58" s="47">
        <v>8898.93</v>
      </c>
      <c r="F58" s="81"/>
      <c r="G58" s="9" t="e">
        <f>+#REF!/F72</f>
        <v>#REF!</v>
      </c>
      <c r="H58" s="17"/>
      <c r="I58" s="18"/>
      <c r="J58" s="17"/>
      <c r="K58" s="17"/>
      <c r="L58" s="17"/>
      <c r="M58" s="17"/>
      <c r="N58" s="17"/>
      <c r="O58" s="17"/>
      <c r="P58" s="17"/>
      <c r="Q58" s="17"/>
      <c r="R58" s="17"/>
      <c r="S58" s="17"/>
      <c r="T58" s="17"/>
      <c r="U58" s="17"/>
      <c r="V58" s="17"/>
      <c r="W58" s="17"/>
    </row>
    <row r="59" spans="1:23" s="24" customFormat="1" ht="33" customHeight="1">
      <c r="A59" s="275"/>
      <c r="B59" s="138" t="s">
        <v>130</v>
      </c>
      <c r="C59" s="108" t="s">
        <v>19</v>
      </c>
      <c r="D59" s="82">
        <v>3</v>
      </c>
      <c r="E59" s="47">
        <v>63995.472000000002</v>
      </c>
      <c r="F59" s="81"/>
      <c r="G59" s="4"/>
      <c r="H59" s="17"/>
      <c r="I59" s="18"/>
      <c r="J59" s="17"/>
      <c r="K59" s="17"/>
      <c r="L59" s="17"/>
      <c r="M59" s="17"/>
      <c r="N59" s="17"/>
      <c r="O59" s="17"/>
      <c r="P59" s="17"/>
      <c r="Q59" s="17"/>
      <c r="R59" s="17"/>
      <c r="S59" s="17"/>
      <c r="T59" s="17"/>
      <c r="U59" s="17"/>
      <c r="V59" s="17"/>
      <c r="W59" s="17"/>
    </row>
    <row r="60" spans="1:23" s="24" customFormat="1" ht="29.25" customHeight="1">
      <c r="A60" s="275"/>
      <c r="B60" s="138" t="s">
        <v>76</v>
      </c>
      <c r="C60" s="108" t="s">
        <v>19</v>
      </c>
      <c r="D60" s="82">
        <v>3</v>
      </c>
      <c r="E60" s="47">
        <v>4955.7520000000004</v>
      </c>
      <c r="F60" s="81"/>
      <c r="G60" s="4"/>
      <c r="H60" s="17"/>
      <c r="I60" s="18"/>
      <c r="J60" s="17"/>
      <c r="K60" s="17"/>
      <c r="L60" s="17"/>
      <c r="M60" s="17"/>
      <c r="N60" s="17"/>
      <c r="O60" s="17"/>
      <c r="P60" s="17"/>
      <c r="Q60" s="17"/>
      <c r="R60" s="17"/>
      <c r="S60" s="17"/>
      <c r="T60" s="17"/>
      <c r="U60" s="17"/>
      <c r="V60" s="17"/>
      <c r="W60" s="17"/>
    </row>
    <row r="61" spans="1:23" s="24" customFormat="1" ht="39" customHeight="1">
      <c r="A61" s="275"/>
      <c r="B61" s="138" t="s">
        <v>29</v>
      </c>
      <c r="C61" s="108" t="s">
        <v>19</v>
      </c>
      <c r="D61" s="82">
        <v>1</v>
      </c>
      <c r="E61" s="47">
        <v>47496.2</v>
      </c>
      <c r="F61" s="81"/>
      <c r="G61" s="4"/>
      <c r="H61" s="17"/>
      <c r="I61" s="18"/>
      <c r="J61" s="17"/>
      <c r="K61" s="17"/>
      <c r="L61" s="17"/>
      <c r="M61" s="17"/>
      <c r="N61" s="17"/>
      <c r="O61" s="17"/>
      <c r="P61" s="17"/>
      <c r="Q61" s="17"/>
      <c r="R61" s="17"/>
      <c r="S61" s="17"/>
      <c r="T61" s="17"/>
      <c r="U61" s="17"/>
      <c r="V61" s="17"/>
      <c r="W61" s="17"/>
    </row>
    <row r="62" spans="1:23" s="24" customFormat="1" ht="39" customHeight="1">
      <c r="A62" s="275"/>
      <c r="B62" s="138" t="s">
        <v>109</v>
      </c>
      <c r="C62" s="108"/>
      <c r="D62" s="82"/>
      <c r="E62" s="47"/>
      <c r="F62" s="81"/>
      <c r="G62" s="4"/>
      <c r="H62" s="17"/>
      <c r="I62" s="18"/>
      <c r="J62" s="17"/>
      <c r="K62" s="17"/>
      <c r="L62" s="17"/>
      <c r="M62" s="17"/>
      <c r="N62" s="17"/>
      <c r="O62" s="17"/>
      <c r="P62" s="17"/>
      <c r="Q62" s="17"/>
      <c r="R62" s="17"/>
      <c r="S62" s="17"/>
      <c r="T62" s="17"/>
      <c r="U62" s="17"/>
      <c r="V62" s="17"/>
      <c r="W62" s="17"/>
    </row>
    <row r="63" spans="1:23" s="24" customFormat="1" ht="39" customHeight="1">
      <c r="A63" s="275"/>
      <c r="B63" s="139" t="s">
        <v>132</v>
      </c>
      <c r="C63" s="108"/>
      <c r="D63" s="82"/>
      <c r="E63" s="47"/>
      <c r="F63" s="81"/>
      <c r="G63" s="4"/>
      <c r="H63" s="17"/>
      <c r="I63" s="18"/>
      <c r="J63" s="17"/>
      <c r="K63" s="17"/>
      <c r="L63" s="17"/>
      <c r="M63" s="17"/>
      <c r="N63" s="17"/>
      <c r="O63" s="17"/>
      <c r="P63" s="17"/>
      <c r="Q63" s="17"/>
      <c r="R63" s="17"/>
      <c r="S63" s="17"/>
      <c r="T63" s="17"/>
      <c r="U63" s="17"/>
      <c r="V63" s="17"/>
      <c r="W63" s="17"/>
    </row>
    <row r="64" spans="1:23" s="24" customFormat="1" ht="39" customHeight="1">
      <c r="A64" s="275"/>
      <c r="B64" s="138" t="s">
        <v>131</v>
      </c>
      <c r="C64" s="162"/>
      <c r="D64" s="82"/>
      <c r="E64" s="47"/>
      <c r="F64" s="81"/>
      <c r="G64" s="4"/>
      <c r="H64" s="17"/>
      <c r="I64" s="18"/>
      <c r="J64" s="17"/>
      <c r="K64" s="17"/>
      <c r="L64" s="17"/>
      <c r="M64" s="17"/>
      <c r="N64" s="17"/>
      <c r="O64" s="17"/>
      <c r="P64" s="17"/>
      <c r="Q64" s="17"/>
      <c r="R64" s="17"/>
      <c r="S64" s="17"/>
      <c r="T64" s="17"/>
      <c r="U64" s="17"/>
      <c r="V64" s="17"/>
      <c r="W64" s="17"/>
    </row>
    <row r="65" spans="1:23" s="78" customFormat="1" ht="24">
      <c r="A65" s="275"/>
      <c r="B65" s="176" t="s">
        <v>15</v>
      </c>
      <c r="C65" s="177" t="s">
        <v>11</v>
      </c>
      <c r="D65" s="178">
        <f>42+426</f>
        <v>468</v>
      </c>
      <c r="E65" s="179">
        <f>+'[1]HORAS PERSONAL'!I15</f>
        <v>7355.9388962962948</v>
      </c>
      <c r="F65" s="180"/>
      <c r="G65" s="4"/>
      <c r="H65" s="36" t="s">
        <v>60</v>
      </c>
      <c r="I65" s="18"/>
      <c r="J65" s="17"/>
      <c r="K65" s="17"/>
      <c r="L65" s="17"/>
      <c r="M65" s="17"/>
      <c r="N65" s="17"/>
      <c r="O65" s="17"/>
      <c r="P65" s="17"/>
      <c r="Q65" s="17"/>
      <c r="R65" s="17"/>
      <c r="S65" s="17"/>
      <c r="T65" s="17"/>
      <c r="U65" s="17"/>
      <c r="V65" s="17"/>
      <c r="W65" s="17"/>
    </row>
    <row r="66" spans="1:23" s="24" customFormat="1">
      <c r="A66" s="185" t="s">
        <v>9</v>
      </c>
      <c r="B66" s="175"/>
      <c r="C66" s="186"/>
      <c r="D66" s="186"/>
      <c r="E66" s="187"/>
      <c r="F66" s="187"/>
      <c r="G66" s="30" t="e">
        <f>+F66/F70</f>
        <v>#DIV/0!</v>
      </c>
      <c r="H66" s="36" t="s">
        <v>58</v>
      </c>
      <c r="I66" s="18"/>
      <c r="J66" s="17"/>
      <c r="K66" s="17"/>
      <c r="L66" s="17"/>
      <c r="M66" s="17"/>
      <c r="N66" s="17"/>
      <c r="O66" s="17"/>
      <c r="P66" s="17"/>
      <c r="Q66" s="17"/>
      <c r="R66" s="17"/>
      <c r="S66" s="17"/>
      <c r="T66" s="17"/>
      <c r="U66" s="17"/>
      <c r="V66" s="17"/>
      <c r="W66" s="17"/>
    </row>
    <row r="67" spans="1:23" s="24" customFormat="1" ht="15.75" customHeight="1">
      <c r="A67" s="175" t="s">
        <v>9</v>
      </c>
      <c r="B67" s="175"/>
      <c r="C67" s="186"/>
      <c r="D67" s="186"/>
      <c r="E67" s="187"/>
      <c r="F67" s="187"/>
      <c r="G67" s="30" t="e">
        <f>+F67/F70</f>
        <v>#DIV/0!</v>
      </c>
      <c r="H67" s="18"/>
      <c r="I67" s="18"/>
      <c r="J67" s="17"/>
      <c r="K67" s="17"/>
      <c r="L67" s="17"/>
      <c r="M67" s="17"/>
      <c r="N67" s="17"/>
      <c r="O67" s="17"/>
      <c r="P67" s="17"/>
      <c r="Q67" s="17"/>
      <c r="R67" s="17"/>
      <c r="S67" s="17"/>
      <c r="T67" s="17"/>
      <c r="U67" s="17"/>
      <c r="V67" s="17"/>
      <c r="W67" s="17"/>
    </row>
    <row r="68" spans="1:23" s="24" customFormat="1">
      <c r="A68" s="175" t="s">
        <v>9</v>
      </c>
      <c r="B68" s="175"/>
      <c r="C68" s="175"/>
      <c r="D68" s="188"/>
      <c r="E68" s="189"/>
      <c r="F68" s="187"/>
      <c r="G68" s="30" t="e">
        <f>+F68/F70</f>
        <v>#DIV/0!</v>
      </c>
      <c r="H68" s="18"/>
      <c r="I68" s="17"/>
      <c r="J68" s="17"/>
      <c r="K68" s="17"/>
      <c r="L68" s="17"/>
      <c r="M68" s="17"/>
      <c r="N68" s="17"/>
      <c r="O68" s="17"/>
      <c r="P68" s="17"/>
      <c r="Q68" s="17"/>
      <c r="R68" s="17"/>
      <c r="S68" s="17"/>
      <c r="T68" s="17"/>
      <c r="U68" s="17"/>
      <c r="V68" s="17"/>
      <c r="W68" s="17"/>
    </row>
    <row r="69" spans="1:23" s="24" customFormat="1">
      <c r="A69" s="190" t="s">
        <v>8</v>
      </c>
      <c r="B69" s="190"/>
      <c r="C69" s="190"/>
      <c r="D69" s="191"/>
      <c r="E69" s="192"/>
      <c r="F69" s="193"/>
      <c r="G69" s="17"/>
      <c r="H69" s="17">
        <f>SUM(H14:H68)</f>
        <v>0</v>
      </c>
      <c r="I69" s="17"/>
      <c r="J69" s="17"/>
      <c r="K69" s="17"/>
      <c r="L69" s="17"/>
      <c r="M69" s="17"/>
      <c r="N69" s="17"/>
      <c r="O69" s="17"/>
      <c r="P69" s="17"/>
      <c r="Q69" s="17"/>
      <c r="R69" s="17"/>
      <c r="S69" s="17"/>
      <c r="T69" s="17"/>
      <c r="U69" s="17"/>
      <c r="V69" s="17"/>
      <c r="W69" s="17"/>
    </row>
    <row r="70" spans="1:23" s="17" customFormat="1" ht="18">
      <c r="A70" s="77" t="s">
        <v>7</v>
      </c>
      <c r="B70" s="194"/>
      <c r="C70" s="194"/>
      <c r="D70" s="195"/>
      <c r="E70" s="196"/>
      <c r="F70" s="74"/>
      <c r="G70" s="19" t="e">
        <f>+F70/F70</f>
        <v>#DIV/0!</v>
      </c>
      <c r="H70" s="18"/>
    </row>
    <row r="71" spans="1:23" ht="15.75" thickBot="1">
      <c r="A71" s="181"/>
      <c r="B71" s="182"/>
      <c r="C71" s="182"/>
      <c r="D71" s="183"/>
      <c r="E71" s="182"/>
      <c r="F71" s="184"/>
    </row>
    <row r="72" spans="1:23" s="4" customFormat="1">
      <c r="D72" s="5"/>
      <c r="E72" s="8"/>
    </row>
    <row r="73" spans="1:23" s="4" customFormat="1">
      <c r="D73" s="5"/>
    </row>
    <row r="74" spans="1:23" s="4" customFormat="1">
      <c r="D74" s="5"/>
    </row>
    <row r="75" spans="1:23" s="4" customFormat="1">
      <c r="D75" s="5"/>
    </row>
    <row r="76" spans="1:23" s="4" customFormat="1">
      <c r="D76" s="5"/>
    </row>
    <row r="77" spans="1:23" s="4" customFormat="1">
      <c r="D77" s="5"/>
    </row>
    <row r="78" spans="1:23" s="4" customFormat="1">
      <c r="D78" s="5"/>
    </row>
    <row r="79" spans="1:23" s="4" customFormat="1">
      <c r="D79" s="5"/>
    </row>
    <row r="80" spans="1:23" s="4" customFormat="1">
      <c r="D80" s="5"/>
    </row>
    <row r="81" spans="4:4" s="4" customFormat="1">
      <c r="D81" s="5"/>
    </row>
    <row r="82" spans="4:4" s="4" customFormat="1">
      <c r="D82" s="5"/>
    </row>
    <row r="83" spans="4:4" s="4" customFormat="1">
      <c r="D83" s="5"/>
    </row>
    <row r="84" spans="4:4" s="4" customFormat="1">
      <c r="D84" s="5"/>
    </row>
    <row r="85" spans="4:4" s="4" customFormat="1">
      <c r="D85" s="5"/>
    </row>
    <row r="86" spans="4:4" s="4" customFormat="1">
      <c r="D86" s="5"/>
    </row>
    <row r="87" spans="4:4" s="4" customFormat="1">
      <c r="D87" s="5"/>
    </row>
    <row r="88" spans="4:4" s="1" customFormat="1">
      <c r="D88" s="3"/>
    </row>
    <row r="89" spans="4:4" s="1" customFormat="1">
      <c r="D89" s="3"/>
    </row>
    <row r="90" spans="4:4" s="1" customFormat="1">
      <c r="D90" s="3"/>
    </row>
    <row r="91" spans="4:4" s="1" customFormat="1">
      <c r="D91" s="3"/>
    </row>
    <row r="92" spans="4:4" s="1" customFormat="1">
      <c r="D92" s="3"/>
    </row>
    <row r="93" spans="4:4" s="1" customFormat="1">
      <c r="D93" s="3"/>
    </row>
    <row r="94" spans="4:4" s="1" customFormat="1">
      <c r="D94" s="3"/>
    </row>
    <row r="95" spans="4:4" s="1" customFormat="1">
      <c r="D95" s="3"/>
    </row>
    <row r="96" spans="4:4" s="1" customFormat="1">
      <c r="D96" s="3"/>
    </row>
    <row r="97" spans="4:4" s="1" customFormat="1">
      <c r="D97" s="3"/>
    </row>
    <row r="98" spans="4:4" s="1" customFormat="1">
      <c r="D98" s="3"/>
    </row>
    <row r="99" spans="4:4" s="1" customFormat="1">
      <c r="D99" s="3"/>
    </row>
    <row r="100" spans="4:4" s="1" customFormat="1">
      <c r="D100" s="3"/>
    </row>
    <row r="101" spans="4:4" s="1" customFormat="1">
      <c r="D101" s="3"/>
    </row>
    <row r="102" spans="4:4" s="1" customFormat="1">
      <c r="D102" s="3"/>
    </row>
    <row r="103" spans="4:4" s="1" customFormat="1">
      <c r="D103" s="3"/>
    </row>
    <row r="104" spans="4:4" s="1" customFormat="1">
      <c r="D104" s="3"/>
    </row>
    <row r="105" spans="4:4" s="1" customFormat="1">
      <c r="D105" s="3"/>
    </row>
    <row r="106" spans="4:4" s="1" customFormat="1">
      <c r="D106" s="3"/>
    </row>
    <row r="107" spans="4:4" s="1" customFormat="1">
      <c r="D107" s="3"/>
    </row>
    <row r="108" spans="4:4" s="1" customFormat="1">
      <c r="D108" s="3"/>
    </row>
    <row r="109" spans="4:4" s="1" customFormat="1">
      <c r="D109" s="3"/>
    </row>
    <row r="110" spans="4:4" s="1" customFormat="1">
      <c r="D110" s="3"/>
    </row>
    <row r="111" spans="4:4" s="1" customFormat="1">
      <c r="D111" s="3"/>
    </row>
    <row r="112" spans="4:4" s="1" customFormat="1">
      <c r="D112" s="3"/>
    </row>
    <row r="113" spans="4:4" s="1" customFormat="1">
      <c r="D113" s="3"/>
    </row>
    <row r="114" spans="4:4" s="1" customFormat="1">
      <c r="D114" s="3"/>
    </row>
    <row r="115" spans="4:4" s="1" customFormat="1">
      <c r="D115" s="3"/>
    </row>
    <row r="116" spans="4:4" s="1" customFormat="1">
      <c r="D116" s="3"/>
    </row>
  </sheetData>
  <mergeCells count="9">
    <mergeCell ref="A46:A55"/>
    <mergeCell ref="A56:A65"/>
    <mergeCell ref="A1:K1"/>
    <mergeCell ref="C13:D13"/>
    <mergeCell ref="A13:B13"/>
    <mergeCell ref="A4:A12"/>
    <mergeCell ref="A2:F2"/>
    <mergeCell ref="A14:A31"/>
    <mergeCell ref="A32:A45"/>
  </mergeCells>
  <printOptions horizontalCentered="1"/>
  <pageMargins left="0" right="0" top="0" bottom="0" header="0.31496062992125984" footer="0.31496062992125984"/>
  <pageSetup scale="44"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tabColor theme="8"/>
    <pageSetUpPr fitToPage="1"/>
  </sheetPr>
  <dimension ref="A1:U79"/>
  <sheetViews>
    <sheetView tabSelected="1" zoomScale="88" zoomScaleNormal="88" workbookViewId="0">
      <pane xSplit="2" ySplit="3" topLeftCell="C4" activePane="bottomRight" state="frozen"/>
      <selection pane="topRight" activeCell="C1" sqref="C1"/>
      <selection pane="bottomLeft" activeCell="A4" sqref="A4"/>
      <selection pane="bottomRight" activeCell="K2" sqref="K2"/>
    </sheetView>
  </sheetViews>
  <sheetFormatPr baseColWidth="10" defaultRowHeight="15"/>
  <cols>
    <col min="1" max="1" width="43" customWidth="1"/>
    <col min="2" max="2" width="46.28515625" customWidth="1"/>
    <col min="3" max="3" width="17.7109375" customWidth="1"/>
    <col min="4" max="4" width="15.85546875" customWidth="1"/>
    <col min="5" max="5" width="14.42578125" customWidth="1"/>
    <col min="6" max="6" width="19.42578125" customWidth="1"/>
    <col min="7" max="7" width="15" style="1" hidden="1" customWidth="1"/>
    <col min="8" max="8" width="85" style="1" hidden="1" customWidth="1"/>
    <col min="9" max="9" width="15.7109375" style="1" customWidth="1"/>
    <col min="10" max="10" width="19.85546875" style="1" customWidth="1"/>
    <col min="11" max="11" width="11.42578125" style="1"/>
    <col min="12" max="12" width="14" style="1" bestFit="1" customWidth="1"/>
    <col min="13" max="21" width="11.42578125" style="1"/>
  </cols>
  <sheetData>
    <row r="1" spans="1:21" ht="34.5" customHeight="1" thickBot="1">
      <c r="A1" s="288" t="s">
        <v>166</v>
      </c>
      <c r="B1" s="289"/>
      <c r="C1" s="289"/>
      <c r="D1" s="289"/>
      <c r="E1" s="289"/>
      <c r="F1" s="289"/>
      <c r="G1" s="289"/>
      <c r="H1" s="289"/>
      <c r="I1" s="289"/>
      <c r="J1" s="290"/>
    </row>
    <row r="2" spans="1:21" ht="19.5" customHeight="1" thickBot="1">
      <c r="A2" s="282"/>
      <c r="B2" s="282"/>
      <c r="C2" s="282"/>
      <c r="D2" s="282"/>
      <c r="E2" s="282"/>
      <c r="F2" s="282"/>
      <c r="G2" s="141"/>
      <c r="H2" s="142"/>
      <c r="I2" s="232"/>
    </row>
    <row r="3" spans="1:21" ht="41.25" customHeight="1" thickBot="1">
      <c r="A3" s="128" t="s">
        <v>84</v>
      </c>
      <c r="B3" s="128" t="s">
        <v>83</v>
      </c>
      <c r="C3" s="245" t="s">
        <v>19</v>
      </c>
      <c r="D3" s="239" t="s">
        <v>157</v>
      </c>
      <c r="E3" s="238" t="s">
        <v>81</v>
      </c>
      <c r="F3" s="238" t="s">
        <v>9</v>
      </c>
      <c r="G3" s="240"/>
      <c r="H3" s="241" t="s">
        <v>79</v>
      </c>
      <c r="I3" s="238" t="s">
        <v>158</v>
      </c>
      <c r="J3" s="242" t="s">
        <v>177</v>
      </c>
    </row>
    <row r="4" spans="1:21" ht="65.25" customHeight="1" thickBot="1">
      <c r="A4" s="231" t="s">
        <v>118</v>
      </c>
      <c r="B4" s="291" t="s">
        <v>169</v>
      </c>
      <c r="C4" s="292" t="s">
        <v>159</v>
      </c>
      <c r="D4" s="293">
        <v>64</v>
      </c>
      <c r="E4" s="294">
        <v>250000</v>
      </c>
      <c r="F4" s="295">
        <f>+D4*E4</f>
        <v>16000000</v>
      </c>
      <c r="G4" s="296"/>
      <c r="H4" s="297"/>
      <c r="I4" s="298">
        <v>1.2</v>
      </c>
      <c r="J4" s="299">
        <f>+F4*I4</f>
        <v>19200000</v>
      </c>
    </row>
    <row r="5" spans="1:21" ht="24.75" customHeight="1" thickBot="1">
      <c r="A5" s="128" t="s">
        <v>171</v>
      </c>
      <c r="B5" s="291" t="s">
        <v>170</v>
      </c>
      <c r="C5" s="292">
        <v>1</v>
      </c>
      <c r="D5" s="293">
        <v>1</v>
      </c>
      <c r="E5" s="294">
        <v>4500000</v>
      </c>
      <c r="F5" s="295">
        <f>+D5*E5</f>
        <v>4500000</v>
      </c>
      <c r="G5" s="296"/>
      <c r="H5" s="297"/>
      <c r="I5" s="298">
        <v>1.2</v>
      </c>
      <c r="J5" s="299">
        <f>+F5*I5</f>
        <v>5400000</v>
      </c>
      <c r="L5" s="258"/>
    </row>
    <row r="6" spans="1:21" s="78" customFormat="1" ht="32.25" customHeight="1" thickBot="1">
      <c r="A6" s="274" t="s">
        <v>103</v>
      </c>
      <c r="B6" s="325" t="s">
        <v>133</v>
      </c>
      <c r="C6" s="292" t="s">
        <v>172</v>
      </c>
      <c r="D6" s="326">
        <v>1</v>
      </c>
      <c r="E6" s="327"/>
      <c r="F6" s="327">
        <f>+F7+F8+F9+F10+F14+F16+F17</f>
        <v>91250000</v>
      </c>
      <c r="G6" s="328" t="e">
        <f>+#REF!*#REF!</f>
        <v>#REF!</v>
      </c>
      <c r="H6" s="329"/>
      <c r="I6" s="298">
        <v>1.2</v>
      </c>
      <c r="J6" s="299">
        <f>+F6*I6</f>
        <v>109500000</v>
      </c>
      <c r="K6" s="17"/>
      <c r="L6" s="17"/>
      <c r="M6" s="17"/>
      <c r="N6" s="17"/>
      <c r="O6" s="17"/>
      <c r="P6" s="17"/>
      <c r="Q6" s="17"/>
      <c r="R6" s="17"/>
      <c r="S6" s="17"/>
      <c r="T6" s="17"/>
      <c r="U6" s="17"/>
    </row>
    <row r="7" spans="1:21" s="78" customFormat="1" ht="30.75" customHeight="1">
      <c r="A7" s="275"/>
      <c r="B7" s="352" t="s">
        <v>168</v>
      </c>
      <c r="C7" s="246" t="s">
        <v>159</v>
      </c>
      <c r="D7" s="324">
        <v>3</v>
      </c>
      <c r="E7" s="253">
        <v>250000</v>
      </c>
      <c r="F7" s="255">
        <f>+D7*E7</f>
        <v>750000</v>
      </c>
      <c r="G7" s="235"/>
      <c r="H7" s="89"/>
      <c r="I7" s="234"/>
      <c r="J7" s="237"/>
      <c r="K7" s="17"/>
      <c r="L7" s="17"/>
      <c r="M7" s="17"/>
      <c r="N7" s="17"/>
      <c r="O7" s="17"/>
      <c r="P7" s="17"/>
      <c r="Q7" s="17"/>
      <c r="R7" s="17"/>
      <c r="S7" s="17"/>
      <c r="T7" s="17"/>
      <c r="U7" s="17"/>
    </row>
    <row r="8" spans="1:21" s="4" customFormat="1" ht="23.25" customHeight="1">
      <c r="A8" s="275"/>
      <c r="B8" s="353" t="s">
        <v>160</v>
      </c>
      <c r="C8" s="250" t="s">
        <v>159</v>
      </c>
      <c r="D8" s="254">
        <v>20</v>
      </c>
      <c r="E8" s="253">
        <v>250000</v>
      </c>
      <c r="F8" s="257">
        <f>+D8*E8</f>
        <v>5000000</v>
      </c>
      <c r="G8" s="235"/>
      <c r="H8" s="89"/>
      <c r="I8" s="243"/>
      <c r="J8" s="244"/>
    </row>
    <row r="9" spans="1:21" s="4" customFormat="1" ht="23.25" customHeight="1">
      <c r="A9" s="275"/>
      <c r="B9" s="354" t="s">
        <v>181</v>
      </c>
      <c r="C9" s="350" t="s">
        <v>159</v>
      </c>
      <c r="D9" s="254">
        <v>20</v>
      </c>
      <c r="E9" s="253">
        <v>250000</v>
      </c>
      <c r="F9" s="256">
        <f>+D9*E9</f>
        <v>5000000</v>
      </c>
      <c r="G9" s="235"/>
      <c r="H9" s="89"/>
      <c r="I9" s="243"/>
      <c r="J9" s="244"/>
    </row>
    <row r="10" spans="1:21" s="78" customFormat="1" ht="24.75" customHeight="1">
      <c r="A10" s="275"/>
      <c r="B10" s="355" t="s">
        <v>165</v>
      </c>
      <c r="C10" s="351" t="s">
        <v>187</v>
      </c>
      <c r="D10" s="345">
        <v>24</v>
      </c>
      <c r="E10" s="358">
        <v>1500000</v>
      </c>
      <c r="F10" s="346">
        <f>+D10*E10</f>
        <v>36000000</v>
      </c>
      <c r="G10" s="347"/>
      <c r="H10" s="347"/>
      <c r="I10" s="348"/>
      <c r="J10" s="349"/>
      <c r="K10" s="17"/>
      <c r="L10" s="17"/>
      <c r="M10" s="17"/>
      <c r="N10" s="17"/>
      <c r="O10" s="17"/>
      <c r="P10" s="17"/>
      <c r="Q10" s="17"/>
      <c r="R10" s="17"/>
      <c r="S10" s="17"/>
      <c r="T10" s="17"/>
      <c r="U10" s="17"/>
    </row>
    <row r="11" spans="1:21" s="78" customFormat="1" ht="13.5" customHeight="1">
      <c r="A11" s="275"/>
      <c r="B11" s="356" t="s">
        <v>161</v>
      </c>
      <c r="C11" s="246" t="s">
        <v>164</v>
      </c>
      <c r="D11" s="324">
        <v>2</v>
      </c>
      <c r="E11" s="253">
        <v>30000</v>
      </c>
      <c r="F11" s="257"/>
      <c r="G11" s="235"/>
      <c r="H11" s="89"/>
      <c r="I11" s="234"/>
      <c r="J11" s="237"/>
      <c r="K11" s="17"/>
      <c r="L11" s="17"/>
      <c r="M11" s="17"/>
      <c r="N11" s="17"/>
      <c r="O11" s="17"/>
      <c r="P11" s="17"/>
      <c r="Q11" s="17"/>
      <c r="R11" s="17"/>
      <c r="S11" s="17"/>
      <c r="T11" s="17"/>
      <c r="U11" s="17"/>
    </row>
    <row r="12" spans="1:21" s="78" customFormat="1" ht="13.5" customHeight="1">
      <c r="A12" s="275"/>
      <c r="B12" s="356" t="s">
        <v>162</v>
      </c>
      <c r="C12" s="246" t="s">
        <v>164</v>
      </c>
      <c r="D12" s="251">
        <v>2</v>
      </c>
      <c r="E12" s="247">
        <v>30000</v>
      </c>
      <c r="F12" s="257"/>
      <c r="G12" s="235"/>
      <c r="H12" s="89"/>
      <c r="I12" s="233"/>
      <c r="J12" s="236"/>
      <c r="K12" s="17"/>
      <c r="L12" s="17"/>
      <c r="M12" s="17"/>
      <c r="N12" s="17"/>
      <c r="O12" s="17"/>
      <c r="P12" s="17"/>
      <c r="Q12" s="17"/>
      <c r="R12" s="17"/>
      <c r="S12" s="17"/>
      <c r="T12" s="17"/>
      <c r="U12" s="17"/>
    </row>
    <row r="13" spans="1:21" s="78" customFormat="1" ht="13.5" customHeight="1">
      <c r="A13" s="275"/>
      <c r="B13" s="356" t="s">
        <v>163</v>
      </c>
      <c r="C13" s="248" t="s">
        <v>159</v>
      </c>
      <c r="D13" s="251">
        <v>64</v>
      </c>
      <c r="E13" s="249">
        <v>70000</v>
      </c>
      <c r="F13" s="257"/>
      <c r="G13" s="235"/>
      <c r="H13" s="89"/>
      <c r="I13" s="243"/>
      <c r="J13" s="244"/>
      <c r="K13" s="17"/>
      <c r="L13" s="17"/>
      <c r="M13" s="17"/>
      <c r="N13" s="17"/>
      <c r="O13" s="17"/>
      <c r="P13" s="17"/>
      <c r="Q13" s="17"/>
      <c r="R13" s="17"/>
      <c r="S13" s="17"/>
      <c r="T13" s="17"/>
      <c r="U13" s="17"/>
    </row>
    <row r="14" spans="1:21" s="4" customFormat="1" ht="25.5">
      <c r="A14" s="275"/>
      <c r="B14" s="352" t="s">
        <v>173</v>
      </c>
      <c r="C14" s="250" t="s">
        <v>176</v>
      </c>
      <c r="D14" s="251">
        <f>0.5*20</f>
        <v>10</v>
      </c>
      <c r="E14" s="359">
        <v>250000</v>
      </c>
      <c r="F14" s="257">
        <f>+D14*E14</f>
        <v>2500000</v>
      </c>
      <c r="G14" s="199"/>
      <c r="H14" s="199"/>
      <c r="I14" s="199"/>
      <c r="J14" s="199"/>
    </row>
    <row r="15" spans="1:21" s="4" customFormat="1">
      <c r="A15" s="275"/>
      <c r="B15" s="352" t="s">
        <v>186</v>
      </c>
      <c r="C15" s="250"/>
      <c r="D15" s="251"/>
      <c r="E15" s="305"/>
      <c r="F15" s="257"/>
      <c r="G15" s="229"/>
      <c r="H15" s="229"/>
      <c r="I15" s="229"/>
      <c r="J15" s="229"/>
    </row>
    <row r="16" spans="1:21" s="4" customFormat="1">
      <c r="A16" s="275"/>
      <c r="B16" s="352" t="s">
        <v>167</v>
      </c>
      <c r="C16" s="252" t="s">
        <v>175</v>
      </c>
      <c r="D16" s="251">
        <v>20</v>
      </c>
      <c r="E16" s="249">
        <v>2000000</v>
      </c>
      <c r="F16" s="257">
        <f>+D16*E16</f>
        <v>40000000</v>
      </c>
      <c r="G16" s="229"/>
      <c r="H16" s="229"/>
      <c r="I16" s="229"/>
      <c r="J16" s="229"/>
    </row>
    <row r="17" spans="1:21" s="4" customFormat="1" ht="15.75" thickBot="1">
      <c r="A17" s="276"/>
      <c r="B17" s="357" t="s">
        <v>174</v>
      </c>
      <c r="C17" s="301" t="s">
        <v>175</v>
      </c>
      <c r="D17" s="308">
        <v>20</v>
      </c>
      <c r="E17" s="249">
        <v>1500000</v>
      </c>
      <c r="F17" s="302">
        <v>2000000</v>
      </c>
      <c r="G17" s="229"/>
      <c r="H17" s="229"/>
      <c r="I17" s="229"/>
      <c r="J17" s="229"/>
    </row>
    <row r="18" spans="1:21" s="4" customFormat="1" ht="29.25" customHeight="1" thickBot="1">
      <c r="A18" s="274" t="s">
        <v>128</v>
      </c>
      <c r="B18" s="341" t="s">
        <v>184</v>
      </c>
      <c r="C18" s="332" t="s">
        <v>175</v>
      </c>
      <c r="D18" s="332">
        <v>20</v>
      </c>
      <c r="E18" s="294">
        <f>+F18/20</f>
        <v>2444000</v>
      </c>
      <c r="F18" s="295">
        <f>+F19+F20+F21+F23</f>
        <v>48880000</v>
      </c>
      <c r="G18" s="296"/>
      <c r="H18" s="297"/>
      <c r="I18" s="298">
        <v>1.2</v>
      </c>
      <c r="J18" s="299">
        <f>+F18*I18</f>
        <v>58656000</v>
      </c>
    </row>
    <row r="19" spans="1:21" s="24" customFormat="1" ht="30" customHeight="1">
      <c r="A19" s="275"/>
      <c r="B19" s="342" t="s">
        <v>178</v>
      </c>
      <c r="C19" s="324" t="s">
        <v>188</v>
      </c>
      <c r="D19" s="330">
        <f>1*20</f>
        <v>20</v>
      </c>
      <c r="E19" s="249">
        <v>1000000</v>
      </c>
      <c r="F19" s="255">
        <f>+D19*E19</f>
        <v>20000000</v>
      </c>
      <c r="G19" s="212"/>
      <c r="H19" s="314"/>
      <c r="I19" s="314"/>
      <c r="J19" s="331"/>
      <c r="K19" s="17"/>
      <c r="L19" s="17"/>
      <c r="M19" s="17"/>
      <c r="N19" s="17"/>
      <c r="O19" s="17"/>
      <c r="P19" s="17"/>
      <c r="Q19" s="17"/>
      <c r="R19" s="17"/>
      <c r="S19" s="17"/>
      <c r="T19" s="17"/>
      <c r="U19" s="17"/>
    </row>
    <row r="20" spans="1:21" s="24" customFormat="1" ht="30" customHeight="1">
      <c r="A20" s="275"/>
      <c r="B20" s="343" t="s">
        <v>179</v>
      </c>
      <c r="C20" s="251" t="s">
        <v>188</v>
      </c>
      <c r="D20" s="307">
        <v>20</v>
      </c>
      <c r="E20" s="249">
        <v>1000000</v>
      </c>
      <c r="F20" s="257">
        <f>+D20*E20</f>
        <v>20000000</v>
      </c>
      <c r="G20" s="199"/>
      <c r="H20" s="36"/>
      <c r="I20" s="36"/>
      <c r="J20" s="304"/>
      <c r="K20" s="17"/>
      <c r="L20" s="17"/>
      <c r="M20" s="17"/>
      <c r="N20" s="17"/>
      <c r="O20" s="17"/>
      <c r="P20" s="17"/>
      <c r="Q20" s="17"/>
      <c r="R20" s="17"/>
      <c r="S20" s="17"/>
      <c r="T20" s="17"/>
      <c r="U20" s="17"/>
    </row>
    <row r="21" spans="1:21" s="24" customFormat="1" ht="30" customHeight="1">
      <c r="A21" s="275"/>
      <c r="B21" s="344" t="s">
        <v>191</v>
      </c>
      <c r="C21" s="308" t="s">
        <v>187</v>
      </c>
      <c r="D21" s="309">
        <v>24</v>
      </c>
      <c r="E21" s="249">
        <v>70000</v>
      </c>
      <c r="F21" s="257">
        <f>+D21*E21</f>
        <v>1680000</v>
      </c>
      <c r="G21" s="229"/>
      <c r="H21" s="310"/>
      <c r="I21" s="310"/>
      <c r="J21" s="311"/>
      <c r="K21" s="17"/>
      <c r="L21" s="17"/>
      <c r="M21" s="17"/>
      <c r="N21" s="17"/>
      <c r="O21" s="17"/>
      <c r="P21" s="17"/>
      <c r="Q21" s="17"/>
      <c r="R21" s="17"/>
      <c r="S21" s="17"/>
      <c r="T21" s="17"/>
      <c r="U21" s="17"/>
    </row>
    <row r="22" spans="1:21" s="24" customFormat="1" ht="30" customHeight="1">
      <c r="A22" s="275"/>
      <c r="B22" s="344" t="s">
        <v>195</v>
      </c>
      <c r="C22" s="308" t="s">
        <v>192</v>
      </c>
      <c r="D22" s="309">
        <f>3*24</f>
        <v>72</v>
      </c>
      <c r="E22" s="249">
        <v>70000</v>
      </c>
      <c r="F22" s="257">
        <f>+D22*E22</f>
        <v>5040000</v>
      </c>
      <c r="G22" s="229"/>
      <c r="H22" s="310"/>
      <c r="I22" s="310"/>
      <c r="J22" s="311"/>
      <c r="K22" s="17"/>
      <c r="L22" s="17"/>
      <c r="M22" s="17"/>
      <c r="N22" s="17"/>
      <c r="O22" s="17"/>
      <c r="P22" s="17"/>
      <c r="Q22" s="17"/>
      <c r="R22" s="17"/>
      <c r="S22" s="17"/>
      <c r="T22" s="17"/>
      <c r="U22" s="17"/>
    </row>
    <row r="23" spans="1:21" s="24" customFormat="1" ht="38.25" customHeight="1" thickBot="1">
      <c r="A23" s="276"/>
      <c r="B23" s="344" t="s">
        <v>180</v>
      </c>
      <c r="C23" s="254" t="s">
        <v>189</v>
      </c>
      <c r="D23" s="309">
        <f>9*20</f>
        <v>180</v>
      </c>
      <c r="E23" s="249">
        <v>40000</v>
      </c>
      <c r="F23" s="313">
        <f>+D23*E23</f>
        <v>7200000</v>
      </c>
      <c r="G23" s="229"/>
      <c r="H23" s="310"/>
      <c r="I23" s="310"/>
      <c r="J23" s="336"/>
      <c r="K23" s="17"/>
      <c r="L23" s="17"/>
      <c r="M23" s="17"/>
      <c r="N23" s="17"/>
      <c r="O23" s="17"/>
      <c r="P23" s="17"/>
      <c r="Q23" s="17"/>
      <c r="R23" s="17"/>
      <c r="S23" s="17"/>
      <c r="T23" s="17"/>
      <c r="U23" s="17"/>
    </row>
    <row r="24" spans="1:21" s="24" customFormat="1" ht="33.75" customHeight="1" thickBot="1">
      <c r="A24" s="274" t="s">
        <v>108</v>
      </c>
      <c r="B24" s="341" t="s">
        <v>196</v>
      </c>
      <c r="C24" s="332" t="s">
        <v>190</v>
      </c>
      <c r="D24" s="291">
        <v>24</v>
      </c>
      <c r="E24" s="339">
        <f>+F24/24</f>
        <v>645833.33333333337</v>
      </c>
      <c r="F24" s="340">
        <f>+F25+F26</f>
        <v>15500000</v>
      </c>
      <c r="G24" s="291"/>
      <c r="H24" s="291"/>
      <c r="I24" s="291">
        <v>1.2</v>
      </c>
      <c r="J24" s="340">
        <f>+F24*I24</f>
        <v>18600000</v>
      </c>
      <c r="K24" s="17"/>
      <c r="L24" s="17"/>
      <c r="M24" s="17"/>
      <c r="N24" s="17"/>
      <c r="O24" s="17"/>
      <c r="P24" s="17"/>
      <c r="Q24" s="17"/>
      <c r="R24" s="17"/>
      <c r="S24" s="17"/>
      <c r="T24" s="17"/>
      <c r="U24" s="17"/>
    </row>
    <row r="25" spans="1:21" s="24" customFormat="1" ht="32.25" customHeight="1">
      <c r="A25" s="275"/>
      <c r="B25" s="333" t="s">
        <v>183</v>
      </c>
      <c r="C25" s="337" t="s">
        <v>159</v>
      </c>
      <c r="D25" s="337">
        <v>150</v>
      </c>
      <c r="E25" s="253">
        <v>70000</v>
      </c>
      <c r="F25" s="111">
        <f>+D25*E25</f>
        <v>10500000</v>
      </c>
      <c r="G25" s="215">
        <f>69+15+3.8+3.54+3.34+1</f>
        <v>95.68</v>
      </c>
      <c r="H25" s="338" t="e">
        <f>+#REF!*0.04</f>
        <v>#REF!</v>
      </c>
      <c r="I25" s="338"/>
      <c r="J25" s="331"/>
      <c r="K25" s="17"/>
      <c r="L25" s="17"/>
      <c r="M25" s="17"/>
      <c r="N25" s="17"/>
      <c r="O25" s="17"/>
      <c r="P25" s="17"/>
      <c r="Q25" s="17"/>
      <c r="R25" s="17"/>
      <c r="S25" s="17"/>
      <c r="T25" s="17"/>
      <c r="U25" s="17"/>
    </row>
    <row r="26" spans="1:21" s="24" customFormat="1" ht="30.75" customHeight="1">
      <c r="A26" s="275"/>
      <c r="B26" s="334" t="s">
        <v>182</v>
      </c>
      <c r="C26" s="316" t="s">
        <v>159</v>
      </c>
      <c r="D26" s="316">
        <v>20</v>
      </c>
      <c r="E26" s="249">
        <v>250000</v>
      </c>
      <c r="F26" s="81">
        <f>+D26*E26</f>
        <v>5000000</v>
      </c>
      <c r="G26" s="201"/>
      <c r="H26" s="315"/>
      <c r="I26" s="315"/>
      <c r="J26" s="306"/>
      <c r="K26" s="17"/>
      <c r="L26" s="17"/>
      <c r="M26" s="17"/>
      <c r="N26" s="17"/>
      <c r="O26" s="17"/>
      <c r="P26" s="17"/>
      <c r="Q26" s="17"/>
      <c r="R26" s="17"/>
      <c r="S26" s="17"/>
      <c r="T26" s="17"/>
      <c r="U26" s="17"/>
    </row>
    <row r="27" spans="1:21" s="24" customFormat="1" ht="32.25" customHeight="1" thickBot="1">
      <c r="A27" s="275"/>
      <c r="B27" s="335" t="s">
        <v>185</v>
      </c>
      <c r="C27" s="360">
        <v>0</v>
      </c>
      <c r="D27" s="361"/>
      <c r="E27" s="249"/>
      <c r="F27" s="313"/>
      <c r="G27" s="203"/>
      <c r="H27" s="362"/>
      <c r="I27" s="362"/>
      <c r="J27" s="336"/>
      <c r="K27" s="17"/>
      <c r="L27" s="17"/>
      <c r="M27" s="17"/>
      <c r="N27" s="17"/>
      <c r="O27" s="17"/>
      <c r="P27" s="17"/>
      <c r="Q27" s="17"/>
      <c r="R27" s="17"/>
      <c r="S27" s="17"/>
      <c r="T27" s="17"/>
      <c r="U27" s="17"/>
    </row>
    <row r="28" spans="1:21" s="24" customFormat="1" ht="38.25" customHeight="1">
      <c r="A28" s="323" t="s">
        <v>119</v>
      </c>
      <c r="B28" s="322" t="s">
        <v>183</v>
      </c>
      <c r="C28" s="363" t="s">
        <v>159</v>
      </c>
      <c r="D28" s="363">
        <v>0</v>
      </c>
      <c r="E28" s="364">
        <v>70000</v>
      </c>
      <c r="F28" s="319">
        <v>0</v>
      </c>
      <c r="G28" s="320"/>
      <c r="H28" s="321"/>
      <c r="I28" s="321"/>
      <c r="J28" s="303"/>
      <c r="K28" s="17"/>
      <c r="L28" s="17"/>
      <c r="M28" s="17"/>
      <c r="N28" s="17"/>
      <c r="O28" s="17"/>
      <c r="P28" s="17"/>
      <c r="Q28" s="17"/>
      <c r="R28" s="17"/>
      <c r="S28" s="17"/>
      <c r="T28" s="17"/>
      <c r="U28" s="17"/>
    </row>
    <row r="29" spans="1:21" s="24" customFormat="1" ht="45" customHeight="1">
      <c r="A29" s="285"/>
      <c r="B29" s="139" t="s">
        <v>182</v>
      </c>
      <c r="C29" s="316" t="s">
        <v>159</v>
      </c>
      <c r="D29" s="317">
        <v>20</v>
      </c>
      <c r="E29" s="249">
        <v>250000</v>
      </c>
      <c r="F29" s="81">
        <f>+D29*E29</f>
        <v>5000000</v>
      </c>
      <c r="G29" s="201"/>
      <c r="H29" s="315"/>
      <c r="I29" s="315"/>
      <c r="J29" s="306"/>
      <c r="K29" s="17"/>
      <c r="L29" s="17"/>
      <c r="M29" s="17"/>
      <c r="N29" s="17"/>
      <c r="O29" s="17"/>
      <c r="P29" s="17"/>
      <c r="Q29" s="17"/>
      <c r="R29" s="17"/>
      <c r="S29" s="17"/>
      <c r="T29" s="17"/>
      <c r="U29" s="17"/>
    </row>
    <row r="30" spans="1:21" s="24" customFormat="1" ht="31.5" customHeight="1">
      <c r="A30" s="285"/>
      <c r="B30" s="139" t="s">
        <v>185</v>
      </c>
      <c r="C30" s="316" t="s">
        <v>159</v>
      </c>
      <c r="D30" s="316">
        <v>0</v>
      </c>
      <c r="E30" s="249"/>
      <c r="F30" s="81"/>
      <c r="G30" s="318" t="e">
        <f>+#REF!/F35</f>
        <v>#REF!</v>
      </c>
      <c r="H30" s="300"/>
      <c r="I30" s="300"/>
      <c r="J30" s="306"/>
      <c r="K30" s="17"/>
      <c r="L30" s="17"/>
      <c r="M30" s="17"/>
      <c r="N30" s="17"/>
      <c r="O30" s="17"/>
      <c r="P30" s="17"/>
      <c r="Q30" s="17"/>
      <c r="R30" s="17"/>
      <c r="S30" s="17"/>
      <c r="T30" s="17"/>
      <c r="U30" s="17"/>
    </row>
    <row r="31" spans="1:21" s="24" customFormat="1" ht="30.75" customHeight="1">
      <c r="A31" s="285"/>
      <c r="B31" s="139" t="s">
        <v>193</v>
      </c>
      <c r="C31" s="316" t="s">
        <v>159</v>
      </c>
      <c r="D31" s="316">
        <v>10</v>
      </c>
      <c r="E31" s="249">
        <v>250000</v>
      </c>
      <c r="F31" s="81"/>
      <c r="G31" s="199"/>
      <c r="H31" s="300"/>
      <c r="I31" s="300"/>
      <c r="J31" s="306"/>
      <c r="K31" s="17"/>
      <c r="L31" s="17"/>
      <c r="M31" s="17"/>
      <c r="N31" s="17"/>
      <c r="O31" s="17"/>
      <c r="P31" s="17"/>
      <c r="Q31" s="17"/>
      <c r="R31" s="17"/>
      <c r="S31" s="17"/>
      <c r="T31" s="17"/>
      <c r="U31" s="17"/>
    </row>
    <row r="32" spans="1:21" s="24" customFormat="1" ht="28.5" customHeight="1">
      <c r="A32" s="286"/>
      <c r="B32" s="176" t="s">
        <v>194</v>
      </c>
      <c r="C32" s="369"/>
      <c r="D32" s="369"/>
      <c r="E32" s="312"/>
      <c r="F32" s="313"/>
      <c r="G32" s="229"/>
      <c r="H32" s="370"/>
      <c r="I32" s="370"/>
      <c r="J32" s="336"/>
      <c r="K32" s="17"/>
      <c r="L32" s="17"/>
      <c r="M32" s="17"/>
      <c r="N32" s="17"/>
      <c r="O32" s="17"/>
      <c r="P32" s="17"/>
      <c r="Q32" s="17"/>
      <c r="R32" s="17"/>
      <c r="S32" s="17"/>
      <c r="T32" s="17"/>
      <c r="U32" s="17"/>
    </row>
    <row r="33" spans="1:10" s="17" customFormat="1" ht="18">
      <c r="A33" s="365" t="s">
        <v>7</v>
      </c>
      <c r="B33" s="366"/>
      <c r="C33" s="366"/>
      <c r="D33" s="366"/>
      <c r="E33" s="367"/>
      <c r="F33" s="368"/>
      <c r="G33" s="371" t="e">
        <f>+F33/F33</f>
        <v>#DIV/0!</v>
      </c>
      <c r="H33" s="372"/>
      <c r="I33" s="372"/>
      <c r="J33" s="373"/>
    </row>
    <row r="34" spans="1:10">
      <c r="A34" s="374"/>
      <c r="B34" s="375"/>
      <c r="C34" s="375"/>
      <c r="D34" s="375"/>
      <c r="E34" s="375"/>
      <c r="F34" s="376"/>
      <c r="G34" s="375"/>
      <c r="H34" s="375"/>
      <c r="I34" s="375"/>
      <c r="J34" s="375"/>
    </row>
    <row r="35" spans="1:10" s="4" customFormat="1">
      <c r="E35" s="8"/>
    </row>
    <row r="36" spans="1:10" s="4" customFormat="1"/>
    <row r="37" spans="1:10" s="4" customFormat="1"/>
    <row r="38" spans="1:10" s="4" customFormat="1"/>
    <row r="39" spans="1:10" s="4" customFormat="1"/>
    <row r="40" spans="1:10" s="4" customFormat="1">
      <c r="A40" s="4" t="s">
        <v>197</v>
      </c>
    </row>
    <row r="41" spans="1:10" s="4" customFormat="1">
      <c r="A41" s="4" t="s">
        <v>198</v>
      </c>
    </row>
    <row r="42" spans="1:10" s="4" customFormat="1">
      <c r="A42" s="4" t="s">
        <v>199</v>
      </c>
    </row>
    <row r="43" spans="1:10" s="4" customFormat="1"/>
    <row r="44" spans="1:10" s="4" customFormat="1"/>
    <row r="45" spans="1:10" s="4" customFormat="1"/>
    <row r="46" spans="1:10" s="4" customFormat="1"/>
    <row r="47" spans="1:10" s="4" customFormat="1"/>
    <row r="48" spans="1:10" s="4" customFormat="1"/>
    <row r="49" s="4" customFormat="1"/>
    <row r="50" s="4"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sheetData>
  <mergeCells count="6">
    <mergeCell ref="A28:A32"/>
    <mergeCell ref="A1:J1"/>
    <mergeCell ref="A6:A17"/>
    <mergeCell ref="A2:F2"/>
    <mergeCell ref="A18:A23"/>
    <mergeCell ref="A24:A27"/>
  </mergeCells>
  <printOptions horizontalCentered="1"/>
  <pageMargins left="0" right="0" top="0" bottom="0" header="0.31496062992125984" footer="0.31496062992125984"/>
  <pageSetup scale="44"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PRESUPUESTO CASOS Y CONTROLES</vt:lpstr>
      <vt:lpstr>PRESUPUESTO ENSAYO CLINICO</vt:lpstr>
      <vt:lpstr>PRESUPUESTO E. CLIN. 3 DE AGOST</vt:lpstr>
      <vt:lpstr>Hoja1</vt:lpstr>
      <vt:lpstr>'PRESUPUESTO CASOS Y CONTROLES'!Área_de_impresión</vt:lpstr>
      <vt:lpstr>'PRESUPUESTO E. CLIN. 3 DE AGOST'!Área_de_impresión</vt:lpstr>
      <vt:lpstr>'PRESUPUESTO ENSAYO CLINICO'!Área_de_impresión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2013-07-29T15:31:44Z</dcterms:created>
  <dcterms:modified xsi:type="dcterms:W3CDTF">2013-08-06T15:37:25Z</dcterms:modified>
</cp:coreProperties>
</file>