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filterPrivacy="1"/>
  <mc:AlternateContent xmlns:mc="http://schemas.openxmlformats.org/markup-compatibility/2006">
    <mc:Choice Requires="x15">
      <x15ac:absPath xmlns:x15ac="http://schemas.microsoft.com/office/spreadsheetml/2010/11/ac" url="/Users/scheo/Google Drive/WUSTL/Spring 2018/MKT 500T Customer Analytics/Customer_Analytics/in-class example/"/>
    </mc:Choice>
  </mc:AlternateContent>
  <bookViews>
    <workbookView xWindow="700" yWindow="460" windowWidth="17700" windowHeight="13320" activeTab="3"/>
  </bookViews>
  <sheets>
    <sheet name="Data" sheetId="1" r:id="rId1"/>
    <sheet name="BB" sheetId="4" r:id="rId2"/>
    <sheet name="BB w spike @0" sheetId="5" r:id="rId3"/>
    <sheet name="BB w spike at p=1" sheetId="6" r:id="rId4"/>
  </sheets>
  <definedNames>
    <definedName name="solver_adj" localSheetId="1" hidden="1">BB!$B$2:$B$3</definedName>
    <definedName name="solver_adj" localSheetId="2" hidden="1">'BB w spike @0'!$B$2:$B$4</definedName>
    <definedName name="solver_adj" localSheetId="3" hidden="1">'BB w spike at p=1'!$B$2:$B$4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1" hidden="1">BB!$B$2:$B$3</definedName>
    <definedName name="solver_lhs1" localSheetId="2" hidden="1">'BB w spike @0'!$B$2:$B$4</definedName>
    <definedName name="solver_lhs1" localSheetId="3" hidden="1">'BB w spike at p=1'!$B$2:$B$4</definedName>
    <definedName name="solver_lhs2" localSheetId="2" hidden="1">'BB w spike @0'!$B$4</definedName>
    <definedName name="solver_lhs2" localSheetId="3" hidden="1">'BB w spike at p=1'!$B$4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1</definedName>
    <definedName name="solver_num" localSheetId="2" hidden="1">2</definedName>
    <definedName name="solver_num" localSheetId="3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BB!$E$3</definedName>
    <definedName name="solver_opt" localSheetId="2" hidden="1">'BB w spike @0'!$F$3</definedName>
    <definedName name="solver_opt" localSheetId="3" hidden="1">'BB w spike at p=1'!$F$3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2" localSheetId="2" hidden="1">1</definedName>
    <definedName name="solver_rel2" localSheetId="3" hidden="1">1</definedName>
    <definedName name="solver_rhs1" localSheetId="1" hidden="1">0.0001</definedName>
    <definedName name="solver_rhs1" localSheetId="2" hidden="1">0.0001</definedName>
    <definedName name="solver_rhs1" localSheetId="3" hidden="1">0.0001</definedName>
    <definedName name="solver_rhs2" localSheetId="2" hidden="1">0.999</definedName>
    <definedName name="solver_rhs2" localSheetId="3" hidden="1">0.999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6" l="1"/>
  <c r="I9" i="6"/>
  <c r="J9" i="6"/>
  <c r="K9" i="6"/>
  <c r="I10" i="6"/>
  <c r="J10" i="6"/>
  <c r="K10" i="6"/>
  <c r="I11" i="6"/>
  <c r="J11" i="6"/>
  <c r="K11" i="6"/>
  <c r="I12" i="6"/>
  <c r="J12" i="6"/>
  <c r="K12" i="6"/>
  <c r="I13" i="6"/>
  <c r="J13" i="6"/>
  <c r="K13" i="6"/>
  <c r="I14" i="6"/>
  <c r="J14" i="6"/>
  <c r="K14" i="6"/>
  <c r="I15" i="6"/>
  <c r="J15" i="6"/>
  <c r="K15" i="6"/>
  <c r="I16" i="6"/>
  <c r="J16" i="6"/>
  <c r="K16" i="6"/>
  <c r="I8" i="6"/>
  <c r="J8" i="6"/>
  <c r="K8" i="6"/>
  <c r="G15" i="6"/>
  <c r="C12" i="6"/>
  <c r="D12" i="6"/>
  <c r="F2" i="5"/>
  <c r="C12" i="5"/>
  <c r="D12" i="5"/>
  <c r="E2" i="4"/>
  <c r="C7" i="4"/>
  <c r="E7" i="4"/>
  <c r="F7" i="4"/>
  <c r="C8" i="4"/>
  <c r="E8" i="4"/>
  <c r="F8" i="4"/>
  <c r="C9" i="4"/>
  <c r="E9" i="4"/>
  <c r="F9" i="4"/>
  <c r="C10" i="4"/>
  <c r="E10" i="4"/>
  <c r="F10" i="4"/>
  <c r="C11" i="4"/>
  <c r="E11" i="4"/>
  <c r="F11" i="4"/>
  <c r="F13" i="4"/>
  <c r="F14" i="4"/>
  <c r="F15" i="4"/>
  <c r="D11" i="4"/>
  <c r="F12" i="6"/>
  <c r="G12" i="6"/>
  <c r="E12" i="6"/>
  <c r="C8" i="6"/>
  <c r="D8" i="6"/>
  <c r="C9" i="6"/>
  <c r="D9" i="6"/>
  <c r="C10" i="6"/>
  <c r="D10" i="6"/>
  <c r="C11" i="6"/>
  <c r="D11" i="6"/>
  <c r="F12" i="5"/>
  <c r="G12" i="5"/>
  <c r="E12" i="5"/>
  <c r="C8" i="5"/>
  <c r="D8" i="5"/>
  <c r="C9" i="5"/>
  <c r="D9" i="5"/>
  <c r="C10" i="5"/>
  <c r="D10" i="5"/>
  <c r="C11" i="5"/>
  <c r="D11" i="5"/>
  <c r="D10" i="4"/>
  <c r="D9" i="4"/>
  <c r="D8" i="4"/>
  <c r="D7" i="4"/>
  <c r="E10" i="6"/>
  <c r="F10" i="6"/>
  <c r="G10" i="6"/>
  <c r="F9" i="6"/>
  <c r="G9" i="6"/>
  <c r="E9" i="6"/>
  <c r="F8" i="6"/>
  <c r="G8" i="6"/>
  <c r="E8" i="6"/>
  <c r="F11" i="6"/>
  <c r="G11" i="6"/>
  <c r="E11" i="6"/>
  <c r="E10" i="5"/>
  <c r="F10" i="5"/>
  <c r="G10" i="5"/>
  <c r="F8" i="5"/>
  <c r="G8" i="5"/>
  <c r="E8" i="5"/>
  <c r="F11" i="5"/>
  <c r="G11" i="5"/>
  <c r="E11" i="5"/>
  <c r="F9" i="5"/>
  <c r="G9" i="5"/>
  <c r="E9" i="5"/>
  <c r="E3" i="4"/>
  <c r="G14" i="6"/>
  <c r="G16" i="6"/>
  <c r="F3" i="6"/>
  <c r="F3" i="5"/>
  <c r="G14" i="5"/>
  <c r="G16" i="5"/>
</calcChain>
</file>

<file path=xl/sharedStrings.xml><?xml version="1.0" encoding="utf-8"?>
<sst xmlns="http://schemas.openxmlformats.org/spreadsheetml/2006/main" count="57" uniqueCount="23">
  <si>
    <t>x</t>
  </si>
  <si>
    <t>N_x</t>
  </si>
  <si>
    <t>Total N</t>
  </si>
  <si>
    <t>Total people</t>
  </si>
  <si>
    <t>alpha</t>
  </si>
  <si>
    <t>beta</t>
  </si>
  <si>
    <t>n</t>
  </si>
  <si>
    <t>P(X=x)</t>
  </si>
  <si>
    <t>B(a,b)</t>
  </si>
  <si>
    <t>LL</t>
  </si>
  <si>
    <t>Llsum</t>
  </si>
  <si>
    <t>Exp</t>
  </si>
  <si>
    <t>Chi-squared</t>
  </si>
  <si>
    <t>Chisq stat</t>
  </si>
  <si>
    <t>df</t>
  </si>
  <si>
    <t>p-value</t>
  </si>
  <si>
    <t>p</t>
  </si>
  <si>
    <t>P(X=x|you may read)</t>
  </si>
  <si>
    <t>P(X=x|if you are not an ever-reader)</t>
  </si>
  <si>
    <t>n*</t>
  </si>
  <si>
    <t>x*</t>
  </si>
  <si>
    <t>P(X=x|if you are not ever reader)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</si>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</sst>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2" x14ac:dyDescent="0.2">
      <c r="A1" t="s">
        <v>2</v>
      </c>
      <c r="B1">
        <v>5201</v>
      </c>
    </row>
    <row r="3" spans="1:2" x14ac:dyDescent="0.2">
      <c r="A3" t="s">
        <v>0</v>
      </c>
      <c r="B3" t="s">
        <v>1</v>
      </c>
    </row>
    <row r="4" spans="1:2" x14ac:dyDescent="0.2">
      <c r="A4">
        <v>0</v>
      </c>
      <c r="B4">
        <v>4961</v>
      </c>
    </row>
    <row r="5" spans="1:2" x14ac:dyDescent="0.2">
      <c r="A5">
        <v>1</v>
      </c>
      <c r="B5">
        <v>90</v>
      </c>
    </row>
    <row r="6" spans="1:2" x14ac:dyDescent="0.2">
      <c r="A6">
        <v>2</v>
      </c>
      <c r="B6">
        <v>43</v>
      </c>
    </row>
    <row r="7" spans="1:2" x14ac:dyDescent="0.2">
      <c r="A7">
        <v>3</v>
      </c>
      <c r="B7">
        <v>12</v>
      </c>
    </row>
    <row r="8" spans="1:2" x14ac:dyDescent="0.2">
      <c r="A8">
        <v>4</v>
      </c>
      <c r="B8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1.33203125" bestFit="1" customWidth="1"/>
    <col min="6" max="6" width="12" bestFit="1" customWidth="1"/>
  </cols>
  <sheetData>
    <row r="1" spans="1:6" x14ac:dyDescent="0.2">
      <c r="A1" t="s">
        <v>3</v>
      </c>
      <c r="B1">
        <v>5201</v>
      </c>
    </row>
    <row r="2" spans="1:6" x14ac:dyDescent="0.2">
      <c r="A2" t="s">
        <v>4</v>
      </c>
      <c r="B2">
        <v>1.1542096177248919E-2</v>
      </c>
      <c r="D2" t="s">
        <v>8</v>
      </c>
      <c r="E2">
        <f>EXP(GAMMALN($B$2)+GAMMALN(B3)-GAMMALN($B$2+$B$3))</f>
        <v>88.828006160913475</v>
      </c>
    </row>
    <row r="3" spans="1:6" x14ac:dyDescent="0.2">
      <c r="A3" t="s">
        <v>5</v>
      </c>
      <c r="B3">
        <v>0.37231337538195464</v>
      </c>
      <c r="D3" t="s">
        <v>10</v>
      </c>
      <c r="E3">
        <f>SUM(D7:D11)</f>
        <v>-1277.8259811118303</v>
      </c>
    </row>
    <row r="4" spans="1:6" x14ac:dyDescent="0.2">
      <c r="A4" t="s">
        <v>6</v>
      </c>
      <c r="B4">
        <v>4</v>
      </c>
    </row>
    <row r="6" spans="1:6" x14ac:dyDescent="0.2">
      <c r="A6" t="s">
        <v>0</v>
      </c>
      <c r="B6" t="s">
        <v>1</v>
      </c>
      <c r="C6" t="s">
        <v>7</v>
      </c>
      <c r="D6" t="s">
        <v>9</v>
      </c>
      <c r="E6" t="s">
        <v>11</v>
      </c>
      <c r="F6" t="s">
        <v>12</v>
      </c>
    </row>
    <row r="7" spans="1:6" x14ac:dyDescent="0.2">
      <c r="A7">
        <v>0</v>
      </c>
      <c r="B7">
        <v>4961</v>
      </c>
      <c r="C7">
        <f>COMBIN($B$4,A7)*EXP(GAMMALN($B$2+A7)+GAMMALN($B$3+$B$4-A7)-GAMMALN($B$2+$B$3+$B$4))/$E$2</f>
        <v>0.95391948436710505</v>
      </c>
      <c r="D7">
        <f>B7*LN(C7)</f>
        <v>-234.0401808156991</v>
      </c>
      <c r="E7">
        <f>C7*$B$1</f>
        <v>4961.3352381933137</v>
      </c>
      <c r="F7">
        <f>(B7-E7)^2/E7</f>
        <v>2.2652096836967545E-5</v>
      </c>
    </row>
    <row r="8" spans="1:6" x14ac:dyDescent="0.2">
      <c r="A8">
        <v>1</v>
      </c>
      <c r="B8">
        <v>90</v>
      </c>
      <c r="C8">
        <f t="shared" ref="C8:C11" si="0">COMBIN($B$4,A8)*EXP(GAMMALN($B$2+A8)+GAMMALN($B$3+$B$4-A8)-GAMMALN($B$2+$B$3+$B$4))/$E$2</f>
        <v>1.3059557886039918E-2</v>
      </c>
      <c r="D8">
        <f t="shared" ref="D8:D11" si="1">B8*LN(C8)</f>
        <v>-390.44115074075444</v>
      </c>
      <c r="E8">
        <f t="shared" ref="E8:E11" si="2">C8*$B$1</f>
        <v>67.922760565293615</v>
      </c>
      <c r="F8">
        <f t="shared" ref="F8:F11" si="3">(B8-E8)^2/E8</f>
        <v>7.1758641286202822</v>
      </c>
    </row>
    <row r="9" spans="1:6" x14ac:dyDescent="0.2">
      <c r="A9">
        <v>2</v>
      </c>
      <c r="B9">
        <v>43</v>
      </c>
      <c r="C9">
        <f t="shared" si="0"/>
        <v>8.3527914332140116E-3</v>
      </c>
      <c r="D9">
        <f t="shared" si="1"/>
        <v>-205.76185818211707</v>
      </c>
      <c r="E9">
        <f t="shared" si="2"/>
        <v>43.442868244146077</v>
      </c>
      <c r="F9">
        <f t="shared" si="3"/>
        <v>4.5147175957806979E-3</v>
      </c>
    </row>
    <row r="10" spans="1:6" x14ac:dyDescent="0.2">
      <c r="A10">
        <v>3</v>
      </c>
      <c r="B10">
        <v>12</v>
      </c>
      <c r="C10">
        <f t="shared" si="0"/>
        <v>8.1623686882364831E-3</v>
      </c>
      <c r="D10">
        <f t="shared" si="1"/>
        <v>-57.698650460498328</v>
      </c>
      <c r="E10">
        <f t="shared" si="2"/>
        <v>42.452479547517946</v>
      </c>
      <c r="F10">
        <f t="shared" si="3"/>
        <v>21.844507564133977</v>
      </c>
    </row>
    <row r="11" spans="1:6" x14ac:dyDescent="0.2">
      <c r="A11">
        <v>4</v>
      </c>
      <c r="B11">
        <v>95</v>
      </c>
      <c r="C11">
        <f t="shared" si="0"/>
        <v>1.6505797625404509E-2</v>
      </c>
      <c r="D11">
        <f t="shared" si="1"/>
        <v>-389.88414091276132</v>
      </c>
      <c r="E11">
        <f t="shared" si="2"/>
        <v>85.846653449728848</v>
      </c>
      <c r="F11">
        <f t="shared" si="3"/>
        <v>0.97596993828564249</v>
      </c>
    </row>
    <row r="13" spans="1:6" x14ac:dyDescent="0.2">
      <c r="E13" t="s">
        <v>13</v>
      </c>
      <c r="F13">
        <f>SUM(F7:F11)</f>
        <v>30.000879000732521</v>
      </c>
    </row>
    <row r="14" spans="1:6" x14ac:dyDescent="0.2">
      <c r="E14" t="s">
        <v>14</v>
      </c>
      <c r="F14">
        <f>5-1-2</f>
        <v>2</v>
      </c>
    </row>
    <row r="15" spans="1:6" x14ac:dyDescent="0.2">
      <c r="E15" t="s">
        <v>15</v>
      </c>
      <c r="F15">
        <f>_xlfn.CHISQ.DIST.RT(F13,F14)</f>
        <v>3.0576790585973112E-7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33203125" bestFit="1" customWidth="1"/>
    <col min="3" max="3" width="18.1640625" bestFit="1" customWidth="1"/>
    <col min="4" max="4" width="18.1640625" customWidth="1"/>
    <col min="7" max="7" width="12" bestFit="1" customWidth="1"/>
  </cols>
  <sheetData>
    <row r="1" spans="1:7" x14ac:dyDescent="0.2">
      <c r="A1" t="s">
        <v>3</v>
      </c>
      <c r="B1">
        <v>5201</v>
      </c>
    </row>
    <row r="2" spans="1:7" x14ac:dyDescent="0.2">
      <c r="A2" t="s">
        <v>4</v>
      </c>
      <c r="B2">
        <v>1.1543340150492919E-2</v>
      </c>
      <c r="E2" t="s">
        <v>8</v>
      </c>
      <c r="F2">
        <f>EXP(GAMMALN($B$2)+GAMMALN(B3)-GAMMALN($B$2+$B$3))</f>
        <v>88.81865013147339</v>
      </c>
    </row>
    <row r="3" spans="1:7" x14ac:dyDescent="0.2">
      <c r="A3" t="s">
        <v>5</v>
      </c>
      <c r="B3">
        <v>0.37231558283117511</v>
      </c>
      <c r="E3" t="s">
        <v>10</v>
      </c>
      <c r="F3">
        <f>SUM(E8:E12)</f>
        <v>-1277.8260162551483</v>
      </c>
    </row>
    <row r="4" spans="1:7" x14ac:dyDescent="0.2">
      <c r="A4" t="s">
        <v>16</v>
      </c>
      <c r="B4">
        <v>1.000000000000001E-4</v>
      </c>
    </row>
    <row r="5" spans="1:7" x14ac:dyDescent="0.2">
      <c r="A5" t="s">
        <v>6</v>
      </c>
      <c r="B5">
        <v>4</v>
      </c>
    </row>
    <row r="7" spans="1:7" x14ac:dyDescent="0.2">
      <c r="A7" t="s">
        <v>0</v>
      </c>
      <c r="B7" t="s">
        <v>1</v>
      </c>
      <c r="C7" t="s">
        <v>17</v>
      </c>
      <c r="D7" t="s">
        <v>7</v>
      </c>
      <c r="E7" t="s">
        <v>9</v>
      </c>
      <c r="F7" t="s">
        <v>11</v>
      </c>
      <c r="G7" t="s">
        <v>12</v>
      </c>
    </row>
    <row r="8" spans="1:7" x14ac:dyDescent="0.2">
      <c r="A8">
        <v>0</v>
      </c>
      <c r="B8">
        <v>4961</v>
      </c>
      <c r="C8">
        <f>COMBIN($B$5,A8)*EXP(GAMMALN($B$2+A8)+GAMMALN($B$3+$B$5-A8)-GAMMALN($B$2+$B$3+$B$5))/$F$2</f>
        <v>0.95391487633084571</v>
      </c>
      <c r="D8">
        <f>$B$4+(1-$B$4)*C8</f>
        <v>0.95391948484321265</v>
      </c>
      <c r="E8">
        <f>B8*LN(D8)</f>
        <v>-234.04017833963081</v>
      </c>
      <c r="F8">
        <f>D8*$B$1</f>
        <v>4961.3352406695494</v>
      </c>
      <c r="G8">
        <f>(B8-F8)^2/F8</f>
        <v>2.265243146616659E-5</v>
      </c>
    </row>
    <row r="9" spans="1:7" x14ac:dyDescent="0.2">
      <c r="A9">
        <v>1</v>
      </c>
      <c r="B9">
        <v>90</v>
      </c>
      <c r="C9">
        <f t="shared" ref="C9:C12" si="0">COMBIN($B$5,A9)*EXP(GAMMALN($B$2+A9)+GAMMALN($B$3+$B$5-A9)-GAMMALN($B$2+$B$3+$B$5))/$F$2</f>
        <v>1.3060893764702689E-2</v>
      </c>
      <c r="D9">
        <f>(1-$B$4)*C9</f>
        <v>1.305958767532622E-2</v>
      </c>
      <c r="E9">
        <f t="shared" ref="E9:E12" si="1">B9*LN(D9)</f>
        <v>-390.44094544799236</v>
      </c>
      <c r="F9">
        <f t="shared" ref="F9:F12" si="2">D9*$B$1</f>
        <v>67.922915499371669</v>
      </c>
      <c r="G9">
        <f t="shared" ref="G9:G12" si="3">(B9-F9)^2/F9</f>
        <v>7.1757470430195598</v>
      </c>
    </row>
    <row r="10" spans="1:7" x14ac:dyDescent="0.2">
      <c r="A10">
        <v>2</v>
      </c>
      <c r="B10">
        <v>43</v>
      </c>
      <c r="C10">
        <f t="shared" si="0"/>
        <v>8.3536483508220762E-3</v>
      </c>
      <c r="D10">
        <f t="shared" ref="D10:D12" si="4">(1-$B$4)*C10</f>
        <v>8.3528129859869946E-3</v>
      </c>
      <c r="E10">
        <f t="shared" si="1"/>
        <v>-205.76174722902431</v>
      </c>
      <c r="F10">
        <f t="shared" si="2"/>
        <v>43.442980340118361</v>
      </c>
      <c r="G10">
        <f t="shared" si="3"/>
        <v>4.5169917025735008E-3</v>
      </c>
    </row>
    <row r="11" spans="1:7" x14ac:dyDescent="0.2">
      <c r="A11">
        <v>3</v>
      </c>
      <c r="B11">
        <v>12</v>
      </c>
      <c r="C11">
        <f t="shared" si="0"/>
        <v>8.1631979875397328E-3</v>
      </c>
      <c r="D11">
        <f t="shared" si="4"/>
        <v>8.1623816677409786E-3</v>
      </c>
      <c r="E11">
        <f t="shared" si="1"/>
        <v>-57.698631378546011</v>
      </c>
      <c r="F11">
        <f t="shared" si="2"/>
        <v>42.452547053920831</v>
      </c>
      <c r="G11">
        <f t="shared" si="3"/>
        <v>21.844569676664747</v>
      </c>
    </row>
    <row r="12" spans="1:7" x14ac:dyDescent="0.2">
      <c r="A12">
        <v>4</v>
      </c>
      <c r="B12">
        <v>95</v>
      </c>
      <c r="C12">
        <f t="shared" si="0"/>
        <v>1.6507383566089311E-2</v>
      </c>
      <c r="D12">
        <f t="shared" si="4"/>
        <v>1.6505732827732704E-2</v>
      </c>
      <c r="E12">
        <f t="shared" si="1"/>
        <v>-389.88451385995495</v>
      </c>
      <c r="F12">
        <f t="shared" si="2"/>
        <v>85.8463164370378</v>
      </c>
      <c r="G12">
        <f t="shared" si="3"/>
        <v>0.97604563886323947</v>
      </c>
    </row>
    <row r="14" spans="1:7" x14ac:dyDescent="0.2">
      <c r="F14" t="s">
        <v>13</v>
      </c>
      <c r="G14">
        <f>SUM(G8:G12)</f>
        <v>30.000902002681588</v>
      </c>
    </row>
    <row r="15" spans="1:7" x14ac:dyDescent="0.2">
      <c r="F15" t="s">
        <v>14</v>
      </c>
      <c r="G15">
        <v>1</v>
      </c>
    </row>
    <row r="16" spans="1:7" x14ac:dyDescent="0.2">
      <c r="F16" t="s">
        <v>15</v>
      </c>
      <c r="G16">
        <f>_xlfn.CHISQ.DIST.RT(G14,G15)</f>
        <v>4.3184537853085349E-8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K16" sqref="K16"/>
    </sheetView>
  </sheetViews>
  <sheetFormatPr baseColWidth="10" defaultColWidth="8.83203125" defaultRowHeight="15" x14ac:dyDescent="0.2"/>
  <cols>
    <col min="1" max="1" width="11.33203125" bestFit="1" customWidth="1"/>
    <col min="3" max="3" width="14.33203125" customWidth="1"/>
    <col min="7" max="7" width="12" bestFit="1" customWidth="1"/>
    <col min="9" max="9" width="27.33203125" customWidth="1"/>
  </cols>
  <sheetData>
    <row r="1" spans="1:11" x14ac:dyDescent="0.2">
      <c r="A1" t="s">
        <v>3</v>
      </c>
      <c r="B1">
        <v>5201</v>
      </c>
    </row>
    <row r="2" spans="1:11" x14ac:dyDescent="0.2">
      <c r="A2" t="s">
        <v>4</v>
      </c>
      <c r="B2">
        <v>2.434396390522825E-2</v>
      </c>
      <c r="E2" t="s">
        <v>8</v>
      </c>
      <c r="F2">
        <f>EXP(GAMMALN($B$2)+GAMMALN(B3)-GAMMALN($B$2+$B$3))</f>
        <v>40.033390715722142</v>
      </c>
    </row>
    <row r="3" spans="1:11" x14ac:dyDescent="0.2">
      <c r="A3" t="s">
        <v>5</v>
      </c>
      <c r="B3">
        <v>2.1132450189836383</v>
      </c>
      <c r="E3" t="s">
        <v>10</v>
      </c>
      <c r="F3">
        <f>SUM(E8:E12)</f>
        <v>-1260.0877632377887</v>
      </c>
    </row>
    <row r="4" spans="1:11" x14ac:dyDescent="0.2">
      <c r="A4" t="s">
        <v>16</v>
      </c>
      <c r="B4">
        <v>1.7213463062473483E-2</v>
      </c>
    </row>
    <row r="5" spans="1:11" x14ac:dyDescent="0.2">
      <c r="A5" t="s">
        <v>6</v>
      </c>
      <c r="B5">
        <v>4</v>
      </c>
      <c r="I5" t="s">
        <v>19</v>
      </c>
      <c r="J5">
        <v>8</v>
      </c>
    </row>
    <row r="7" spans="1:11" x14ac:dyDescent="0.2">
      <c r="A7" t="s">
        <v>0</v>
      </c>
      <c r="B7" t="s">
        <v>1</v>
      </c>
      <c r="C7" t="s">
        <v>18</v>
      </c>
      <c r="D7" t="s">
        <v>7</v>
      </c>
      <c r="E7" t="s">
        <v>9</v>
      </c>
      <c r="F7" t="s">
        <v>11</v>
      </c>
      <c r="G7" t="s">
        <v>12</v>
      </c>
      <c r="H7" t="s">
        <v>20</v>
      </c>
      <c r="I7" t="s">
        <v>21</v>
      </c>
      <c r="J7" t="s">
        <v>7</v>
      </c>
      <c r="K7" t="s">
        <v>22</v>
      </c>
    </row>
    <row r="8" spans="1:11" x14ac:dyDescent="0.2">
      <c r="A8">
        <v>0</v>
      </c>
      <c r="B8">
        <v>4961</v>
      </c>
      <c r="C8">
        <f>COMBIN($B$5,A8)*EXP(GAMMALN($B$2+A8)+GAMMALN($B$3+$B$5-A8)-GAMMALN($B$2+$B$3+$B$5))/$F$2</f>
        <v>0.9705488130223151</v>
      </c>
      <c r="D8">
        <f>(1-$B$4)*C8</f>
        <v>0.95384230687902793</v>
      </c>
      <c r="E8">
        <f>B8*LN(D8)</f>
        <v>-234.44157004606981</v>
      </c>
      <c r="F8">
        <f>D8*$B$1</f>
        <v>4960.9338380778245</v>
      </c>
      <c r="G8">
        <f>(B8-F8)^2/F8</f>
        <v>8.8237418373961664E-7</v>
      </c>
      <c r="H8">
        <v>0</v>
      </c>
      <c r="I8">
        <f>COMBIN($J$5,H8)*EXP(GAMMALN($B$2+H8)+GAMMALN($B$3+$J$5-H8)-GAMMALN($B$2+$B$3+$J$5))/$F$2</f>
        <v>0.95796112585576343</v>
      </c>
      <c r="J8">
        <f>(1-$B$4)*I8</f>
        <v>0.94147129740055968</v>
      </c>
      <c r="K8">
        <f>J8*$B$1</f>
        <v>4896.5922177803113</v>
      </c>
    </row>
    <row r="9" spans="1:11" x14ac:dyDescent="0.2">
      <c r="A9">
        <v>1</v>
      </c>
      <c r="B9">
        <v>90</v>
      </c>
      <c r="C9">
        <f t="shared" ref="C9:C12" si="0">COMBIN($B$5,A9)*EXP(GAMMALN($B$2+A9)+GAMMALN($B$3+$B$5-A9)-GAMMALN($B$2+$B$3+$B$5))/$F$2</f>
        <v>1.8482983064381842E-2</v>
      </c>
      <c r="D9">
        <f t="shared" ref="D9:D11" si="1">(1-$B$4)*C9</f>
        <v>1.8164826918118781E-2</v>
      </c>
      <c r="E9">
        <f t="shared" ref="E9:E12" si="2">B9*LN(D9)</f>
        <v>-360.74413275043742</v>
      </c>
      <c r="F9">
        <f t="shared" ref="F9:F12" si="3">D9*$B$1</f>
        <v>94.475264801135779</v>
      </c>
      <c r="G9">
        <f t="shared" ref="G9:G12" si="4">(B9-F9)^2/F9</f>
        <v>0.21199194394895296</v>
      </c>
      <c r="H9">
        <v>1</v>
      </c>
      <c r="I9">
        <f t="shared" ref="I9:I16" si="5">COMBIN($J$5,H9)*EXP(GAMMALN($B$2+H9)+GAMMALN($B$3+$J$5-H9)-GAMMALN($B$2+$B$3+$J$5))/$F$2</f>
        <v>2.0471804299667933E-2</v>
      </c>
      <c r="J9">
        <f t="shared" ref="J9:J15" si="6">(1-$B$4)*I9</f>
        <v>2.0119413652533412E-2</v>
      </c>
      <c r="K9">
        <f t="shared" ref="K9:K16" si="7">J9*$B$1</f>
        <v>104.64107040682627</v>
      </c>
    </row>
    <row r="10" spans="1:11" x14ac:dyDescent="0.2">
      <c r="A10">
        <v>2</v>
      </c>
      <c r="B10">
        <v>43</v>
      </c>
      <c r="C10">
        <f t="shared" si="0"/>
        <v>6.9043779484015506E-3</v>
      </c>
      <c r="D10">
        <f t="shared" si="1"/>
        <v>6.7855296936173842E-3</v>
      </c>
      <c r="E10">
        <f t="shared" si="2"/>
        <v>-214.69740557774711</v>
      </c>
      <c r="F10">
        <f t="shared" si="3"/>
        <v>35.291539936504016</v>
      </c>
      <c r="G10">
        <f t="shared" si="4"/>
        <v>1.6836997381644632</v>
      </c>
      <c r="H10">
        <v>2</v>
      </c>
      <c r="I10">
        <f t="shared" si="5"/>
        <v>9.0463916601083005E-3</v>
      </c>
      <c r="J10">
        <f t="shared" si="6"/>
        <v>8.8906719314183584E-3</v>
      </c>
      <c r="K10">
        <f t="shared" si="7"/>
        <v>46.240384715306881</v>
      </c>
    </row>
    <row r="11" spans="1:11" x14ac:dyDescent="0.2">
      <c r="A11">
        <v>3</v>
      </c>
      <c r="B11">
        <v>12</v>
      </c>
      <c r="C11">
        <f t="shared" si="0"/>
        <v>2.9929833639049637E-3</v>
      </c>
      <c r="D11">
        <f t="shared" si="1"/>
        <v>2.941463755323788E-3</v>
      </c>
      <c r="E11">
        <f t="shared" si="2"/>
        <v>-69.946175346842253</v>
      </c>
      <c r="F11">
        <f t="shared" si="3"/>
        <v>15.298552991439021</v>
      </c>
      <c r="G11">
        <f t="shared" si="4"/>
        <v>0.71120790596469796</v>
      </c>
      <c r="H11">
        <v>3</v>
      </c>
      <c r="I11">
        <f t="shared" si="5"/>
        <v>5.1489884865176345E-3</v>
      </c>
      <c r="J11">
        <f t="shared" si="6"/>
        <v>5.0603565633958614E-3</v>
      </c>
      <c r="K11">
        <f t="shared" si="7"/>
        <v>26.318914486221875</v>
      </c>
    </row>
    <row r="12" spans="1:11" x14ac:dyDescent="0.2">
      <c r="A12">
        <v>4</v>
      </c>
      <c r="B12">
        <v>95</v>
      </c>
      <c r="C12">
        <f t="shared" si="0"/>
        <v>1.0708426009976111E-3</v>
      </c>
      <c r="D12">
        <f>$B$4+(1-$B$4)*C12</f>
        <v>1.8265872753913098E-2</v>
      </c>
      <c r="E12">
        <f t="shared" si="2"/>
        <v>-380.25847951669226</v>
      </c>
      <c r="F12">
        <f t="shared" si="3"/>
        <v>95.000804193102027</v>
      </c>
      <c r="G12">
        <f t="shared" si="4"/>
        <v>6.8075902182228515E-9</v>
      </c>
      <c r="H12">
        <v>4</v>
      </c>
      <c r="I12">
        <f t="shared" si="5"/>
        <v>3.1841338358474048E-3</v>
      </c>
      <c r="J12">
        <f t="shared" si="6"/>
        <v>3.1293238656780733E-3</v>
      </c>
      <c r="K12">
        <f t="shared" si="7"/>
        <v>16.275613425391658</v>
      </c>
    </row>
    <row r="13" spans="1:11" x14ac:dyDescent="0.2">
      <c r="H13">
        <v>5</v>
      </c>
      <c r="I13">
        <f t="shared" si="5"/>
        <v>2.0048403289863802E-3</v>
      </c>
      <c r="J13">
        <f t="shared" si="6"/>
        <v>1.9703300840372157E-3</v>
      </c>
      <c r="K13">
        <f t="shared" si="7"/>
        <v>10.247686767077559</v>
      </c>
    </row>
    <row r="14" spans="1:11" x14ac:dyDescent="0.2">
      <c r="F14" t="s">
        <v>13</v>
      </c>
      <c r="G14">
        <f>SUM(G8:G12)</f>
        <v>2.606900477259888</v>
      </c>
      <c r="H14">
        <v>6</v>
      </c>
      <c r="I14">
        <f t="shared" si="5"/>
        <v>1.2244599287238025E-3</v>
      </c>
      <c r="J14">
        <f t="shared" si="6"/>
        <v>1.2033827329692363E-3</v>
      </c>
      <c r="K14">
        <f t="shared" si="7"/>
        <v>6.2587935941729977</v>
      </c>
    </row>
    <row r="15" spans="1:11" x14ac:dyDescent="0.2">
      <c r="F15" t="s">
        <v>14</v>
      </c>
      <c r="G15">
        <f>5-1-3</f>
        <v>1</v>
      </c>
      <c r="H15">
        <v>7</v>
      </c>
      <c r="I15">
        <f t="shared" si="5"/>
        <v>6.7697556139021352E-4</v>
      </c>
      <c r="J15">
        <f t="shared" si="6"/>
        <v>6.6532246757002576E-4</v>
      </c>
      <c r="K15">
        <f t="shared" si="7"/>
        <v>3.4603421538317041</v>
      </c>
    </row>
    <row r="16" spans="1:11" x14ac:dyDescent="0.2">
      <c r="F16" t="s">
        <v>15</v>
      </c>
      <c r="G16">
        <f>_xlfn.CHISQ.DIST.RT(G14,G15)</f>
        <v>0.10639953865935151</v>
      </c>
      <c r="H16">
        <v>8</v>
      </c>
      <c r="I16">
        <f t="shared" si="5"/>
        <v>2.8128004299341424E-4</v>
      </c>
      <c r="J16">
        <f>B4+(1-B4)*I16</f>
        <v>1.748990130183662E-2</v>
      </c>
      <c r="K16">
        <f t="shared" si="7"/>
        <v>90.964976670852266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BB</vt:lpstr>
      <vt:lpstr>BB w spike @0</vt:lpstr>
      <vt:lpstr>BB w spike at p=1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2018-02-18T18:22:37Z</dcterms:modified>
</cp:coreProperties>
</file>